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New Free Downloads (New Colours)/"/>
    </mc:Choice>
  </mc:AlternateContent>
  <xr:revisionPtr revIDLastSave="34" documentId="13_ncr:1_{34DA8B2C-0C53-47B0-9589-380A0A3898B9}" xr6:coauthVersionLast="47" xr6:coauthVersionMax="47" xr10:uidLastSave="{6937A387-932B-4D45-9D2C-664FD43538A9}"/>
  <workbookProtection workbookAlgorithmName="SHA-512" workbookHashValue="wCgN5TvyV+3pNb8xGQTFI/YvbSXK/TdfrmJtsaLr6KPwN41VGkGe3ZA0LOWP2u3HBeYT07Qv4McLwN5avSK+xg==" workbookSaltValue="oByf7DeHamGE+4YhfHuLjA==" workbookSpinCount="100000" lockStructure="1"/>
  <bookViews>
    <workbookView xWindow="-120" yWindow="-120" windowWidth="29040" windowHeight="15840" xr2:uid="{7AC14116-76C7-4182-98CE-35E91C779884}"/>
  </bookViews>
  <sheets>
    <sheet name="Intro &amp; Setup" sheetId="1" r:id="rId1"/>
    <sheet name="Weigh-In Details" sheetId="2" r:id="rId2"/>
    <sheet name="Report" sheetId="3" r:id="rId3"/>
  </sheets>
  <definedNames>
    <definedName name="_xlnm.Print_Area" localSheetId="0">'Intro &amp; Setup'!$A$1:$AT$62</definedName>
    <definedName name="_xlnm.Print_Area" localSheetId="2">Report!$A$1:$AT$99</definedName>
    <definedName name="_xlnm.Print_Area" localSheetId="1">'Weigh-In Details'!$A$1:$M$64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C63" i="3" l="1"/>
  <c r="CA63" i="3"/>
  <c r="BZ63" i="3"/>
  <c r="CC62" i="3"/>
  <c r="CA62" i="3"/>
  <c r="BZ62" i="3"/>
  <c r="CC61" i="3"/>
  <c r="CA61" i="3"/>
  <c r="BZ61" i="3"/>
  <c r="CC60" i="3"/>
  <c r="CA60" i="3"/>
  <c r="BZ60" i="3"/>
  <c r="CC59" i="3"/>
  <c r="CA59" i="3"/>
  <c r="BZ59" i="3"/>
  <c r="CC58" i="3"/>
  <c r="CA58" i="3"/>
  <c r="BZ58" i="3"/>
  <c r="CC57" i="3"/>
  <c r="CA57" i="3"/>
  <c r="BZ57" i="3"/>
  <c r="CC56" i="3"/>
  <c r="CA56" i="3"/>
  <c r="BZ56" i="3"/>
  <c r="CC55" i="3"/>
  <c r="CA55" i="3"/>
  <c r="BZ55" i="3"/>
  <c r="CC54" i="3"/>
  <c r="CA54" i="3"/>
  <c r="BZ54" i="3"/>
  <c r="CC53" i="3"/>
  <c r="CA53" i="3"/>
  <c r="BZ53" i="3"/>
  <c r="CC52" i="3"/>
  <c r="CA52" i="3"/>
  <c r="BZ52" i="3"/>
  <c r="CC51" i="3"/>
  <c r="CA51" i="3"/>
  <c r="BZ51" i="3"/>
  <c r="CC50" i="3"/>
  <c r="CA50" i="3"/>
  <c r="BZ50" i="3"/>
  <c r="CC49" i="3"/>
  <c r="CA49" i="3"/>
  <c r="BZ49" i="3"/>
  <c r="CC48" i="3"/>
  <c r="CA48" i="3"/>
  <c r="BZ48" i="3"/>
  <c r="CC47" i="3"/>
  <c r="CA47" i="3"/>
  <c r="BZ47" i="3"/>
  <c r="CC46" i="3"/>
  <c r="CA46" i="3"/>
  <c r="BZ46" i="3"/>
  <c r="CC45" i="3"/>
  <c r="CA45" i="3"/>
  <c r="BZ45" i="3"/>
  <c r="CC44" i="3"/>
  <c r="CA44" i="3"/>
  <c r="BZ44" i="3"/>
  <c r="CC43" i="3"/>
  <c r="CA43" i="3"/>
  <c r="BZ43" i="3"/>
  <c r="CC42" i="3"/>
  <c r="CA42" i="3"/>
  <c r="BZ42" i="3"/>
  <c r="CC41" i="3"/>
  <c r="CA41" i="3"/>
  <c r="BZ41" i="3"/>
  <c r="CC40" i="3"/>
  <c r="CA40" i="3"/>
  <c r="BZ40" i="3"/>
  <c r="CC39" i="3"/>
  <c r="CA39" i="3"/>
  <c r="BZ39" i="3"/>
  <c r="CC38" i="3"/>
  <c r="CA38" i="3"/>
  <c r="BZ38" i="3"/>
  <c r="CC37" i="3"/>
  <c r="CA37" i="3"/>
  <c r="BZ37" i="3"/>
  <c r="CC36" i="3"/>
  <c r="CA36" i="3"/>
  <c r="BZ36" i="3"/>
  <c r="CC35" i="3"/>
  <c r="CA35" i="3"/>
  <c r="BZ35" i="3"/>
  <c r="CC34" i="3"/>
  <c r="CA34" i="3"/>
  <c r="BZ34" i="3"/>
  <c r="CC33" i="3"/>
  <c r="CA33" i="3"/>
  <c r="BZ33" i="3"/>
  <c r="CC32" i="3"/>
  <c r="CA32" i="3"/>
  <c r="BZ32" i="3"/>
  <c r="CC31" i="3"/>
  <c r="CA31" i="3"/>
  <c r="BZ31" i="3"/>
  <c r="CC30" i="3"/>
  <c r="CA30" i="3"/>
  <c r="BZ30" i="3"/>
  <c r="CC29" i="3"/>
  <c r="CA29" i="3"/>
  <c r="BZ29" i="3"/>
  <c r="CC28" i="3"/>
  <c r="CA28" i="3"/>
  <c r="BZ28" i="3"/>
  <c r="CC27" i="3"/>
  <c r="CA27" i="3"/>
  <c r="BZ27" i="3"/>
  <c r="CC26" i="3"/>
  <c r="CA26" i="3"/>
  <c r="BZ26" i="3"/>
  <c r="CC25" i="3"/>
  <c r="CA25" i="3"/>
  <c r="BZ25" i="3"/>
  <c r="CC24" i="3"/>
  <c r="CA24" i="3"/>
  <c r="BZ24" i="3"/>
  <c r="CC23" i="3"/>
  <c r="CA23" i="3"/>
  <c r="BZ23" i="3"/>
  <c r="CC22" i="3"/>
  <c r="CA22" i="3"/>
  <c r="BZ22" i="3"/>
  <c r="CC21" i="3"/>
  <c r="CA21" i="3"/>
  <c r="BZ21" i="3"/>
  <c r="CC20" i="3"/>
  <c r="CA20" i="3"/>
  <c r="BZ20" i="3"/>
  <c r="CC19" i="3"/>
  <c r="CA19" i="3"/>
  <c r="BZ19" i="3"/>
  <c r="CC18" i="3"/>
  <c r="CA18" i="3"/>
  <c r="BZ18" i="3"/>
  <c r="CC17" i="3"/>
  <c r="CA17" i="3"/>
  <c r="BZ17" i="3"/>
  <c r="CC16" i="3"/>
  <c r="CA16" i="3"/>
  <c r="BZ16" i="3"/>
  <c r="CC15" i="3"/>
  <c r="CA15" i="3"/>
  <c r="BZ15" i="3"/>
  <c r="CC14" i="3"/>
  <c r="CA14" i="3"/>
  <c r="BZ14" i="3"/>
  <c r="CC13" i="3"/>
  <c r="CA13" i="3"/>
  <c r="BZ13" i="3"/>
  <c r="CC12" i="3"/>
  <c r="CA12" i="3"/>
  <c r="BZ12" i="3"/>
  <c r="CC11" i="3"/>
  <c r="CA11" i="3"/>
  <c r="BZ11" i="3"/>
  <c r="CC10" i="3"/>
  <c r="CA10" i="3"/>
  <c r="BZ10" i="3"/>
  <c r="AB63" i="2"/>
  <c r="AB62" i="2"/>
  <c r="AB61" i="2"/>
  <c r="AB60" i="2"/>
  <c r="AB59" i="2"/>
  <c r="AB58" i="2"/>
  <c r="AB57" i="2"/>
  <c r="AB56" i="2"/>
  <c r="AB55" i="2"/>
  <c r="AB54" i="2"/>
  <c r="AB53" i="2"/>
  <c r="AB52" i="2"/>
  <c r="AB51" i="2"/>
  <c r="AB50" i="2"/>
  <c r="AB49" i="2"/>
  <c r="AB48" i="2"/>
  <c r="AB47" i="2"/>
  <c r="AB46" i="2"/>
  <c r="AB45" i="2"/>
  <c r="AB44" i="2"/>
  <c r="AB43" i="2"/>
  <c r="AB42" i="2"/>
  <c r="AB41" i="2"/>
  <c r="AB40" i="2"/>
  <c r="AB39" i="2"/>
  <c r="AB38" i="2"/>
  <c r="AB37" i="2"/>
  <c r="AB36" i="2"/>
  <c r="AB35" i="2"/>
  <c r="AB34" i="2"/>
  <c r="AB33" i="2"/>
  <c r="AB32" i="2"/>
  <c r="AB31" i="2"/>
  <c r="AB30" i="2"/>
  <c r="AB29" i="2"/>
  <c r="AB28" i="2"/>
  <c r="AB27" i="2"/>
  <c r="AB26" i="2"/>
  <c r="AB25" i="2"/>
  <c r="AB24" i="2"/>
  <c r="AB23" i="2"/>
  <c r="AB22" i="2"/>
  <c r="AB21" i="2"/>
  <c r="AB20" i="2"/>
  <c r="AB19" i="2"/>
  <c r="AB18" i="2"/>
  <c r="AB17" i="2"/>
  <c r="AB16" i="2"/>
  <c r="AB15" i="2"/>
  <c r="AB14" i="2"/>
  <c r="AB13" i="2"/>
  <c r="AB12" i="2"/>
  <c r="AB11" i="2"/>
  <c r="AB10" i="2"/>
  <c r="Y35" i="1"/>
  <c r="B37" i="3"/>
  <c r="BK20" i="3"/>
  <c r="B4" i="3" l="1"/>
  <c r="B4" i="2"/>
  <c r="S63" i="2" l="1"/>
  <c r="S62" i="2"/>
  <c r="S61" i="2"/>
  <c r="S60" i="2"/>
  <c r="S59" i="2"/>
  <c r="S58" i="2"/>
  <c r="S57" i="2"/>
  <c r="S56" i="2"/>
  <c r="S55" i="2"/>
  <c r="S54" i="2"/>
  <c r="S53" i="2"/>
  <c r="S52" i="2"/>
  <c r="S51" i="2"/>
  <c r="S50" i="2"/>
  <c r="S49" i="2"/>
  <c r="S48" i="2"/>
  <c r="S47" i="2"/>
  <c r="S46" i="2"/>
  <c r="S45" i="2"/>
  <c r="S44" i="2"/>
  <c r="S43" i="2"/>
  <c r="S42" i="2"/>
  <c r="S41" i="2"/>
  <c r="S40" i="2"/>
  <c r="S39" i="2"/>
  <c r="S38" i="2"/>
  <c r="S37" i="2"/>
  <c r="S36" i="2"/>
  <c r="S35" i="2"/>
  <c r="S34" i="2"/>
  <c r="S33" i="2"/>
  <c r="S32" i="2"/>
  <c r="S31" i="2"/>
  <c r="S30" i="2"/>
  <c r="S29" i="2"/>
  <c r="S28" i="2"/>
  <c r="S27" i="2"/>
  <c r="S26" i="2"/>
  <c r="S25" i="2"/>
  <c r="S24" i="2"/>
  <c r="S23" i="2"/>
  <c r="S22" i="2"/>
  <c r="S21" i="2"/>
  <c r="S20" i="2"/>
  <c r="S19" i="2"/>
  <c r="S18" i="2"/>
  <c r="S17" i="2"/>
  <c r="S16" i="2"/>
  <c r="S15" i="2"/>
  <c r="S14" i="2"/>
  <c r="S13" i="2"/>
  <c r="S12" i="2"/>
  <c r="S11" i="2"/>
  <c r="S10" i="2"/>
  <c r="AY19" i="1"/>
  <c r="AY18" i="1"/>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BK13" i="3"/>
  <c r="L63" i="2" l="1"/>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H63" i="2"/>
  <c r="I63" i="2" s="1"/>
  <c r="H62" i="2"/>
  <c r="I62" i="2" s="1"/>
  <c r="H61" i="2"/>
  <c r="I61" i="2" s="1"/>
  <c r="H60" i="2"/>
  <c r="I60" i="2" s="1"/>
  <c r="H59" i="2"/>
  <c r="I59" i="2" s="1"/>
  <c r="H58" i="2"/>
  <c r="I58" i="2" s="1"/>
  <c r="H57" i="2"/>
  <c r="I57" i="2" s="1"/>
  <c r="H56" i="2"/>
  <c r="I56" i="2" s="1"/>
  <c r="H55" i="2"/>
  <c r="I55" i="2" s="1"/>
  <c r="H54" i="2"/>
  <c r="I54" i="2" s="1"/>
  <c r="H53" i="2"/>
  <c r="I53" i="2" s="1"/>
  <c r="H52" i="2"/>
  <c r="I52" i="2" s="1"/>
  <c r="H51" i="2"/>
  <c r="I51" i="2" s="1"/>
  <c r="H50" i="2"/>
  <c r="I50" i="2" s="1"/>
  <c r="H49" i="2"/>
  <c r="I49" i="2" s="1"/>
  <c r="H48" i="2"/>
  <c r="I48" i="2" s="1"/>
  <c r="H47" i="2"/>
  <c r="I47" i="2" s="1"/>
  <c r="H46" i="2"/>
  <c r="I46" i="2" s="1"/>
  <c r="H45" i="2"/>
  <c r="I45" i="2" s="1"/>
  <c r="H44" i="2"/>
  <c r="I44" i="2" s="1"/>
  <c r="H43" i="2"/>
  <c r="I43" i="2" s="1"/>
  <c r="H42" i="2"/>
  <c r="I42" i="2" s="1"/>
  <c r="H41" i="2"/>
  <c r="I41" i="2" s="1"/>
  <c r="H40" i="2"/>
  <c r="I40" i="2" s="1"/>
  <c r="H39" i="2"/>
  <c r="I39" i="2" s="1"/>
  <c r="H38" i="2"/>
  <c r="I38" i="2" s="1"/>
  <c r="H37" i="2"/>
  <c r="I37" i="2" s="1"/>
  <c r="H36" i="2"/>
  <c r="I36" i="2" s="1"/>
  <c r="H35" i="2"/>
  <c r="I35" i="2" s="1"/>
  <c r="H34" i="2"/>
  <c r="I34" i="2" s="1"/>
  <c r="H33" i="2"/>
  <c r="I33" i="2" s="1"/>
  <c r="H32" i="2"/>
  <c r="I32" i="2" s="1"/>
  <c r="H31" i="2"/>
  <c r="I31" i="2" s="1"/>
  <c r="H30" i="2"/>
  <c r="I30" i="2" s="1"/>
  <c r="H29" i="2"/>
  <c r="I29" i="2" s="1"/>
  <c r="H28" i="2"/>
  <c r="I28" i="2" s="1"/>
  <c r="H27" i="2"/>
  <c r="I27" i="2" s="1"/>
  <c r="H26" i="2"/>
  <c r="I26" i="2" s="1"/>
  <c r="H25" i="2"/>
  <c r="I25" i="2" s="1"/>
  <c r="H24" i="2"/>
  <c r="I24" i="2" s="1"/>
  <c r="H23" i="2"/>
  <c r="I23" i="2" s="1"/>
  <c r="H22" i="2"/>
  <c r="I22" i="2" s="1"/>
  <c r="H21" i="2"/>
  <c r="I21" i="2" s="1"/>
  <c r="H20" i="2"/>
  <c r="I20" i="2" s="1"/>
  <c r="E9" i="2"/>
  <c r="S9" i="2" s="1"/>
  <c r="Q9" i="2"/>
  <c r="BK6" i="3" l="1"/>
  <c r="BK12" i="3"/>
  <c r="BK9" i="3" s="1"/>
  <c r="U9" i="2"/>
  <c r="BF5" i="3" s="1"/>
  <c r="B63" i="2" l="1"/>
  <c r="Q63" i="2" s="1"/>
  <c r="B62" i="2"/>
  <c r="B61" i="2"/>
  <c r="B60" i="2"/>
  <c r="B59" i="2"/>
  <c r="B58" i="2"/>
  <c r="B57" i="2"/>
  <c r="B56" i="2"/>
  <c r="B55" i="2"/>
  <c r="B54" i="2"/>
  <c r="B53" i="2"/>
  <c r="B52" i="2"/>
  <c r="B51" i="2"/>
  <c r="B50" i="2"/>
  <c r="B49" i="2"/>
  <c r="B48" i="2"/>
  <c r="B47" i="2"/>
  <c r="B46" i="2"/>
  <c r="B45" i="2"/>
  <c r="B44" i="2"/>
  <c r="B43" i="2"/>
  <c r="B42" i="2"/>
  <c r="B41" i="2"/>
  <c r="B40" i="2"/>
  <c r="B39" i="2"/>
  <c r="B38" i="2"/>
  <c r="B9" i="2"/>
  <c r="BB33" i="3" l="1"/>
  <c r="BD33" i="3" s="1"/>
  <c r="BW33" i="3" s="1"/>
  <c r="BX33" i="3" s="1"/>
  <c r="BB41" i="3"/>
  <c r="BC41" i="3" s="1"/>
  <c r="BB49" i="3"/>
  <c r="BC49" i="3" s="1"/>
  <c r="BB57" i="3"/>
  <c r="BC57" i="3" s="1"/>
  <c r="BB35" i="3"/>
  <c r="BD35" i="3" s="1"/>
  <c r="BW35" i="3" s="1"/>
  <c r="BX35" i="3" s="1"/>
  <c r="BB39" i="3"/>
  <c r="BC39" i="3" s="1"/>
  <c r="BB43" i="3"/>
  <c r="BD43" i="3" s="1"/>
  <c r="BW43" i="3" s="1"/>
  <c r="BX43" i="3" s="1"/>
  <c r="BB47" i="3"/>
  <c r="BD47" i="3" s="1"/>
  <c r="BW47" i="3" s="1"/>
  <c r="BX47" i="3" s="1"/>
  <c r="BB51" i="3"/>
  <c r="BC51" i="3" s="1"/>
  <c r="BB55" i="3"/>
  <c r="BD55" i="3" s="1"/>
  <c r="BW55" i="3" s="1"/>
  <c r="BX55" i="3" s="1"/>
  <c r="BB37" i="3"/>
  <c r="BD37" i="3" s="1"/>
  <c r="BW37" i="3" s="1"/>
  <c r="BX37" i="3" s="1"/>
  <c r="BB45" i="3"/>
  <c r="BD45" i="3" s="1"/>
  <c r="BW45" i="3" s="1"/>
  <c r="BX45" i="3" s="1"/>
  <c r="BB53" i="3"/>
  <c r="BC53" i="3" s="1"/>
  <c r="BB4" i="3"/>
  <c r="BB36" i="3"/>
  <c r="BD36" i="3" s="1"/>
  <c r="BW36" i="3" s="1"/>
  <c r="BX36" i="3" s="1"/>
  <c r="BB40" i="3"/>
  <c r="BD40" i="3" s="1"/>
  <c r="BW40" i="3" s="1"/>
  <c r="BX40" i="3" s="1"/>
  <c r="BB44" i="3"/>
  <c r="BC44" i="3" s="1"/>
  <c r="BB48" i="3"/>
  <c r="BC48" i="3" s="1"/>
  <c r="BB52" i="3"/>
  <c r="BD52" i="3" s="1"/>
  <c r="BW52" i="3" s="1"/>
  <c r="BX52" i="3" s="1"/>
  <c r="BB56" i="3"/>
  <c r="BD56" i="3" s="1"/>
  <c r="BW56" i="3" s="1"/>
  <c r="BX56" i="3" s="1"/>
  <c r="C9" i="2"/>
  <c r="J9" i="2" s="1"/>
  <c r="Q39" i="2"/>
  <c r="BB34" i="3"/>
  <c r="Q43" i="2"/>
  <c r="BB38" i="3"/>
  <c r="Q47" i="2"/>
  <c r="BB42" i="3"/>
  <c r="Q51" i="2"/>
  <c r="BB46" i="3"/>
  <c r="Q55" i="2"/>
  <c r="BB50" i="3"/>
  <c r="Q59" i="2"/>
  <c r="BB54" i="3"/>
  <c r="B10" i="2"/>
  <c r="C43" i="2"/>
  <c r="C59" i="2"/>
  <c r="C40" i="2"/>
  <c r="Q40" i="2"/>
  <c r="C44" i="2"/>
  <c r="Q44" i="2"/>
  <c r="C48" i="2"/>
  <c r="Q48" i="2"/>
  <c r="C52" i="2"/>
  <c r="Q52" i="2"/>
  <c r="C56" i="2"/>
  <c r="Q56" i="2"/>
  <c r="C60" i="2"/>
  <c r="Q60" i="2"/>
  <c r="C47" i="2"/>
  <c r="C63" i="2"/>
  <c r="C41" i="2"/>
  <c r="Q41" i="2"/>
  <c r="C45" i="2"/>
  <c r="Q45" i="2"/>
  <c r="C49" i="2"/>
  <c r="Q49" i="2"/>
  <c r="C53" i="2"/>
  <c r="Q53" i="2"/>
  <c r="C57" i="2"/>
  <c r="Q57" i="2"/>
  <c r="C61" i="2"/>
  <c r="Q61" i="2"/>
  <c r="C51" i="2"/>
  <c r="C38" i="2"/>
  <c r="Q38" i="2"/>
  <c r="C42" i="2"/>
  <c r="Q42" i="2"/>
  <c r="C46" i="2"/>
  <c r="Q46" i="2"/>
  <c r="C50" i="2"/>
  <c r="Q50" i="2"/>
  <c r="C54" i="2"/>
  <c r="Q54" i="2"/>
  <c r="C58" i="2"/>
  <c r="Q58" i="2"/>
  <c r="C62" i="2"/>
  <c r="Q62" i="2"/>
  <c r="C39" i="2"/>
  <c r="C55" i="2"/>
  <c r="I33" i="1"/>
  <c r="BK16" i="3" s="1"/>
  <c r="BO16" i="3" s="1"/>
  <c r="Y33" i="1"/>
  <c r="AX15" i="1"/>
  <c r="AX14" i="1"/>
  <c r="AY11" i="1"/>
  <c r="BC55" i="3" l="1"/>
  <c r="BC47" i="3"/>
  <c r="BD57" i="3"/>
  <c r="BW57" i="3" s="1"/>
  <c r="BX57" i="3" s="1"/>
  <c r="BC37" i="3"/>
  <c r="BC56" i="3"/>
  <c r="BC35" i="3"/>
  <c r="BD49" i="3"/>
  <c r="BW49" i="3" s="1"/>
  <c r="BX49" i="3" s="1"/>
  <c r="BC33" i="3"/>
  <c r="BC43" i="3"/>
  <c r="BC52" i="3"/>
  <c r="BC45" i="3"/>
  <c r="BD48" i="3"/>
  <c r="BW48" i="3" s="1"/>
  <c r="BX48" i="3" s="1"/>
  <c r="BD44" i="3"/>
  <c r="BW44" i="3" s="1"/>
  <c r="BX44" i="3" s="1"/>
  <c r="BD51" i="3"/>
  <c r="BW51" i="3" s="1"/>
  <c r="BX51" i="3" s="1"/>
  <c r="BD53" i="3"/>
  <c r="BW53" i="3" s="1"/>
  <c r="BX53" i="3" s="1"/>
  <c r="BD41" i="3"/>
  <c r="BW41" i="3" s="1"/>
  <c r="BX41" i="3" s="1"/>
  <c r="BC40" i="3"/>
  <c r="BC36" i="3"/>
  <c r="BB5" i="3"/>
  <c r="BD39" i="3"/>
  <c r="BW39" i="3" s="1"/>
  <c r="BX39" i="3" s="1"/>
  <c r="G9" i="2"/>
  <c r="BD54" i="3"/>
  <c r="BW54" i="3" s="1"/>
  <c r="BX54" i="3" s="1"/>
  <c r="BC54" i="3"/>
  <c r="BD46" i="3"/>
  <c r="BW46" i="3" s="1"/>
  <c r="BX46" i="3" s="1"/>
  <c r="BC46" i="3"/>
  <c r="BD38" i="3"/>
  <c r="BW38" i="3" s="1"/>
  <c r="BX38" i="3" s="1"/>
  <c r="BC38" i="3"/>
  <c r="B11" i="2"/>
  <c r="B12" i="2" s="1"/>
  <c r="BD50" i="3"/>
  <c r="BW50" i="3" s="1"/>
  <c r="BX50" i="3" s="1"/>
  <c r="BC50" i="3"/>
  <c r="BD42" i="3"/>
  <c r="BW42" i="3" s="1"/>
  <c r="BX42" i="3" s="1"/>
  <c r="BC42" i="3"/>
  <c r="BD34" i="3"/>
  <c r="BW34" i="3" s="1"/>
  <c r="BX34" i="3" s="1"/>
  <c r="BC34" i="3"/>
  <c r="L7" i="2"/>
  <c r="BF2" i="3"/>
  <c r="Q10" i="2"/>
  <c r="AN33" i="1"/>
  <c r="G63" i="2"/>
  <c r="W63" i="2" s="1"/>
  <c r="J63" i="2"/>
  <c r="J52" i="2"/>
  <c r="G52" i="2"/>
  <c r="W52" i="2" s="1"/>
  <c r="J44" i="2"/>
  <c r="G44" i="2"/>
  <c r="W44" i="2" s="1"/>
  <c r="G43" i="2"/>
  <c r="W43" i="2" s="1"/>
  <c r="J43" i="2"/>
  <c r="G39" i="2"/>
  <c r="W39" i="2" s="1"/>
  <c r="J39" i="2"/>
  <c r="J58" i="2"/>
  <c r="G58" i="2"/>
  <c r="W58" i="2" s="1"/>
  <c r="J50" i="2"/>
  <c r="G50" i="2"/>
  <c r="W50" i="2" s="1"/>
  <c r="J42" i="2"/>
  <c r="G42" i="2"/>
  <c r="W42" i="2" s="1"/>
  <c r="G57" i="2"/>
  <c r="W57" i="2" s="1"/>
  <c r="J57" i="2"/>
  <c r="G49" i="2"/>
  <c r="W49" i="2" s="1"/>
  <c r="J49" i="2"/>
  <c r="G41" i="2"/>
  <c r="W41" i="2" s="1"/>
  <c r="J41" i="2"/>
  <c r="G47" i="2"/>
  <c r="W47" i="2" s="1"/>
  <c r="J47" i="2"/>
  <c r="J56" i="2"/>
  <c r="G56" i="2"/>
  <c r="W56" i="2" s="1"/>
  <c r="J48" i="2"/>
  <c r="G48" i="2"/>
  <c r="W48" i="2" s="1"/>
  <c r="J40" i="2"/>
  <c r="G40" i="2"/>
  <c r="W40" i="2" s="1"/>
  <c r="J55" i="2"/>
  <c r="G55" i="2"/>
  <c r="W55" i="2" s="1"/>
  <c r="G51" i="2"/>
  <c r="W51" i="2" s="1"/>
  <c r="J51" i="2"/>
  <c r="J60" i="2"/>
  <c r="G60" i="2"/>
  <c r="W60" i="2" s="1"/>
  <c r="J62" i="2"/>
  <c r="G62" i="2"/>
  <c r="W62" i="2" s="1"/>
  <c r="J54" i="2"/>
  <c r="G54" i="2"/>
  <c r="W54" i="2" s="1"/>
  <c r="J46" i="2"/>
  <c r="G46" i="2"/>
  <c r="W46" i="2" s="1"/>
  <c r="J38" i="2"/>
  <c r="G38" i="2"/>
  <c r="W38" i="2" s="1"/>
  <c r="G61" i="2"/>
  <c r="W61" i="2" s="1"/>
  <c r="J61" i="2"/>
  <c r="G53" i="2"/>
  <c r="W53" i="2" s="1"/>
  <c r="J53" i="2"/>
  <c r="G45" i="2"/>
  <c r="W45" i="2" s="1"/>
  <c r="J45" i="2"/>
  <c r="G59" i="2"/>
  <c r="W59" i="2" s="1"/>
  <c r="J59" i="2"/>
  <c r="E7" i="2"/>
  <c r="J7" i="2"/>
  <c r="AY31" i="1"/>
  <c r="AH35" i="1" s="1"/>
  <c r="C10" i="2"/>
  <c r="AP27" i="1"/>
  <c r="G7" i="2"/>
  <c r="C7" i="2"/>
  <c r="AE22" i="1"/>
  <c r="AC33" i="1"/>
  <c r="AH28" i="1"/>
  <c r="AP21" i="1"/>
  <c r="M33" i="1"/>
  <c r="H19" i="2" l="1"/>
  <c r="I19" i="2" s="1"/>
  <c r="H15" i="2"/>
  <c r="I15" i="2" s="1"/>
  <c r="H13" i="2"/>
  <c r="I13" i="2" s="1"/>
  <c r="H18" i="2"/>
  <c r="I18" i="2" s="1"/>
  <c r="H17" i="2"/>
  <c r="I17" i="2" s="1"/>
  <c r="H16" i="2"/>
  <c r="I16" i="2" s="1"/>
  <c r="H14" i="2"/>
  <c r="I14" i="2" s="1"/>
  <c r="Q11" i="2"/>
  <c r="BB6" i="3"/>
  <c r="BD6" i="3" s="1"/>
  <c r="BW6" i="3" s="1"/>
  <c r="BB7" i="3"/>
  <c r="BD7" i="3" s="1"/>
  <c r="BW7" i="3" s="1"/>
  <c r="BM4" i="3"/>
  <c r="BF4" i="3" s="1"/>
  <c r="BR55" i="3" s="1"/>
  <c r="AC35" i="1"/>
  <c r="I35" i="1"/>
  <c r="M35" i="1" s="1"/>
  <c r="H12" i="2"/>
  <c r="I12" i="2" s="1"/>
  <c r="Z59" i="2"/>
  <c r="Y59" i="2"/>
  <c r="Z61" i="2"/>
  <c r="Y61" i="2"/>
  <c r="Y46" i="2"/>
  <c r="Z46" i="2"/>
  <c r="Y62" i="2"/>
  <c r="Z62" i="2"/>
  <c r="Y48" i="2"/>
  <c r="Z48" i="2"/>
  <c r="Y42" i="2"/>
  <c r="Z42" i="2"/>
  <c r="Y58" i="2"/>
  <c r="Z58" i="2"/>
  <c r="Y44" i="2"/>
  <c r="Z44" i="2"/>
  <c r="Z49" i="2"/>
  <c r="Y49" i="2"/>
  <c r="Z43" i="2"/>
  <c r="Y43" i="2"/>
  <c r="Y63" i="2"/>
  <c r="Z63" i="2"/>
  <c r="Z53" i="2"/>
  <c r="Y53" i="2"/>
  <c r="Y51" i="2"/>
  <c r="Z51" i="2"/>
  <c r="Y38" i="2"/>
  <c r="Z38" i="2"/>
  <c r="Y54" i="2"/>
  <c r="Z54" i="2"/>
  <c r="Y60" i="2"/>
  <c r="Z60" i="2"/>
  <c r="Y55" i="2"/>
  <c r="Z55" i="2"/>
  <c r="Y40" i="2"/>
  <c r="Z40" i="2"/>
  <c r="Y56" i="2"/>
  <c r="Z56" i="2"/>
  <c r="Y50" i="2"/>
  <c r="Z50" i="2"/>
  <c r="Y52" i="2"/>
  <c r="Z52" i="2"/>
  <c r="Y45" i="2"/>
  <c r="Z45" i="2"/>
  <c r="Y47" i="2"/>
  <c r="Z47" i="2"/>
  <c r="Z41" i="2"/>
  <c r="Y41" i="2"/>
  <c r="Y57" i="2"/>
  <c r="Z57" i="2"/>
  <c r="Y39" i="2"/>
  <c r="Z39" i="2"/>
  <c r="H9" i="2"/>
  <c r="H11" i="2"/>
  <c r="I11" i="2" s="1"/>
  <c r="H10" i="2"/>
  <c r="C11" i="2"/>
  <c r="G11" i="2" s="1"/>
  <c r="J10" i="2"/>
  <c r="G10" i="2"/>
  <c r="W10" i="2" s="1"/>
  <c r="B13" i="2"/>
  <c r="Q12" i="2"/>
  <c r="BR50" i="3" l="1"/>
  <c r="BR45" i="3"/>
  <c r="BR44" i="3"/>
  <c r="BR53" i="3"/>
  <c r="BR6" i="3"/>
  <c r="BR51" i="3"/>
  <c r="BR52" i="3"/>
  <c r="BR7" i="3"/>
  <c r="BC6" i="3"/>
  <c r="BR46" i="3"/>
  <c r="BR43" i="3"/>
  <c r="BR41" i="3"/>
  <c r="BR47" i="3"/>
  <c r="BR35" i="3"/>
  <c r="BR39" i="3"/>
  <c r="BR33" i="3"/>
  <c r="BR36" i="3"/>
  <c r="BR40" i="3"/>
  <c r="BR57" i="3"/>
  <c r="BN4" i="3"/>
  <c r="BG4" i="3" s="1"/>
  <c r="BR38" i="3"/>
  <c r="BR42" i="3"/>
  <c r="BR48" i="3"/>
  <c r="BR34" i="3"/>
  <c r="BR37" i="3"/>
  <c r="BR54" i="3"/>
  <c r="BR49" i="3"/>
  <c r="BR56" i="3"/>
  <c r="B14" i="2"/>
  <c r="BB8" i="3"/>
  <c r="BD8" i="3" s="1"/>
  <c r="BW8" i="3" s="1"/>
  <c r="I10" i="2"/>
  <c r="BP6" i="3"/>
  <c r="BP9" i="3" s="1"/>
  <c r="Z10" i="2"/>
  <c r="Y10" i="2"/>
  <c r="I9" i="2"/>
  <c r="L10" i="2"/>
  <c r="Q13" i="2"/>
  <c r="C12" i="2"/>
  <c r="J11" i="2"/>
  <c r="BO4" i="3" l="1"/>
  <c r="BH4" i="3" s="1"/>
  <c r="BT45" i="3" s="1"/>
  <c r="Q14" i="2"/>
  <c r="BR8" i="3"/>
  <c r="BS8" i="3"/>
  <c r="B15" i="2"/>
  <c r="BB9" i="3"/>
  <c r="BD9" i="3" s="1"/>
  <c r="BW9" i="3" s="1"/>
  <c r="BS35" i="3"/>
  <c r="BS41" i="3"/>
  <c r="BS43" i="3"/>
  <c r="BS49" i="3"/>
  <c r="BS52" i="3"/>
  <c r="BS57" i="3"/>
  <c r="BS56" i="3"/>
  <c r="BS42" i="3"/>
  <c r="BS51" i="3"/>
  <c r="BS38" i="3"/>
  <c r="BS54" i="3"/>
  <c r="BS40" i="3"/>
  <c r="BS39" i="3"/>
  <c r="BS47" i="3"/>
  <c r="BS50" i="3"/>
  <c r="BS48" i="3"/>
  <c r="BS55" i="3"/>
  <c r="BS53" i="3"/>
  <c r="BS37" i="3"/>
  <c r="BS44" i="3"/>
  <c r="BS45" i="3"/>
  <c r="BS7" i="3"/>
  <c r="BS34" i="3"/>
  <c r="BS33" i="3"/>
  <c r="BS46" i="3"/>
  <c r="BS36" i="3"/>
  <c r="BS6" i="3"/>
  <c r="L11" i="2"/>
  <c r="W11" i="2"/>
  <c r="C13" i="2"/>
  <c r="BC8" i="3" s="1"/>
  <c r="BC7" i="3"/>
  <c r="J12" i="2"/>
  <c r="G12" i="2"/>
  <c r="BT6" i="3" l="1"/>
  <c r="BT51" i="3"/>
  <c r="BT42" i="3"/>
  <c r="BT34" i="3"/>
  <c r="BT54" i="3"/>
  <c r="BT33" i="3"/>
  <c r="BT35" i="3"/>
  <c r="BT38" i="3"/>
  <c r="BT43" i="3"/>
  <c r="BT52" i="3"/>
  <c r="BT39" i="3"/>
  <c r="BT36" i="3"/>
  <c r="BT53" i="3"/>
  <c r="BT47" i="3"/>
  <c r="BT55" i="3"/>
  <c r="BT7" i="3"/>
  <c r="BT56" i="3"/>
  <c r="BT44" i="3"/>
  <c r="BP4" i="3"/>
  <c r="BI4" i="3" s="1"/>
  <c r="BU49" i="3" s="1"/>
  <c r="BT40" i="3"/>
  <c r="BT41" i="3"/>
  <c r="BT48" i="3"/>
  <c r="BT57" i="3"/>
  <c r="BT46" i="3"/>
  <c r="BT50" i="3"/>
  <c r="BT37" i="3"/>
  <c r="BT49" i="3"/>
  <c r="BT8" i="3"/>
  <c r="C14" i="2"/>
  <c r="G14" i="2" s="1"/>
  <c r="B16" i="2"/>
  <c r="BB10" i="3"/>
  <c r="BD10" i="3" s="1"/>
  <c r="BW10" i="3" s="1"/>
  <c r="Q15" i="2"/>
  <c r="BS9" i="3"/>
  <c r="BR9" i="3"/>
  <c r="Y11" i="2"/>
  <c r="Z11" i="2"/>
  <c r="L12" i="2"/>
  <c r="W12" i="2"/>
  <c r="J13" i="2"/>
  <c r="G13" i="2"/>
  <c r="BU45" i="3" l="1"/>
  <c r="BU7" i="3"/>
  <c r="BU46" i="3"/>
  <c r="BU37" i="3"/>
  <c r="BU48" i="3"/>
  <c r="BU8" i="3"/>
  <c r="BU42" i="3"/>
  <c r="BU39" i="3"/>
  <c r="BU6" i="3"/>
  <c r="BU34" i="3"/>
  <c r="BU57" i="3"/>
  <c r="BU55" i="3"/>
  <c r="BU33" i="3"/>
  <c r="BU41" i="3"/>
  <c r="BU44" i="3"/>
  <c r="BU56" i="3"/>
  <c r="BU52" i="3"/>
  <c r="BU35" i="3"/>
  <c r="BU50" i="3"/>
  <c r="BU51" i="3"/>
  <c r="BU54" i="3"/>
  <c r="BU38" i="3"/>
  <c r="BU47" i="3"/>
  <c r="BU43" i="3"/>
  <c r="BU36" i="3"/>
  <c r="BU40" i="3"/>
  <c r="BU53" i="3"/>
  <c r="BT9" i="3"/>
  <c r="BU9" i="3" s="1"/>
  <c r="W14" i="2"/>
  <c r="Y14" i="2" s="1"/>
  <c r="L14" i="2"/>
  <c r="J14" i="2"/>
  <c r="C15" i="2"/>
  <c r="BC10" i="3" s="1"/>
  <c r="BC9" i="3"/>
  <c r="Q16" i="2"/>
  <c r="BR10" i="3"/>
  <c r="BS10" i="3"/>
  <c r="B17" i="2"/>
  <c r="BB11" i="3"/>
  <c r="BD11" i="3" s="1"/>
  <c r="BW11" i="3" s="1"/>
  <c r="Y12" i="2"/>
  <c r="Z12" i="2"/>
  <c r="L13" i="2"/>
  <c r="W13" i="2"/>
  <c r="G15" i="2" l="1"/>
  <c r="W15" i="2" s="1"/>
  <c r="Z15" i="2" s="1"/>
  <c r="BT10" i="3"/>
  <c r="BU10" i="3" s="1"/>
  <c r="L15" i="2"/>
  <c r="Z14" i="2"/>
  <c r="C16" i="2"/>
  <c r="J16" i="2" s="1"/>
  <c r="J15" i="2"/>
  <c r="B18" i="2"/>
  <c r="BB12" i="3"/>
  <c r="BD12" i="3" s="1"/>
  <c r="BW12" i="3" s="1"/>
  <c r="Q17" i="2"/>
  <c r="BS11" i="3"/>
  <c r="BR11" i="3"/>
  <c r="Y13" i="2"/>
  <c r="Z13" i="2"/>
  <c r="C17" i="2" l="1"/>
  <c r="C18" i="2" s="1"/>
  <c r="BC11" i="3"/>
  <c r="BT11" i="3"/>
  <c r="BU11" i="3" s="1"/>
  <c r="G16" i="2"/>
  <c r="W16" i="2" s="1"/>
  <c r="Y16" i="2" s="1"/>
  <c r="Y15" i="2"/>
  <c r="BC12" i="3"/>
  <c r="Q18" i="2"/>
  <c r="BR12" i="3"/>
  <c r="BS12" i="3"/>
  <c r="B19" i="2"/>
  <c r="BB13" i="3"/>
  <c r="BD13" i="3" s="1"/>
  <c r="BW13" i="3" s="1"/>
  <c r="G17" i="2"/>
  <c r="J17" i="2"/>
  <c r="BT12" i="3" l="1"/>
  <c r="L16" i="2"/>
  <c r="Z16" i="2"/>
  <c r="BU12" i="3"/>
  <c r="W17" i="2"/>
  <c r="Y17" i="2" s="1"/>
  <c r="L17" i="2"/>
  <c r="BC13" i="3"/>
  <c r="B20" i="2"/>
  <c r="BB14" i="3"/>
  <c r="BD14" i="3" s="1"/>
  <c r="BW14" i="3" s="1"/>
  <c r="BS13" i="3"/>
  <c r="BR13" i="3"/>
  <c r="BT13" i="3" s="1"/>
  <c r="Q19" i="2"/>
  <c r="C19" i="2"/>
  <c r="J18" i="2"/>
  <c r="G18" i="2"/>
  <c r="Z17" i="2" l="1"/>
  <c r="BU13" i="3"/>
  <c r="W18" i="2"/>
  <c r="Y18" i="2" s="1"/>
  <c r="L18" i="2"/>
  <c r="Q20" i="2"/>
  <c r="BC14" i="3"/>
  <c r="BS14" i="3"/>
  <c r="BR14" i="3"/>
  <c r="BT14" i="3" s="1"/>
  <c r="B21" i="2"/>
  <c r="BB15" i="3"/>
  <c r="BD15" i="3" s="1"/>
  <c r="BW15" i="3" s="1"/>
  <c r="C20" i="2"/>
  <c r="J19" i="2"/>
  <c r="G19" i="2"/>
  <c r="C21" i="2" l="1"/>
  <c r="Z18" i="2"/>
  <c r="W19" i="2"/>
  <c r="Y19" i="2" s="1"/>
  <c r="L19" i="2"/>
  <c r="BU14" i="3"/>
  <c r="BC15" i="3"/>
  <c r="BR15" i="3"/>
  <c r="BS15" i="3"/>
  <c r="B22" i="2"/>
  <c r="BB16" i="3"/>
  <c r="BD16" i="3" s="1"/>
  <c r="BW16" i="3" s="1"/>
  <c r="Q21" i="2"/>
  <c r="J20" i="2"/>
  <c r="G20" i="2"/>
  <c r="BT15" i="3" l="1"/>
  <c r="BU15" i="3"/>
  <c r="W20" i="2"/>
  <c r="Z20" i="2" s="1"/>
  <c r="L20" i="2"/>
  <c r="Z19" i="2"/>
  <c r="Q22" i="2"/>
  <c r="BS16" i="3"/>
  <c r="BR16" i="3"/>
  <c r="B23" i="2"/>
  <c r="BB17" i="3"/>
  <c r="BD17" i="3" s="1"/>
  <c r="BW17" i="3" s="1"/>
  <c r="BX17" i="3" s="1"/>
  <c r="BC16" i="3"/>
  <c r="C22" i="2"/>
  <c r="G21" i="2"/>
  <c r="J21" i="2"/>
  <c r="Y20" i="2" l="1"/>
  <c r="BT16" i="3"/>
  <c r="BU16" i="3" s="1"/>
  <c r="W21" i="2"/>
  <c r="Z21" i="2" s="1"/>
  <c r="L21" i="2"/>
  <c r="BR17" i="3"/>
  <c r="BT17" i="3"/>
  <c r="BS17" i="3"/>
  <c r="BU17" i="3"/>
  <c r="B24" i="2"/>
  <c r="BB18" i="3"/>
  <c r="BD18" i="3" s="1"/>
  <c r="BW18" i="3" s="1"/>
  <c r="BX18" i="3" s="1"/>
  <c r="BC17" i="3"/>
  <c r="Q23" i="2"/>
  <c r="C23" i="2"/>
  <c r="J22" i="2"/>
  <c r="G22" i="2"/>
  <c r="W22" i="2" s="1"/>
  <c r="Y21" i="2" l="1"/>
  <c r="BC18" i="3"/>
  <c r="Q24" i="2"/>
  <c r="BS18" i="3"/>
  <c r="BR18" i="3"/>
  <c r="BT18" i="3"/>
  <c r="BU18" i="3"/>
  <c r="B25" i="2"/>
  <c r="BB19" i="3"/>
  <c r="BD19" i="3" s="1"/>
  <c r="BW19" i="3" s="1"/>
  <c r="BX19" i="3" s="1"/>
  <c r="Y22" i="2"/>
  <c r="Z22" i="2"/>
  <c r="C24" i="2"/>
  <c r="G23" i="2"/>
  <c r="W23" i="2" s="1"/>
  <c r="J23" i="2"/>
  <c r="Q25" i="2" l="1"/>
  <c r="BC19" i="3"/>
  <c r="B26" i="2"/>
  <c r="BB20" i="3"/>
  <c r="BD20" i="3" s="1"/>
  <c r="BW20" i="3" s="1"/>
  <c r="BX20" i="3" s="1"/>
  <c r="Z23" i="2"/>
  <c r="Y23" i="2"/>
  <c r="BR19" i="3"/>
  <c r="BT19" i="3"/>
  <c r="BS19" i="3"/>
  <c r="BU19" i="3"/>
  <c r="C25" i="2"/>
  <c r="J24" i="2"/>
  <c r="G24" i="2"/>
  <c r="W24" i="2" s="1"/>
  <c r="BC20" i="3" l="1"/>
  <c r="B27" i="2"/>
  <c r="BB21" i="3"/>
  <c r="BD21" i="3" s="1"/>
  <c r="BW21" i="3" s="1"/>
  <c r="BX21" i="3" s="1"/>
  <c r="Y24" i="2"/>
  <c r="Z24" i="2"/>
  <c r="Q26" i="2"/>
  <c r="BT20" i="3"/>
  <c r="BS20" i="3"/>
  <c r="BR20" i="3"/>
  <c r="BU20" i="3"/>
  <c r="C26" i="2"/>
  <c r="G25" i="2"/>
  <c r="W25" i="2" s="1"/>
  <c r="J25" i="2"/>
  <c r="BC21" i="3" l="1"/>
  <c r="Q27" i="2"/>
  <c r="Z25" i="2"/>
  <c r="Y25" i="2"/>
  <c r="BR21" i="3"/>
  <c r="BT21" i="3"/>
  <c r="BS21" i="3"/>
  <c r="BU21" i="3"/>
  <c r="BB22" i="3"/>
  <c r="BD22" i="3" s="1"/>
  <c r="BW22" i="3" s="1"/>
  <c r="BX22" i="3" s="1"/>
  <c r="B28" i="2"/>
  <c r="C27" i="2"/>
  <c r="J26" i="2"/>
  <c r="G26" i="2"/>
  <c r="W26" i="2" s="1"/>
  <c r="BC22" i="3" l="1"/>
  <c r="BB23" i="3"/>
  <c r="BD23" i="3" s="1"/>
  <c r="BW23" i="3" s="1"/>
  <c r="BX23" i="3" s="1"/>
  <c r="Q28" i="2"/>
  <c r="B29" i="2"/>
  <c r="Y26" i="2"/>
  <c r="Z26" i="2"/>
  <c r="BS22" i="3"/>
  <c r="BR22" i="3"/>
  <c r="BT22" i="3"/>
  <c r="BU22" i="3"/>
  <c r="C28" i="2"/>
  <c r="G27" i="2"/>
  <c r="W27" i="2" s="1"/>
  <c r="J27" i="2"/>
  <c r="B30" i="2" l="1"/>
  <c r="BC23" i="3"/>
  <c r="Z27" i="2"/>
  <c r="Y27" i="2"/>
  <c r="BB24" i="3"/>
  <c r="BD24" i="3" s="1"/>
  <c r="BW24" i="3" s="1"/>
  <c r="BX24" i="3" s="1"/>
  <c r="Q29" i="2"/>
  <c r="BC4" i="3"/>
  <c r="BD4" i="3"/>
  <c r="BW4" i="3" s="1"/>
  <c r="BR23" i="3"/>
  <c r="BT23" i="3"/>
  <c r="BS23" i="3"/>
  <c r="BU23" i="3"/>
  <c r="J28" i="2"/>
  <c r="G28" i="2"/>
  <c r="W28" i="2" s="1"/>
  <c r="C29" i="2"/>
  <c r="B31" i="2" l="1"/>
  <c r="C30" i="2"/>
  <c r="Q30" i="2"/>
  <c r="BB25" i="3"/>
  <c r="BC24" i="3"/>
  <c r="Y28" i="2"/>
  <c r="Z28" i="2"/>
  <c r="BS24" i="3"/>
  <c r="BR24" i="3"/>
  <c r="BT24" i="3"/>
  <c r="BU24" i="3"/>
  <c r="BR4" i="3"/>
  <c r="G29" i="2"/>
  <c r="W29" i="2" s="1"/>
  <c r="J29" i="2"/>
  <c r="BS4" i="3" l="1"/>
  <c r="BT4" i="3" s="1"/>
  <c r="BU4" i="3" s="1"/>
  <c r="J30" i="2"/>
  <c r="G30" i="2"/>
  <c r="W30" i="2" s="1"/>
  <c r="BC25" i="3"/>
  <c r="BD25" i="3"/>
  <c r="BW25" i="3" s="1"/>
  <c r="BX25" i="3" s="1"/>
  <c r="B32" i="2"/>
  <c r="Q31" i="2"/>
  <c r="BB26" i="3"/>
  <c r="C31" i="2"/>
  <c r="Z29" i="2"/>
  <c r="Y29" i="2"/>
  <c r="BR25" i="3" l="1"/>
  <c r="BS25" i="3"/>
  <c r="BT25" i="3"/>
  <c r="BU25" i="3"/>
  <c r="B33" i="2"/>
  <c r="Q32" i="2"/>
  <c r="BB27" i="3"/>
  <c r="C32" i="2"/>
  <c r="Z30" i="2"/>
  <c r="Y30" i="2"/>
  <c r="BC26" i="3"/>
  <c r="BD26" i="3"/>
  <c r="BW26" i="3" s="1"/>
  <c r="BX26" i="3" s="1"/>
  <c r="J31" i="2"/>
  <c r="G31" i="2"/>
  <c r="W31" i="2" s="1"/>
  <c r="BC27" i="3" l="1"/>
  <c r="BD27" i="3"/>
  <c r="BW27" i="3" s="1"/>
  <c r="BX27" i="3" s="1"/>
  <c r="Y31" i="2"/>
  <c r="Z31" i="2"/>
  <c r="BR26" i="3"/>
  <c r="BT26" i="3"/>
  <c r="BS26" i="3"/>
  <c r="BU26" i="3"/>
  <c r="J32" i="2"/>
  <c r="G32" i="2"/>
  <c r="W32" i="2" s="1"/>
  <c r="B34" i="2"/>
  <c r="Q33" i="2"/>
  <c r="C33" i="2"/>
  <c r="BB28" i="3"/>
  <c r="BC28" i="3" l="1"/>
  <c r="BD28" i="3"/>
  <c r="BW28" i="3" s="1"/>
  <c r="BX28" i="3" s="1"/>
  <c r="B35" i="2"/>
  <c r="Q34" i="2"/>
  <c r="BB29" i="3"/>
  <c r="C34" i="2"/>
  <c r="J33" i="2"/>
  <c r="G33" i="2"/>
  <c r="W33" i="2" s="1"/>
  <c r="Y32" i="2"/>
  <c r="Z32" i="2"/>
  <c r="BR27" i="3"/>
  <c r="BS27" i="3"/>
  <c r="BT27" i="3"/>
  <c r="BU27" i="3"/>
  <c r="G34" i="2" l="1"/>
  <c r="W34" i="2" s="1"/>
  <c r="J34" i="2"/>
  <c r="B36" i="2"/>
  <c r="Q35" i="2"/>
  <c r="C35" i="2"/>
  <c r="BB30" i="3"/>
  <c r="BR28" i="3"/>
  <c r="BT28" i="3"/>
  <c r="BS28" i="3"/>
  <c r="BU28" i="3"/>
  <c r="Z33" i="2"/>
  <c r="Y33" i="2"/>
  <c r="BC29" i="3"/>
  <c r="BD29" i="3"/>
  <c r="BW29" i="3" s="1"/>
  <c r="BX29" i="3" s="1"/>
  <c r="B37" i="2" l="1"/>
  <c r="BB31" i="3"/>
  <c r="C36" i="2"/>
  <c r="Q36" i="2"/>
  <c r="BR29" i="3"/>
  <c r="BS29" i="3"/>
  <c r="BT29" i="3"/>
  <c r="BU29" i="3"/>
  <c r="BD30" i="3"/>
  <c r="BW30" i="3" s="1"/>
  <c r="BX30" i="3" s="1"/>
  <c r="BC30" i="3"/>
  <c r="G35" i="2"/>
  <c r="W35" i="2" s="1"/>
  <c r="J35" i="2"/>
  <c r="Z34" i="2"/>
  <c r="Y34" i="2"/>
  <c r="BC5" i="3" l="1"/>
  <c r="BD5" i="3"/>
  <c r="BW5" i="3" s="1"/>
  <c r="Y35" i="2"/>
  <c r="Z35" i="2"/>
  <c r="G36" i="2"/>
  <c r="W36" i="2" s="1"/>
  <c r="J36" i="2"/>
  <c r="BR30" i="3"/>
  <c r="BT30" i="3"/>
  <c r="BS30" i="3"/>
  <c r="BU30" i="3"/>
  <c r="BC31" i="3"/>
  <c r="BD31" i="3"/>
  <c r="BW31" i="3" s="1"/>
  <c r="BX31" i="3" s="1"/>
  <c r="C37" i="2"/>
  <c r="BB32" i="3"/>
  <c r="Q37" i="2"/>
  <c r="BR5" i="3" l="1"/>
  <c r="BT5" i="3" s="1"/>
  <c r="BS5" i="3"/>
  <c r="BC32" i="3"/>
  <c r="BD32" i="3"/>
  <c r="BW32" i="3" s="1"/>
  <c r="BX4" i="3" s="1"/>
  <c r="J37" i="2"/>
  <c r="G37" i="2"/>
  <c r="W37" i="2" s="1"/>
  <c r="Z36" i="2"/>
  <c r="Y36" i="2"/>
  <c r="BR31" i="3"/>
  <c r="BT31" i="3"/>
  <c r="BS31" i="3"/>
  <c r="BU31" i="3"/>
  <c r="BX32" i="3" l="1"/>
  <c r="BX6" i="3"/>
  <c r="BX7" i="3"/>
  <c r="BX8" i="3"/>
  <c r="BX9" i="3"/>
  <c r="BX10" i="3"/>
  <c r="BX11" i="3"/>
  <c r="BX12" i="3"/>
  <c r="BX13" i="3"/>
  <c r="BX14" i="3"/>
  <c r="BX15" i="3"/>
  <c r="BX16" i="3"/>
  <c r="BX5" i="3"/>
  <c r="BU5" i="3"/>
  <c r="Z37" i="2"/>
  <c r="Y37" i="2"/>
  <c r="BR32" i="3"/>
  <c r="BT32" i="3"/>
  <c r="BS32" i="3"/>
  <c r="BU32" i="3"/>
  <c r="BK21" i="3" l="1"/>
  <c r="BK17" i="3" s="1"/>
  <c r="BO17" i="3" l="1"/>
  <c r="BK26" i="3"/>
  <c r="BK18" i="3"/>
  <c r="BK25" i="3" s="1"/>
  <c r="BO18" i="3" l="1"/>
</calcChain>
</file>

<file path=xl/sharedStrings.xml><?xml version="1.0" encoding="utf-8"?>
<sst xmlns="http://schemas.openxmlformats.org/spreadsheetml/2006/main" count="123" uniqueCount="90">
  <si>
    <t>Select Preferred Weight Unit:</t>
  </si>
  <si>
    <t>Kilograms</t>
  </si>
  <si>
    <t>Pounds</t>
  </si>
  <si>
    <t>Stone</t>
  </si>
  <si>
    <t>Weight Units</t>
  </si>
  <si>
    <t>KG</t>
  </si>
  <si>
    <t>Lbs</t>
  </si>
  <si>
    <t>St</t>
  </si>
  <si>
    <t>Input Your Height (in Feet/Inches OR Metres):</t>
  </si>
  <si>
    <t>Feet</t>
  </si>
  <si>
    <t>Inches</t>
  </si>
  <si>
    <t>OR</t>
  </si>
  <si>
    <t>Metres</t>
  </si>
  <si>
    <t>Start Date of Weight Loss:</t>
  </si>
  <si>
    <t>Weeks</t>
  </si>
  <si>
    <t>Select</t>
  </si>
  <si>
    <t>Weight to Lose:</t>
  </si>
  <si>
    <t>Weight to Lose Per Week:</t>
  </si>
  <si>
    <t>Starting BMI:</t>
  </si>
  <si>
    <t>Target BMI:</t>
  </si>
  <si>
    <t>Normal</t>
  </si>
  <si>
    <t>M</t>
  </si>
  <si>
    <t>No. of Weeks to Target:</t>
  </si>
  <si>
    <t>Obese</t>
  </si>
  <si>
    <t>Overweight</t>
  </si>
  <si>
    <t>Underweight</t>
  </si>
  <si>
    <t>Min</t>
  </si>
  <si>
    <t>Max</t>
  </si>
  <si>
    <t>BMI</t>
  </si>
  <si>
    <t>Recommended:</t>
  </si>
  <si>
    <t>Target (Week):</t>
  </si>
  <si>
    <t>Start Weight:</t>
  </si>
  <si>
    <t>Target Weight:</t>
  </si>
  <si>
    <t>Your Height:</t>
  </si>
  <si>
    <t>Date</t>
  </si>
  <si>
    <t>Target Weight</t>
  </si>
  <si>
    <t>BMI Category</t>
  </si>
  <si>
    <t>Weigh-In Weight</t>
  </si>
  <si>
    <t>Weight Loss</t>
  </si>
  <si>
    <t>Weigh-In</t>
  </si>
  <si>
    <t>Ahead/Behind</t>
  </si>
  <si>
    <t>Compared to Target</t>
  </si>
  <si>
    <t>Weight (KG)</t>
  </si>
  <si>
    <t>Ave. Per Week</t>
  </si>
  <si>
    <t>Overall</t>
  </si>
  <si>
    <t>Your Starting Details</t>
  </si>
  <si>
    <t>Your Weight Loss Targets</t>
  </si>
  <si>
    <t>Your Calculated Details</t>
  </si>
  <si>
    <t>© Sumcor Ltd - Trading as Spreadsheet Solutions</t>
  </si>
  <si>
    <t>Weigh-In Details</t>
  </si>
  <si>
    <t>Each week, on the weigh-in date, weigh in and add your new weight. All the other sections will change accordingly. Make sure you weigh in on (or as close to) the correct date as you can. Make sure you enter the weight as the correct unit (as per your selection).</t>
  </si>
  <si>
    <t>Dates</t>
  </si>
  <si>
    <t>Target Weight Loss</t>
  </si>
  <si>
    <t>Actual Weight Loss</t>
  </si>
  <si>
    <t>Weight Loss Report</t>
  </si>
  <si>
    <t>x</t>
  </si>
  <si>
    <t>Weight Gain</t>
  </si>
  <si>
    <t>Your Name</t>
  </si>
  <si>
    <t>Please read these notes explaining how to use this spreadsheet</t>
  </si>
  <si>
    <t>Editable Cells</t>
  </si>
  <si>
    <t>Calculated Cells</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</si>
  <si>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</si>
  <si>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</si>
  <si>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</si>
  <si>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</si>
  <si>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If you get stuck, here is a demo video</t>
  </si>
  <si>
    <t>This spreadsheet was created by</t>
  </si>
  <si>
    <t>Thanks for downloading the Weight Loss &amp; BMI Calculator</t>
  </si>
  <si>
    <t>Please note that although there are some warnings on this spreadsheet, you MUST consult a doctor before doing any excercise.</t>
  </si>
  <si>
    <t>DO NOT rely on this to tell you what is safe to do.</t>
  </si>
  <si>
    <t>Current</t>
  </si>
  <si>
    <t>Start</t>
  </si>
  <si>
    <t>To Lose</t>
  </si>
  <si>
    <t>Lost</t>
  </si>
  <si>
    <t>Goal</t>
  </si>
  <si>
    <t>Weight Lost</t>
  </si>
  <si>
    <t>Weight to Lose</t>
  </si>
  <si>
    <t>Overall Weightloss Goals</t>
  </si>
  <si>
    <t>Need help losing weight?
Click on this logo to visit Lisa's website.</t>
  </si>
  <si>
    <t>Watch the Demo on YouTube</t>
  </si>
  <si>
    <t>Do you need help losing weight?</t>
  </si>
  <si>
    <t>Click the Logo or Image</t>
  </si>
  <si>
    <t>Buy Ready-made</t>
  </si>
  <si>
    <t>Buy Custom-made</t>
  </si>
  <si>
    <t>Click here for more info</t>
  </si>
  <si>
    <t>Spreadsheets</t>
  </si>
  <si>
    <t>We do not offer support on free spreadsheets,
but if you find any errors, please let us know.</t>
  </si>
  <si>
    <t>Free Download - Weight Loss &amp; BMI Calculator</t>
  </si>
  <si>
    <t>The blue background and white writing usually identifies cells where you can enter or edit information.</t>
  </si>
  <si>
    <t>The purple background and white writing usually identifies cells which are calculated, and therefore locked.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</si>
</sst>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_ ;[Red]\-0\ "/>
    <numFmt numFmtId="165" formatCode="0.0"/>
    <numFmt numFmtId="166" formatCode="0.00_ ;[Red]\-0.00\ "/>
    <numFmt numFmtId="167" formatCode="ddd\,\ dd\ mmm\ yyyy"/>
    <numFmt numFmtId="168" formatCode="0.0_ ;[Red]\-0.0\ "/>
    <numFmt numFmtId="169" formatCode="0.000_ ;[Red]\-0.000\ "/>
    <numFmt numFmtId="170" formatCode="dd/mm/yyyy;@"/>
    <numFmt numFmtId="171" formatCode="#,##0.00_ ;[Red]\-#,##0.00\ "/>
  </numFmts>
  <fonts count="12" x14ac:knownFonts="1">
    <font>
      <sz val="11"/>
      <color theme="1"/>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b/>
      <sz val="8"/>
      <color theme="1"/>
      <name val="Calibri"/>
      <family val="2"/>
      <scheme val="minor"/>
    </font>
    <font>
      <b/>
      <sz val="11"/>
      <color rgb="FFC00000"/>
      <name val="Calibri"/>
      <family val="2"/>
      <scheme val="minor"/>
    </font>
    <font>
      <b/>
      <sz val="10"/>
      <name val="Calibri"/>
      <family val="2"/>
      <scheme val="minor"/>
    </font>
    <font>
      <b/>
      <sz val="11"/>
      <color rgb="FF00B050"/>
      <name val="Calibri"/>
      <family val="2"/>
      <scheme val="minor"/>
    </font>
    <font>
      <b/>
      <sz val="9"/>
      <color theme="1"/>
      <name val="Calibri"/>
      <family val="2"/>
      <scheme val="minor"/>
    </font>
    <font>
      <b/>
      <sz val="10"/>
      <color theme="1"/>
      <name val="Calibri"/>
      <family val="2"/>
      <scheme val="minor"/>
    </font>
    <font>
      <u/>
      <sz val="11"/>
      <color theme="10"/>
      <name val="Calibri"/>
      <family val="2"/>
      <scheme val="minor"/>
    </font>
    <font>
      <b/>
      <sz val="20"/>
      <color theme="0"/>
      <name val="Calibri"/>
      <family val="2"/>
      <scheme val="minor"/>
    </font>
  </fonts>
  <fills count="13">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rgb="FFFF0000"/>
        <bgColor indexed="64"/>
      </patternFill>
    </fill>
    <fill>
      <patternFill patternType="solid">
        <fgColor theme="1" tint="0.249977111117893"/>
        <bgColor indexed="64"/>
      </patternFill>
    </fill>
    <fill>
      <patternFill patternType="solid">
        <fgColor theme="2" tint="-0.749992370372631"/>
        <bgColor indexed="64"/>
      </patternFill>
    </fill>
    <fill>
      <patternFill patternType="solid">
        <fgColor rgb="FF7030A0"/>
        <bgColor indexed="64"/>
      </patternFill>
    </fill>
    <fill>
      <patternFill patternType="solid">
        <fgColor rgb="FF0070C0"/>
        <bgColor indexed="64"/>
      </patternFill>
    </fill>
    <fill>
      <patternFill patternType="solid">
        <fgColor rgb="FFB42117"/>
        <bgColor indexed="64"/>
      </patternFill>
    </fill>
    <fill>
      <patternFill patternType="solid">
        <fgColor rgb="FF20714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245">
    <xf numFmtId="0" fontId="0" fillId="0" borderId="0" xfId="0"/>
    <xf numFmtId="0" fontId="0" fillId="0" borderId="0" xfId="0" applyAlignment="1" applyProtection="1">
      <alignment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3" fillId="0" borderId="0" xfId="0" applyFont="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5" xfId="0" applyBorder="1" applyAlignment="1" applyProtection="1">
      <alignment shrinkToFit="1"/>
      <protection hidden="1"/>
    </xf>
    <xf numFmtId="0" fontId="0" fillId="0" borderId="6" xfId="0" applyBorder="1" applyAlignment="1" applyProtection="1">
      <alignment shrinkToFit="1"/>
      <protection hidden="1"/>
    </xf>
    <xf numFmtId="0" fontId="0" fillId="0" borderId="7" xfId="0" applyBorder="1" applyAlignment="1" applyProtection="1">
      <alignment shrinkToFit="1"/>
      <protection hidden="1"/>
    </xf>
    <xf numFmtId="0" fontId="2" fillId="0" borderId="0" xfId="0" applyFont="1" applyAlignment="1" applyProtection="1">
      <alignment horizontal="center" shrinkToFit="1"/>
      <protection hidden="1"/>
    </xf>
    <xf numFmtId="0" fontId="2" fillId="0" borderId="0" xfId="0" applyFont="1" applyAlignment="1" applyProtection="1">
      <alignment shrinkToFit="1"/>
      <protection hidden="1"/>
    </xf>
    <xf numFmtId="166" fontId="0" fillId="0" borderId="1" xfId="0" applyNumberFormat="1" applyBorder="1" applyAlignment="1" applyProtection="1">
      <alignment horizontal="center" shrinkToFit="1"/>
      <protection hidden="1"/>
    </xf>
    <xf numFmtId="0" fontId="2" fillId="0" borderId="5" xfId="0" applyFont="1" applyBorder="1" applyAlignment="1" applyProtection="1">
      <alignment horizontal="center" shrinkToFit="1"/>
      <protection hidden="1"/>
    </xf>
    <xf numFmtId="0" fontId="2" fillId="0" borderId="6" xfId="0" applyFont="1" applyBorder="1" applyAlignment="1" applyProtection="1">
      <alignment horizontal="center" shrinkToFit="1"/>
      <protection hidden="1"/>
    </xf>
    <xf numFmtId="0" fontId="2" fillId="0" borderId="7" xfId="0" applyFont="1" applyBorder="1" applyAlignment="1" applyProtection="1">
      <alignment horizontal="center" shrinkToFit="1"/>
      <protection hidden="1"/>
    </xf>
    <xf numFmtId="168" fontId="0" fillId="0" borderId="1" xfId="0" applyNumberFormat="1" applyBorder="1" applyAlignment="1" applyProtection="1">
      <alignment horizontal="center" shrinkToFit="1"/>
      <protection hidden="1"/>
    </xf>
    <xf numFmtId="168" fontId="0" fillId="2" borderId="1" xfId="0" applyNumberFormat="1" applyFill="1" applyBorder="1" applyAlignment="1" applyProtection="1">
      <alignment horizontal="center" shrinkToFit="1"/>
      <protection hidden="1"/>
    </xf>
    <xf numFmtId="168" fontId="0" fillId="0" borderId="12" xfId="0" applyNumberFormat="1" applyBorder="1" applyAlignment="1" applyProtection="1">
      <alignment horizontal="center" shrinkToFit="1"/>
      <protection hidden="1"/>
    </xf>
    <xf numFmtId="168" fontId="0" fillId="0" borderId="8" xfId="0" applyNumberFormat="1" applyBorder="1" applyAlignment="1" applyProtection="1">
      <alignment horizontal="center" shrinkToFit="1"/>
      <protection hidden="1"/>
    </xf>
    <xf numFmtId="168" fontId="0" fillId="0" borderId="13" xfId="0" applyNumberFormat="1" applyBorder="1" applyAlignment="1" applyProtection="1">
      <alignment horizontal="center" shrinkToFit="1"/>
      <protection hidden="1"/>
    </xf>
    <xf numFmtId="168" fontId="0" fillId="0" borderId="9" xfId="0" applyNumberFormat="1" applyBorder="1" applyAlignment="1" applyProtection="1">
      <alignment horizontal="center" shrinkToFit="1"/>
      <protection hidden="1"/>
    </xf>
    <xf numFmtId="168" fontId="0" fillId="0" borderId="11" xfId="0" applyNumberFormat="1" applyBorder="1" applyAlignment="1" applyProtection="1">
      <alignment horizontal="center" shrinkToFit="1"/>
      <protection hidden="1"/>
    </xf>
    <xf numFmtId="0" fontId="2" fillId="0" borderId="0" xfId="0" applyFont="1" applyAlignment="1" applyProtection="1">
      <alignment horizontal="left" shrinkToFit="1"/>
      <protection hidden="1"/>
    </xf>
    <xf numFmtId="165" fontId="0" fillId="0" borderId="5" xfId="0" applyNumberFormat="1" applyBorder="1" applyAlignment="1" applyProtection="1">
      <alignment horizontal="center" shrinkToFit="1"/>
      <protection hidden="1"/>
    </xf>
    <xf numFmtId="165" fontId="0" fillId="0" borderId="1" xfId="0" applyNumberFormat="1" applyBorder="1" applyAlignment="1" applyProtection="1">
      <alignment horizontal="center" shrinkToFit="1"/>
      <protection hidden="1"/>
    </xf>
    <xf numFmtId="168" fontId="0" fillId="0" borderId="0" xfId="0" applyNumberFormat="1" applyBorder="1" applyAlignment="1" applyProtection="1">
      <alignment horizontal="center" shrinkToFit="1"/>
      <protection hidden="1"/>
    </xf>
    <xf numFmtId="0" fontId="0" fillId="0" borderId="0" xfId="0" applyAlignment="1" applyProtection="1">
      <alignment horizontal="center" shrinkToFit="1"/>
      <protection hidden="1"/>
    </xf>
    <xf numFmtId="0" fontId="2" fillId="0" borderId="14" xfId="0" applyFont="1" applyBorder="1" applyAlignment="1" applyProtection="1">
      <alignment horizontal="center" shrinkToFit="1"/>
      <protection hidden="1"/>
    </xf>
    <xf numFmtId="167" fontId="0" fillId="0" borderId="12" xfId="0" applyNumberFormat="1" applyBorder="1" applyAlignment="1" applyProtection="1">
      <alignment horizontal="center" shrinkToFit="1"/>
      <protection hidden="1"/>
    </xf>
    <xf numFmtId="167" fontId="0" fillId="0" borderId="8" xfId="0" applyNumberFormat="1" applyBorder="1" applyAlignment="1" applyProtection="1">
      <alignment horizontal="center" shrinkToFit="1"/>
      <protection hidden="1"/>
    </xf>
    <xf numFmtId="167" fontId="0" fillId="0" borderId="9" xfId="0" applyNumberFormat="1" applyBorder="1" applyAlignment="1" applyProtection="1">
      <alignment horizontal="center" shrinkToFit="1"/>
      <protection hidden="1"/>
    </xf>
    <xf numFmtId="168" fontId="0" fillId="0" borderId="5" xfId="0" applyNumberFormat="1" applyBorder="1" applyAlignment="1" applyProtection="1">
      <alignment horizontal="center" shrinkToFit="1"/>
      <protection hidden="1"/>
    </xf>
    <xf numFmtId="168" fontId="0" fillId="0" borderId="6" xfId="0" applyNumberFormat="1" applyBorder="1" applyAlignment="1" applyProtection="1">
      <alignment horizontal="center" shrinkToFit="1"/>
      <protection hidden="1"/>
    </xf>
    <xf numFmtId="168" fontId="0" fillId="0" borderId="7" xfId="0" applyNumberFormat="1"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0"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166" fontId="0" fillId="3" borderId="1" xfId="0" applyNumberFormat="1" applyFill="1" applyBorder="1" applyAlignment="1" applyProtection="1">
      <alignment horizontal="center" shrinkToFit="1"/>
      <protection hidden="1"/>
    </xf>
    <xf numFmtId="169" fontId="0" fillId="0" borderId="6" xfId="0" applyNumberFormat="1" applyBorder="1" applyAlignment="1" applyProtection="1">
      <alignment horizontal="center" shrinkToFit="1"/>
      <protection hidden="1"/>
    </xf>
    <xf numFmtId="169" fontId="0" fillId="0" borderId="7" xfId="0" applyNumberFormat="1" applyBorder="1" applyAlignment="1" applyProtection="1">
      <alignment horizontal="center" shrinkToFit="1"/>
      <protection hidden="1"/>
    </xf>
    <xf numFmtId="0" fontId="0" fillId="5" borderId="0" xfId="0" applyFill="1" applyAlignment="1" applyProtection="1">
      <alignment shrinkToFit="1"/>
      <protection hidden="1"/>
    </xf>
    <xf numFmtId="0" fontId="5" fillId="5" borderId="10" xfId="0" applyFont="1" applyFill="1" applyBorder="1" applyAlignment="1" applyProtection="1">
      <alignment shrinkToFit="1"/>
      <protection hidden="1"/>
    </xf>
    <xf numFmtId="0" fontId="4" fillId="5" borderId="0" xfId="0" applyFont="1" applyFill="1" applyAlignment="1" applyProtection="1">
      <alignment horizontal="center" shrinkToFit="1"/>
      <protection hidden="1"/>
    </xf>
    <xf numFmtId="0" fontId="2" fillId="5" borderId="0" xfId="0" applyFont="1" applyFill="1" applyAlignment="1" applyProtection="1">
      <alignment horizontal="center" shrinkToFit="1"/>
      <protection hidden="1"/>
    </xf>
    <xf numFmtId="0" fontId="0" fillId="5" borderId="0" xfId="0" applyFill="1" applyAlignment="1" applyProtection="1">
      <alignment horizontal="center" shrinkToFit="1"/>
      <protection hidden="1"/>
    </xf>
    <xf numFmtId="167" fontId="0" fillId="0" borderId="0" xfId="0" applyNumberFormat="1" applyAlignment="1" applyProtection="1">
      <alignment horizontal="center" shrinkToFit="1"/>
      <protection hidden="1"/>
    </xf>
    <xf numFmtId="0" fontId="0" fillId="0" borderId="8" xfId="0" applyBorder="1" applyAlignment="1" applyProtection="1">
      <alignment horizontal="center" shrinkToFit="1"/>
      <protection hidden="1"/>
    </xf>
    <xf numFmtId="0" fontId="2" fillId="0" borderId="12" xfId="0" applyFont="1" applyBorder="1" applyAlignment="1" applyProtection="1">
      <alignment horizontal="center" shrinkToFit="1"/>
      <protection hidden="1"/>
    </xf>
    <xf numFmtId="0" fontId="2" fillId="0" borderId="15" xfId="0" applyFont="1" applyBorder="1" applyAlignment="1" applyProtection="1">
      <alignment horizontal="center" shrinkToFit="1"/>
      <protection hidden="1"/>
    </xf>
    <xf numFmtId="0" fontId="3" fillId="0" borderId="2" xfId="0" applyFont="1" applyBorder="1" applyAlignment="1" applyProtection="1">
      <alignment horizontal="center" shrinkToFit="1"/>
      <protection hidden="1"/>
    </xf>
    <xf numFmtId="0" fontId="3" fillId="0" borderId="4" xfId="0" applyFont="1" applyBorder="1" applyAlignment="1" applyProtection="1">
      <alignment horizontal="center" shrinkToFit="1"/>
      <protection hidden="1"/>
    </xf>
    <xf numFmtId="0" fontId="0" fillId="0" borderId="0" xfId="0" applyFont="1" applyBorder="1" applyAlignment="1" applyProtection="1">
      <alignment shrinkToFit="1"/>
      <protection hidden="1"/>
    </xf>
    <xf numFmtId="0" fontId="0" fillId="0" borderId="0" xfId="0" applyFont="1" applyBorder="1" applyAlignment="1" applyProtection="1">
      <alignment horizontal="center" shrinkToFit="1"/>
      <protection hidden="1"/>
    </xf>
    <xf numFmtId="168" fontId="0" fillId="0" borderId="0" xfId="0" applyNumberFormat="1" applyFont="1" applyBorder="1" applyAlignment="1" applyProtection="1">
      <alignment horizontal="center" shrinkToFit="1"/>
      <protection hidden="1"/>
    </xf>
    <xf numFmtId="0" fontId="0" fillId="0" borderId="0" xfId="0" applyBorder="1" applyAlignment="1" applyProtection="1">
      <alignment horizontal="center" shrinkToFit="1"/>
      <protection hidden="1"/>
    </xf>
    <xf numFmtId="0" fontId="2" fillId="0" borderId="14" xfId="0" applyFont="1" applyBorder="1" applyAlignment="1" applyProtection="1">
      <alignment horizontal="center" shrinkToFit="1"/>
      <protection hidden="1"/>
    </xf>
    <xf numFmtId="0" fontId="3" fillId="0" borderId="0" xfId="0" applyFont="1" applyAlignment="1" applyProtection="1">
      <alignment horizontal="center" shrinkToFit="1"/>
      <protection hidden="1"/>
    </xf>
    <xf numFmtId="10" fontId="0" fillId="0" borderId="5" xfId="0" applyNumberFormat="1" applyBorder="1" applyAlignment="1" applyProtection="1">
      <alignment horizontal="center" shrinkToFit="1"/>
      <protection hidden="1"/>
    </xf>
    <xf numFmtId="10" fontId="0" fillId="0" borderId="6" xfId="0" applyNumberFormat="1" applyBorder="1" applyAlignment="1" applyProtection="1">
      <alignment horizontal="center" shrinkToFit="1"/>
      <protection hidden="1"/>
    </xf>
    <xf numFmtId="10" fontId="0" fillId="0" borderId="7" xfId="0" applyNumberFormat="1" applyBorder="1" applyAlignment="1" applyProtection="1">
      <alignment horizontal="center" shrinkToFit="1"/>
      <protection hidden="1"/>
    </xf>
    <xf numFmtId="10" fontId="0" fillId="0" borderId="12" xfId="0" applyNumberFormat="1" applyBorder="1" applyAlignment="1" applyProtection="1">
      <alignment horizontal="center" shrinkToFit="1"/>
      <protection hidden="1"/>
    </xf>
    <xf numFmtId="10" fontId="0" fillId="0" borderId="8" xfId="0" applyNumberFormat="1" applyBorder="1" applyAlignment="1" applyProtection="1">
      <alignment horizontal="center" shrinkToFit="1"/>
      <protection hidden="1"/>
    </xf>
    <xf numFmtId="10" fontId="0" fillId="0" borderId="9" xfId="0" applyNumberFormat="1" applyBorder="1" applyAlignment="1" applyProtection="1">
      <alignment horizontal="center" shrinkToFit="1"/>
      <protection hidden="1"/>
    </xf>
    <xf numFmtId="170" fontId="0" fillId="0" borderId="5" xfId="0" applyNumberFormat="1" applyBorder="1" applyAlignment="1" applyProtection="1">
      <alignment horizontal="center" shrinkToFit="1"/>
      <protection hidden="1"/>
    </xf>
    <xf numFmtId="170" fontId="0" fillId="0" borderId="6" xfId="0" applyNumberFormat="1" applyBorder="1" applyAlignment="1" applyProtection="1">
      <alignment horizontal="center" shrinkToFit="1"/>
      <protection hidden="1"/>
    </xf>
    <xf numFmtId="170" fontId="0" fillId="0" borderId="7" xfId="0" applyNumberFormat="1" applyBorder="1" applyAlignment="1" applyProtection="1">
      <alignment horizontal="center" shrinkToFit="1"/>
      <protection hidden="1"/>
    </xf>
    <xf numFmtId="2" fontId="0" fillId="0" borderId="15" xfId="0" applyNumberFormat="1" applyBorder="1" applyAlignment="1" applyProtection="1">
      <alignment horizontal="center" shrinkToFit="1"/>
      <protection hidden="1"/>
    </xf>
    <xf numFmtId="2" fontId="0" fillId="0" borderId="13" xfId="0" applyNumberFormat="1" applyBorder="1" applyAlignment="1" applyProtection="1">
      <alignment horizontal="center" shrinkToFit="1"/>
      <protection hidden="1"/>
    </xf>
    <xf numFmtId="2" fontId="0" fillId="0" borderId="11" xfId="0" applyNumberFormat="1" applyBorder="1" applyAlignment="1" applyProtection="1">
      <alignment horizontal="center" shrinkToFit="1"/>
      <protection hidden="1"/>
    </xf>
    <xf numFmtId="166" fontId="7" fillId="0" borderId="12" xfId="0" applyNumberFormat="1" applyFont="1" applyBorder="1" applyAlignment="1" applyProtection="1">
      <alignment horizontal="center" shrinkToFit="1"/>
      <protection hidden="1"/>
    </xf>
    <xf numFmtId="166" fontId="7" fillId="0" borderId="8" xfId="0" applyNumberFormat="1" applyFont="1" applyBorder="1" applyAlignment="1" applyProtection="1">
      <alignment horizontal="center" shrinkToFit="1"/>
      <protection hidden="1"/>
    </xf>
    <xf numFmtId="166" fontId="7" fillId="0" borderId="9" xfId="0" applyNumberFormat="1" applyFont="1" applyBorder="1" applyAlignment="1" applyProtection="1">
      <alignment horizontal="center" shrinkToFit="1"/>
      <protection hidden="1"/>
    </xf>
    <xf numFmtId="166" fontId="0" fillId="0" borderId="6" xfId="0" applyNumberFormat="1" applyBorder="1" applyAlignment="1" applyProtection="1">
      <alignment horizontal="center" shrinkToFit="1"/>
      <protection locked="0"/>
    </xf>
    <xf numFmtId="166" fontId="0" fillId="0" borderId="7" xfId="0" applyNumberFormat="1" applyBorder="1" applyAlignment="1" applyProtection="1">
      <alignment horizontal="center" shrinkToFit="1"/>
      <protection locked="0"/>
    </xf>
    <xf numFmtId="0" fontId="2" fillId="0" borderId="0" xfId="0" applyFont="1" applyBorder="1" applyAlignment="1" applyProtection="1">
      <alignment horizontal="center" shrinkToFit="1"/>
      <protection hidden="1"/>
    </xf>
    <xf numFmtId="166" fontId="0" fillId="0" borderId="13" xfId="0" applyNumberFormat="1" applyBorder="1" applyAlignment="1" applyProtection="1">
      <alignment horizontal="center" shrinkToFit="1"/>
      <protection hidden="1"/>
    </xf>
    <xf numFmtId="166" fontId="0" fillId="0" borderId="12" xfId="0" applyNumberFormat="1" applyBorder="1" applyAlignment="1" applyProtection="1">
      <alignment horizontal="center" shrinkToFit="1"/>
      <protection hidden="1"/>
    </xf>
    <xf numFmtId="166" fontId="0" fillId="0" borderId="15" xfId="0" applyNumberFormat="1" applyBorder="1" applyAlignment="1" applyProtection="1">
      <alignment horizontal="center" shrinkToFit="1"/>
      <protection hidden="1"/>
    </xf>
    <xf numFmtId="166" fontId="0" fillId="0" borderId="8" xfId="0" applyNumberFormat="1" applyBorder="1" applyAlignment="1" applyProtection="1">
      <alignment horizontal="center" shrinkToFit="1"/>
      <protection hidden="1"/>
    </xf>
    <xf numFmtId="166" fontId="0" fillId="0" borderId="9" xfId="0" applyNumberFormat="1" applyBorder="1" applyAlignment="1" applyProtection="1">
      <alignment horizontal="center" shrinkToFit="1"/>
      <protection hidden="1"/>
    </xf>
    <xf numFmtId="166" fontId="0" fillId="0" borderId="11" xfId="0" applyNumberFormat="1" applyBorder="1" applyAlignment="1" applyProtection="1">
      <alignment horizontal="center" shrinkToFit="1"/>
      <protection hidden="1"/>
    </xf>
    <xf numFmtId="166" fontId="0" fillId="0" borderId="2" xfId="0" applyNumberFormat="1" applyBorder="1" applyAlignment="1" applyProtection="1">
      <alignment horizontal="center" shrinkToFit="1"/>
      <protection hidden="1"/>
    </xf>
    <xf numFmtId="166" fontId="0" fillId="0" borderId="3" xfId="0" applyNumberFormat="1" applyBorder="1" applyAlignment="1" applyProtection="1">
      <alignment horizontal="center" shrinkToFit="1"/>
      <protection hidden="1"/>
    </xf>
    <xf numFmtId="166" fontId="0" fillId="0" borderId="4" xfId="0" applyNumberFormat="1" applyBorder="1" applyAlignment="1" applyProtection="1">
      <alignment horizontal="center" shrinkToFit="1"/>
      <protection hidden="1"/>
    </xf>
    <xf numFmtId="166" fontId="0" fillId="0" borderId="4" xfId="0" applyNumberFormat="1" applyFill="1" applyBorder="1" applyAlignment="1" applyProtection="1">
      <alignment horizontal="center" shrinkToFit="1"/>
      <protection hidden="1"/>
    </xf>
    <xf numFmtId="166" fontId="0" fillId="0" borderId="5" xfId="0" applyNumberFormat="1" applyBorder="1" applyAlignment="1" applyProtection="1">
      <alignment horizontal="center" shrinkToFit="1"/>
      <protection hidden="1"/>
    </xf>
    <xf numFmtId="166" fontId="0" fillId="0" borderId="7" xfId="0" applyNumberFormat="1" applyBorder="1" applyAlignment="1" applyProtection="1">
      <alignment horizontal="center" shrinkToFit="1"/>
      <protection hidden="1"/>
    </xf>
    <xf numFmtId="166" fontId="0" fillId="0" borderId="1" xfId="0" applyNumberFormat="1" applyBorder="1" applyAlignment="1" applyProtection="1">
      <alignment horizontal="right" shrinkToFit="1"/>
      <protection hidden="1"/>
    </xf>
    <xf numFmtId="166" fontId="0" fillId="0" borderId="1" xfId="0" applyNumberFormat="1" applyBorder="1" applyAlignment="1" applyProtection="1">
      <alignment shrinkToFit="1"/>
      <protection hidden="1"/>
    </xf>
    <xf numFmtId="166" fontId="0" fillId="0" borderId="7" xfId="0" applyNumberFormat="1" applyBorder="1" applyAlignment="1" applyProtection="1">
      <alignment horizontal="right" shrinkToFit="1"/>
      <protection hidden="1"/>
    </xf>
    <xf numFmtId="166" fontId="0" fillId="0" borderId="14" xfId="0" applyNumberFormat="1" applyBorder="1" applyAlignment="1" applyProtection="1">
      <alignment horizontal="center" shrinkToFit="1"/>
      <protection hidden="1"/>
    </xf>
    <xf numFmtId="166" fontId="0" fillId="0" borderId="0" xfId="0" applyNumberFormat="1" applyBorder="1" applyAlignment="1" applyProtection="1">
      <alignment horizontal="center" shrinkToFit="1"/>
      <protection hidden="1"/>
    </xf>
    <xf numFmtId="166" fontId="0" fillId="0" borderId="10" xfId="0" applyNumberFormat="1" applyBorder="1" applyAlignment="1" applyProtection="1">
      <alignment horizontal="center" shrinkToFit="1"/>
      <protection hidden="1"/>
    </xf>
    <xf numFmtId="166" fontId="0" fillId="0" borderId="5" xfId="0" applyNumberFormat="1" applyBorder="1" applyAlignment="1" applyProtection="1">
      <alignment horizontal="right" shrinkToFit="1"/>
      <protection hidden="1"/>
    </xf>
    <xf numFmtId="0" fontId="6" fillId="5" borderId="0" xfId="0" applyFont="1" applyFill="1" applyAlignment="1" applyProtection="1">
      <alignment horizontal="center" vertical="center" wrapText="1"/>
      <protection hidden="1"/>
    </xf>
    <xf numFmtId="166" fontId="0" fillId="0" borderId="6" xfId="0" applyNumberFormat="1" applyBorder="1" applyAlignment="1" applyProtection="1">
      <alignment horizontal="right" shrinkToFit="1"/>
      <protection hidden="1"/>
    </xf>
    <xf numFmtId="0" fontId="0" fillId="5" borderId="0" xfId="0" applyFill="1" applyBorder="1" applyAlignment="1" applyProtection="1">
      <alignment shrinkToFit="1"/>
      <protection hidden="1"/>
    </xf>
    <xf numFmtId="0" fontId="0" fillId="5" borderId="0" xfId="0" applyFill="1" applyBorder="1" applyAlignment="1" applyProtection="1">
      <alignment vertical="center" shrinkToFit="1"/>
      <protection hidden="1"/>
    </xf>
    <xf numFmtId="0" fontId="3" fillId="0" borderId="0" xfId="0" applyFont="1" applyAlignment="1" applyProtection="1">
      <alignment horizontal="center" shrinkToFit="1"/>
      <protection hidden="1"/>
    </xf>
    <xf numFmtId="171" fontId="7" fillId="0" borderId="15" xfId="0" applyNumberFormat="1" applyFont="1" applyBorder="1" applyAlignment="1" applyProtection="1">
      <alignment horizontal="center" shrinkToFit="1"/>
      <protection hidden="1"/>
    </xf>
    <xf numFmtId="171" fontId="7" fillId="0" borderId="13" xfId="0" applyNumberFormat="1" applyFont="1" applyBorder="1" applyAlignment="1" applyProtection="1">
      <alignment horizontal="center" shrinkToFit="1"/>
      <protection hidden="1"/>
    </xf>
    <xf numFmtId="171" fontId="7" fillId="0" borderId="11" xfId="0" applyNumberFormat="1" applyFont="1" applyBorder="1" applyAlignment="1" applyProtection="1">
      <alignment horizontal="center" shrinkToFit="1"/>
      <protection hidden="1"/>
    </xf>
    <xf numFmtId="0" fontId="1" fillId="8" borderId="12" xfId="0" applyFont="1" applyFill="1" applyBorder="1" applyAlignment="1" applyProtection="1">
      <alignment horizontal="center" shrinkToFit="1"/>
      <protection hidden="1"/>
    </xf>
    <xf numFmtId="0" fontId="1" fillId="8" borderId="14" xfId="0" applyFont="1" applyFill="1" applyBorder="1" applyAlignment="1" applyProtection="1">
      <alignment horizontal="center" shrinkToFit="1"/>
      <protection hidden="1"/>
    </xf>
    <xf numFmtId="0" fontId="1" fillId="8" borderId="15" xfId="0" applyFont="1" applyFill="1" applyBorder="1" applyAlignment="1" applyProtection="1">
      <alignment horizontal="center" shrinkToFit="1"/>
      <protection hidden="1"/>
    </xf>
    <xf numFmtId="0" fontId="1" fillId="8" borderId="9" xfId="0" applyFont="1" applyFill="1" applyBorder="1" applyAlignment="1" applyProtection="1">
      <alignment horizontal="center" shrinkToFit="1"/>
      <protection hidden="1"/>
    </xf>
    <xf numFmtId="0" fontId="1" fillId="8" borderId="10" xfId="0" applyFont="1" applyFill="1" applyBorder="1" applyAlignment="1" applyProtection="1">
      <alignment horizontal="center" shrinkToFit="1"/>
      <protection hidden="1"/>
    </xf>
    <xf numFmtId="0" fontId="1" fillId="8" borderId="11" xfId="0" applyFont="1" applyFill="1" applyBorder="1" applyAlignment="1" applyProtection="1">
      <alignment horizontal="center" shrinkToFit="1"/>
      <protection hidden="1"/>
    </xf>
    <xf numFmtId="0" fontId="0" fillId="5" borderId="12" xfId="0" applyFill="1" applyBorder="1" applyAlignment="1" applyProtection="1">
      <alignment horizontal="center" vertical="center" shrinkToFit="1"/>
      <protection hidden="1"/>
    </xf>
    <xf numFmtId="0" fontId="0" fillId="5" borderId="14" xfId="0" applyFill="1" applyBorder="1" applyAlignment="1" applyProtection="1">
      <alignment horizontal="center" vertical="center" shrinkToFit="1"/>
      <protection hidden="1"/>
    </xf>
    <xf numFmtId="0" fontId="0" fillId="5" borderId="15" xfId="0" applyFill="1" applyBorder="1" applyAlignment="1" applyProtection="1">
      <alignment horizontal="center" vertical="center" shrinkToFit="1"/>
      <protection hidden="1"/>
    </xf>
    <xf numFmtId="0" fontId="0" fillId="5" borderId="9" xfId="0" applyFill="1" applyBorder="1" applyAlignment="1" applyProtection="1">
      <alignment horizontal="center" vertical="center" shrinkToFit="1"/>
      <protection hidden="1"/>
    </xf>
    <xf numFmtId="0" fontId="0" fillId="5" borderId="10" xfId="0" applyFill="1" applyBorder="1" applyAlignment="1" applyProtection="1">
      <alignment horizontal="center" vertical="center" shrinkToFit="1"/>
      <protection hidden="1"/>
    </xf>
    <xf numFmtId="0" fontId="0" fillId="5" borderId="11" xfId="0" applyFill="1" applyBorder="1" applyAlignment="1" applyProtection="1">
      <alignment horizontal="center" vertical="center" shrinkToFit="1"/>
      <protection hidden="1"/>
    </xf>
    <xf numFmtId="0" fontId="4" fillId="5" borderId="0" xfId="0" applyFont="1" applyFill="1" applyBorder="1" applyAlignment="1" applyProtection="1">
      <alignment horizontal="center" shrinkToFit="1"/>
      <protection hidden="1"/>
    </xf>
    <xf numFmtId="0" fontId="4" fillId="5" borderId="10" xfId="0" applyFont="1" applyFill="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2" fontId="0" fillId="0" borderId="2" xfId="0" applyNumberFormat="1" applyBorder="1" applyAlignment="1" applyProtection="1">
      <alignment horizontal="center" shrinkToFit="1"/>
      <protection locked="0"/>
    </xf>
    <xf numFmtId="2" fontId="0" fillId="0" borderId="3" xfId="0" applyNumberFormat="1" applyBorder="1" applyAlignment="1" applyProtection="1">
      <alignment horizontal="center" shrinkToFit="1"/>
      <protection locked="0"/>
    </xf>
    <xf numFmtId="2" fontId="0" fillId="0" borderId="4" xfId="0" applyNumberFormat="1" applyBorder="1" applyAlignment="1" applyProtection="1">
      <alignment horizontal="center" shrinkToFit="1"/>
      <protection locked="0"/>
    </xf>
    <xf numFmtId="2" fontId="0" fillId="0" borderId="2" xfId="0" applyNumberFormat="1" applyBorder="1" applyAlignment="1" applyProtection="1">
      <alignment horizontal="center" shrinkToFit="1"/>
      <protection hidden="1"/>
    </xf>
    <xf numFmtId="2" fontId="0" fillId="0" borderId="3" xfId="0" applyNumberFormat="1" applyBorder="1" applyAlignment="1" applyProtection="1">
      <alignment horizontal="center" shrinkToFit="1"/>
      <protection hidden="1"/>
    </xf>
    <xf numFmtId="2" fontId="0" fillId="0" borderId="4" xfId="0" applyNumberFormat="1" applyBorder="1" applyAlignment="1" applyProtection="1">
      <alignment horizontal="center" shrinkToFit="1"/>
      <protection hidden="1"/>
    </xf>
    <xf numFmtId="0" fontId="2" fillId="5" borderId="8" xfId="0" applyFont="1" applyFill="1" applyBorder="1" applyAlignment="1" applyProtection="1">
      <alignment horizontal="center" shrinkToFit="1"/>
      <protection hidden="1"/>
    </xf>
    <xf numFmtId="0" fontId="2" fillId="5" borderId="0" xfId="0" applyFont="1" applyFill="1" applyAlignment="1" applyProtection="1">
      <alignment horizontal="center" shrinkToFit="1"/>
      <protection hidden="1"/>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1" fillId="6" borderId="2" xfId="1" applyFont="1" applyFill="1" applyBorder="1" applyAlignment="1" applyProtection="1">
      <alignment horizontal="center" shrinkToFit="1"/>
      <protection hidden="1"/>
    </xf>
    <xf numFmtId="0" fontId="1" fillId="6" borderId="3" xfId="1" applyFont="1" applyFill="1" applyBorder="1" applyAlignment="1" applyProtection="1">
      <alignment horizontal="center" shrinkToFit="1"/>
      <protection hidden="1"/>
    </xf>
    <xf numFmtId="0" fontId="1" fillId="6" borderId="4" xfId="1" applyFont="1" applyFill="1" applyBorder="1" applyAlignment="1" applyProtection="1">
      <alignment horizontal="center" shrinkToFit="1"/>
      <protection hidden="1"/>
    </xf>
    <xf numFmtId="164" fontId="0" fillId="0" borderId="2" xfId="0" applyNumberFormat="1" applyBorder="1" applyAlignment="1" applyProtection="1">
      <alignment horizontal="center" shrinkToFit="1"/>
      <protection locked="0"/>
    </xf>
    <xf numFmtId="164" fontId="0" fillId="0" borderId="3" xfId="0" applyNumberFormat="1" applyBorder="1" applyAlignment="1" applyProtection="1">
      <alignment horizontal="center" shrinkToFit="1"/>
      <protection locked="0"/>
    </xf>
    <xf numFmtId="0" fontId="4" fillId="5" borderId="0" xfId="0" applyFont="1" applyFill="1" applyAlignment="1" applyProtection="1">
      <alignment horizontal="center" shrinkToFit="1"/>
      <protection hidden="1"/>
    </xf>
    <xf numFmtId="164" fontId="0" fillId="0" borderId="4" xfId="0" applyNumberFormat="1" applyBorder="1" applyAlignment="1" applyProtection="1">
      <alignment horizontal="center" shrinkToFit="1"/>
      <protection locked="0"/>
    </xf>
    <xf numFmtId="0" fontId="0" fillId="0" borderId="2" xfId="0" applyFill="1" applyBorder="1" applyAlignment="1" applyProtection="1">
      <alignment horizontal="center" shrinkToFit="1"/>
      <protection locked="0"/>
    </xf>
    <xf numFmtId="0" fontId="0" fillId="0" borderId="3" xfId="0" applyFill="1" applyBorder="1" applyAlignment="1" applyProtection="1">
      <alignment horizontal="center" shrinkToFit="1"/>
      <protection locked="0"/>
    </xf>
    <xf numFmtId="0" fontId="0" fillId="0" borderId="4" xfId="0" applyFill="1" applyBorder="1" applyAlignment="1" applyProtection="1">
      <alignment horizontal="center" shrinkToFit="1"/>
      <protection locked="0"/>
    </xf>
    <xf numFmtId="166" fontId="0" fillId="0" borderId="2" xfId="0" applyNumberFormat="1" applyBorder="1" applyAlignment="1" applyProtection="1">
      <alignment horizontal="center" shrinkToFit="1"/>
      <protection locked="0"/>
    </xf>
    <xf numFmtId="166" fontId="0" fillId="0" borderId="3" xfId="0" applyNumberFormat="1" applyBorder="1" applyAlignment="1" applyProtection="1">
      <alignment horizontal="center" shrinkToFit="1"/>
      <protection locked="0"/>
    </xf>
    <xf numFmtId="166" fontId="0" fillId="0" borderId="4" xfId="0" applyNumberFormat="1" applyBorder="1" applyAlignment="1" applyProtection="1">
      <alignment horizontal="center" shrinkToFit="1"/>
      <protection locked="0"/>
    </xf>
    <xf numFmtId="0" fontId="2" fillId="0" borderId="14" xfId="0" applyFont="1" applyBorder="1" applyAlignment="1" applyProtection="1">
      <alignment horizontal="center" shrinkToFit="1"/>
      <protection hidden="1"/>
    </xf>
    <xf numFmtId="0" fontId="2" fillId="5" borderId="8" xfId="0" applyFont="1" applyFill="1" applyBorder="1" applyAlignment="1" applyProtection="1">
      <alignment horizontal="left" shrinkToFit="1"/>
      <protection hidden="1"/>
    </xf>
    <xf numFmtId="0" fontId="2" fillId="5" borderId="0" xfId="0" applyFont="1" applyFill="1" applyBorder="1" applyAlignment="1" applyProtection="1">
      <alignment horizontal="left" shrinkToFit="1"/>
      <protection hidden="1"/>
    </xf>
    <xf numFmtId="0" fontId="2" fillId="5" borderId="0" xfId="0" applyFont="1" applyFill="1" applyBorder="1" applyAlignment="1" applyProtection="1">
      <alignment horizontal="center" shrinkToFit="1"/>
      <protection hidden="1"/>
    </xf>
    <xf numFmtId="0" fontId="2" fillId="5" borderId="0" xfId="0" applyFont="1" applyFill="1" applyAlignment="1" applyProtection="1">
      <alignment horizontal="left" shrinkToFit="1"/>
      <protection hidden="1"/>
    </xf>
    <xf numFmtId="167" fontId="0" fillId="0" borderId="2" xfId="0" applyNumberFormat="1" applyBorder="1" applyAlignment="1" applyProtection="1">
      <alignment horizontal="center" shrinkToFit="1"/>
      <protection locked="0"/>
    </xf>
    <xf numFmtId="167" fontId="0" fillId="0" borderId="3" xfId="0" applyNumberFormat="1" applyBorder="1" applyAlignment="1" applyProtection="1">
      <alignment horizontal="center" shrinkToFit="1"/>
      <protection locked="0"/>
    </xf>
    <xf numFmtId="167" fontId="0" fillId="0" borderId="4" xfId="0" applyNumberFormat="1" applyBorder="1" applyAlignment="1" applyProtection="1">
      <alignment horizontal="center" shrinkToFit="1"/>
      <protection locked="0"/>
    </xf>
    <xf numFmtId="0" fontId="6" fillId="5" borderId="0" xfId="0" applyFont="1" applyFill="1" applyAlignment="1" applyProtection="1">
      <alignment horizontal="center" vertical="center" wrapText="1"/>
      <protection hidden="1"/>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4" xfId="0" applyBorder="1" applyAlignment="1" applyProtection="1">
      <alignment horizontal="left" shrinkToFit="1"/>
      <protection hidden="1"/>
    </xf>
    <xf numFmtId="0" fontId="1" fillId="4" borderId="2" xfId="0" applyFont="1" applyFill="1" applyBorder="1" applyAlignment="1" applyProtection="1">
      <alignment horizontal="center" shrinkToFit="1"/>
      <protection hidden="1"/>
    </xf>
    <xf numFmtId="0" fontId="1" fillId="4" borderId="3" xfId="0" applyFont="1" applyFill="1" applyBorder="1" applyAlignment="1" applyProtection="1">
      <alignment horizontal="center" shrinkToFit="1"/>
      <protection hidden="1"/>
    </xf>
    <xf numFmtId="0" fontId="1" fillId="4" borderId="4" xfId="0" applyFont="1" applyFill="1" applyBorder="1" applyAlignment="1" applyProtection="1">
      <alignment horizontal="center" shrinkToFit="1"/>
      <protection hidden="1"/>
    </xf>
    <xf numFmtId="0" fontId="2" fillId="5" borderId="12" xfId="0" applyFont="1" applyFill="1" applyBorder="1" applyAlignment="1" applyProtection="1">
      <alignment horizontal="left" vertical="center" wrapText="1"/>
      <protection hidden="1"/>
    </xf>
    <xf numFmtId="0" fontId="2" fillId="5" borderId="14" xfId="0" applyFont="1" applyFill="1" applyBorder="1" applyAlignment="1" applyProtection="1">
      <alignment horizontal="left" vertical="center" wrapText="1"/>
      <protection hidden="1"/>
    </xf>
    <xf numFmtId="0" fontId="2" fillId="5" borderId="15" xfId="0" applyFont="1" applyFill="1" applyBorder="1" applyAlignment="1" applyProtection="1">
      <alignment horizontal="left" vertical="center" wrapText="1"/>
      <protection hidden="1"/>
    </xf>
    <xf numFmtId="0" fontId="2" fillId="5" borderId="9" xfId="0" applyFont="1" applyFill="1" applyBorder="1" applyAlignment="1" applyProtection="1">
      <alignment horizontal="left" vertical="center" wrapText="1"/>
      <protection hidden="1"/>
    </xf>
    <xf numFmtId="0" fontId="2" fillId="5" borderId="10" xfId="0" applyFont="1" applyFill="1" applyBorder="1" applyAlignment="1" applyProtection="1">
      <alignment horizontal="left" vertical="center" wrapText="1"/>
      <protection hidden="1"/>
    </xf>
    <xf numFmtId="0" fontId="2" fillId="5" borderId="11" xfId="0" applyFont="1" applyFill="1" applyBorder="1" applyAlignment="1" applyProtection="1">
      <alignment horizontal="left" vertical="center" wrapText="1"/>
      <protection hidden="1"/>
    </xf>
    <xf numFmtId="0" fontId="9" fillId="5" borderId="0" xfId="0" applyFont="1" applyFill="1" applyAlignment="1" applyProtection="1">
      <alignment horizontal="center" vertical="center" shrinkToFit="1"/>
      <protection hidden="1"/>
    </xf>
    <xf numFmtId="0" fontId="1" fillId="2" borderId="2" xfId="0" applyFont="1" applyFill="1" applyBorder="1" applyAlignment="1" applyProtection="1">
      <alignment horizontal="center" shrinkToFit="1"/>
      <protection hidden="1"/>
    </xf>
    <xf numFmtId="0" fontId="1" fillId="2" borderId="3" xfId="0" applyFont="1" applyFill="1" applyBorder="1" applyAlignment="1" applyProtection="1">
      <alignment horizontal="center" shrinkToFit="1"/>
      <protection hidden="1"/>
    </xf>
    <xf numFmtId="0" fontId="1" fillId="2" borderId="4" xfId="0" applyFont="1" applyFill="1"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8" fillId="5" borderId="12" xfId="0" applyFont="1" applyFill="1" applyBorder="1" applyAlignment="1" applyProtection="1">
      <alignment horizontal="left" vertical="center" wrapText="1"/>
      <protection hidden="1"/>
    </xf>
    <xf numFmtId="0" fontId="8" fillId="5" borderId="14" xfId="0" applyFont="1" applyFill="1" applyBorder="1" applyAlignment="1" applyProtection="1">
      <alignment horizontal="left" vertical="center" wrapText="1"/>
      <protection hidden="1"/>
    </xf>
    <xf numFmtId="0" fontId="8" fillId="5" borderId="15" xfId="0" applyFont="1" applyFill="1" applyBorder="1" applyAlignment="1" applyProtection="1">
      <alignment horizontal="left" vertical="center" wrapText="1"/>
      <protection hidden="1"/>
    </xf>
    <xf numFmtId="0" fontId="8" fillId="5" borderId="8" xfId="0" applyFont="1" applyFill="1" applyBorder="1" applyAlignment="1" applyProtection="1">
      <alignment horizontal="left" vertical="center" wrapText="1"/>
      <protection hidden="1"/>
    </xf>
    <xf numFmtId="0" fontId="8" fillId="5" borderId="0" xfId="0" applyFont="1" applyFill="1" applyBorder="1" applyAlignment="1" applyProtection="1">
      <alignment horizontal="left" vertical="center" wrapText="1"/>
      <protection hidden="1"/>
    </xf>
    <xf numFmtId="0" fontId="8" fillId="5" borderId="13" xfId="0" applyFont="1" applyFill="1" applyBorder="1" applyAlignment="1" applyProtection="1">
      <alignment horizontal="left" vertical="center" wrapText="1"/>
      <protection hidden="1"/>
    </xf>
    <xf numFmtId="0" fontId="8" fillId="5" borderId="9" xfId="0" applyFont="1" applyFill="1" applyBorder="1" applyAlignment="1" applyProtection="1">
      <alignment horizontal="left" vertical="center" wrapText="1"/>
      <protection hidden="1"/>
    </xf>
    <xf numFmtId="0" fontId="8" fillId="5" borderId="10" xfId="0" applyFont="1" applyFill="1" applyBorder="1" applyAlignment="1" applyProtection="1">
      <alignment horizontal="left" vertical="center" wrapText="1"/>
      <protection hidden="1"/>
    </xf>
    <xf numFmtId="0" fontId="8" fillId="5" borderId="11" xfId="0" applyFont="1" applyFill="1" applyBorder="1" applyAlignment="1" applyProtection="1">
      <alignment horizontal="left" vertical="center" wrapText="1"/>
      <protection hidden="1"/>
    </xf>
    <xf numFmtId="0" fontId="2" fillId="5" borderId="14" xfId="0" applyFont="1" applyFill="1" applyBorder="1" applyAlignment="1" applyProtection="1">
      <alignment horizontal="center" shrinkToFit="1"/>
      <protection hidden="1"/>
    </xf>
    <xf numFmtId="0" fontId="3" fillId="0" borderId="10" xfId="0" applyFont="1" applyBorder="1" applyAlignment="1" applyProtection="1">
      <alignment horizontal="center" shrinkToFit="1"/>
      <protection hidden="1"/>
    </xf>
    <xf numFmtId="0" fontId="0" fillId="5" borderId="12" xfId="0" applyFill="1" applyBorder="1" applyAlignment="1" applyProtection="1">
      <alignment horizontal="center" shrinkToFit="1"/>
      <protection hidden="1"/>
    </xf>
    <xf numFmtId="0" fontId="0" fillId="5" borderId="14" xfId="0" applyFill="1" applyBorder="1" applyAlignment="1" applyProtection="1">
      <alignment horizontal="center" shrinkToFit="1"/>
      <protection hidden="1"/>
    </xf>
    <xf numFmtId="0" fontId="0" fillId="5" borderId="15" xfId="0" applyFill="1" applyBorder="1" applyAlignment="1" applyProtection="1">
      <alignment horizontal="center" shrinkToFit="1"/>
      <protection hidden="1"/>
    </xf>
    <xf numFmtId="0" fontId="0" fillId="5" borderId="8" xfId="0" applyFill="1" applyBorder="1" applyAlignment="1" applyProtection="1">
      <alignment horizontal="center" shrinkToFit="1"/>
      <protection hidden="1"/>
    </xf>
    <xf numFmtId="0" fontId="0" fillId="5" borderId="0" xfId="0" applyFill="1" applyBorder="1" applyAlignment="1" applyProtection="1">
      <alignment horizontal="center" shrinkToFit="1"/>
      <protection hidden="1"/>
    </xf>
    <xf numFmtId="0" fontId="0" fillId="5" borderId="13" xfId="0" applyFill="1" applyBorder="1" applyAlignment="1" applyProtection="1">
      <alignment horizontal="center" shrinkToFit="1"/>
      <protection hidden="1"/>
    </xf>
    <xf numFmtId="0" fontId="0" fillId="5" borderId="9" xfId="0" applyFill="1" applyBorder="1" applyAlignment="1" applyProtection="1">
      <alignment horizontal="center" shrinkToFit="1"/>
      <protection hidden="1"/>
    </xf>
    <xf numFmtId="0" fontId="0" fillId="5" borderId="10" xfId="0" applyFill="1" applyBorder="1" applyAlignment="1" applyProtection="1">
      <alignment horizontal="center" shrinkToFit="1"/>
      <protection hidden="1"/>
    </xf>
    <xf numFmtId="0" fontId="0" fillId="5" borderId="11" xfId="0" applyFill="1" applyBorder="1" applyAlignment="1" applyProtection="1">
      <alignment horizontal="center" shrinkToFit="1"/>
      <protection hidden="1"/>
    </xf>
    <xf numFmtId="0" fontId="1" fillId="7" borderId="12" xfId="0" applyFont="1" applyFill="1" applyBorder="1" applyAlignment="1" applyProtection="1">
      <alignment horizontal="center" wrapText="1" shrinkToFit="1"/>
      <protection hidden="1"/>
    </xf>
    <xf numFmtId="0" fontId="1" fillId="7" borderId="14" xfId="0" applyFont="1" applyFill="1" applyBorder="1" applyAlignment="1" applyProtection="1">
      <alignment horizontal="center" shrinkToFit="1"/>
      <protection hidden="1"/>
    </xf>
    <xf numFmtId="0" fontId="1" fillId="7" borderId="15" xfId="0" applyFont="1" applyFill="1" applyBorder="1" applyAlignment="1" applyProtection="1">
      <alignment horizontal="center" shrinkToFit="1"/>
      <protection hidden="1"/>
    </xf>
    <xf numFmtId="0" fontId="1" fillId="7" borderId="8" xfId="0" applyFont="1" applyFill="1" applyBorder="1" applyAlignment="1" applyProtection="1">
      <alignment horizontal="center" shrinkToFit="1"/>
      <protection hidden="1"/>
    </xf>
    <xf numFmtId="0" fontId="1" fillId="7" borderId="0" xfId="0" applyFont="1" applyFill="1" applyBorder="1" applyAlignment="1" applyProtection="1">
      <alignment horizontal="center" shrinkToFit="1"/>
      <protection hidden="1"/>
    </xf>
    <xf numFmtId="0" fontId="1" fillId="7" borderId="13" xfId="0" applyFont="1" applyFill="1" applyBorder="1" applyAlignment="1" applyProtection="1">
      <alignment horizontal="center" shrinkToFit="1"/>
      <protection hidden="1"/>
    </xf>
    <xf numFmtId="0" fontId="1" fillId="7" borderId="9" xfId="0" applyFont="1" applyFill="1" applyBorder="1" applyAlignment="1" applyProtection="1">
      <alignment horizontal="center" shrinkToFit="1"/>
      <protection hidden="1"/>
    </xf>
    <xf numFmtId="0" fontId="1" fillId="7" borderId="10" xfId="0" applyFont="1" applyFill="1" applyBorder="1" applyAlignment="1" applyProtection="1">
      <alignment horizontal="center" shrinkToFit="1"/>
      <protection hidden="1"/>
    </xf>
    <xf numFmtId="0" fontId="1" fillId="7" borderId="11" xfId="0" applyFont="1" applyFill="1" applyBorder="1" applyAlignment="1" applyProtection="1">
      <alignment horizontal="center" shrinkToFit="1"/>
      <protection hidden="1"/>
    </xf>
    <xf numFmtId="0" fontId="3" fillId="0" borderId="0" xfId="0" applyFont="1" applyAlignment="1" applyProtection="1">
      <alignment horizontal="center" shrinkToFit="1"/>
      <protection hidden="1"/>
    </xf>
    <xf numFmtId="0" fontId="11" fillId="9" borderId="12" xfId="0" applyFont="1" applyFill="1" applyBorder="1" applyAlignment="1" applyProtection="1">
      <alignment horizontal="center" vertical="center" shrinkToFit="1"/>
      <protection hidden="1"/>
    </xf>
    <xf numFmtId="0" fontId="11" fillId="9" borderId="14" xfId="0" applyFont="1" applyFill="1" applyBorder="1" applyAlignment="1" applyProtection="1">
      <alignment horizontal="center" vertical="center" shrinkToFit="1"/>
      <protection hidden="1"/>
    </xf>
    <xf numFmtId="0" fontId="11" fillId="9" borderId="15" xfId="0" applyFont="1" applyFill="1" applyBorder="1" applyAlignment="1" applyProtection="1">
      <alignment horizontal="center" vertical="center" shrinkToFit="1"/>
      <protection hidden="1"/>
    </xf>
    <xf numFmtId="0" fontId="11" fillId="9" borderId="9" xfId="0" applyFont="1" applyFill="1" applyBorder="1" applyAlignment="1" applyProtection="1">
      <alignment horizontal="center" vertical="center" shrinkToFit="1"/>
      <protection hidden="1"/>
    </xf>
    <xf numFmtId="0" fontId="11" fillId="9" borderId="10" xfId="0" applyFont="1" applyFill="1" applyBorder="1" applyAlignment="1" applyProtection="1">
      <alignment horizontal="center" vertical="center" shrinkToFit="1"/>
      <protection hidden="1"/>
    </xf>
    <xf numFmtId="0" fontId="11" fillId="9" borderId="11" xfId="0" applyFont="1" applyFill="1" applyBorder="1" applyAlignment="1" applyProtection="1">
      <alignment horizontal="center" vertical="center" shrinkToFit="1"/>
      <protection hidden="1"/>
    </xf>
    <xf numFmtId="0" fontId="1" fillId="9" borderId="2" xfId="0" applyFont="1" applyFill="1" applyBorder="1" applyAlignment="1" applyProtection="1">
      <alignment horizontal="center" shrinkToFit="1"/>
      <protection hidden="1"/>
    </xf>
    <xf numFmtId="0" fontId="1" fillId="9" borderId="4" xfId="0" applyFont="1" applyFill="1" applyBorder="1" applyAlignment="1" applyProtection="1">
      <alignment horizontal="center" shrinkToFit="1"/>
      <protection hidden="1"/>
    </xf>
    <xf numFmtId="0" fontId="1" fillId="9" borderId="12" xfId="0" applyFont="1" applyFill="1" applyBorder="1" applyAlignment="1" applyProtection="1">
      <alignment horizontal="center" shrinkToFit="1"/>
      <protection hidden="1"/>
    </xf>
    <xf numFmtId="0" fontId="1" fillId="9" borderId="14" xfId="0" applyFont="1" applyFill="1" applyBorder="1" applyAlignment="1" applyProtection="1">
      <alignment horizontal="center" shrinkToFit="1"/>
      <protection hidden="1"/>
    </xf>
    <xf numFmtId="0" fontId="1" fillId="9" borderId="15" xfId="0" applyFont="1" applyFill="1" applyBorder="1" applyAlignment="1" applyProtection="1">
      <alignment horizontal="center" shrinkToFit="1"/>
      <protection hidden="1"/>
    </xf>
    <xf numFmtId="0" fontId="1" fillId="9" borderId="1" xfId="0" applyFont="1" applyFill="1" applyBorder="1" applyAlignment="1" applyProtection="1">
      <alignment horizontal="center" shrinkToFit="1"/>
      <protection hidden="1"/>
    </xf>
    <xf numFmtId="0" fontId="1" fillId="10" borderId="1" xfId="0" applyFont="1" applyFill="1" applyBorder="1" applyAlignment="1" applyProtection="1">
      <alignment horizontal="center" shrinkToFit="1"/>
      <protection hidden="1"/>
    </xf>
    <xf numFmtId="0" fontId="11" fillId="11" borderId="12" xfId="1" applyFont="1" applyFill="1" applyBorder="1" applyAlignment="1" applyProtection="1">
      <alignment horizontal="center" vertical="center" wrapText="1"/>
      <protection hidden="1"/>
    </xf>
    <xf numFmtId="0" fontId="11" fillId="11" borderId="14" xfId="1" applyFont="1" applyFill="1" applyBorder="1" applyAlignment="1" applyProtection="1">
      <alignment horizontal="center" vertical="center" wrapText="1"/>
      <protection hidden="1"/>
    </xf>
    <xf numFmtId="0" fontId="11" fillId="11" borderId="15" xfId="1" applyFont="1" applyFill="1" applyBorder="1" applyAlignment="1" applyProtection="1">
      <alignment horizontal="center" vertical="center" wrapText="1"/>
      <protection hidden="1"/>
    </xf>
    <xf numFmtId="0" fontId="11" fillId="12" borderId="12" xfId="1" applyFont="1" applyFill="1" applyBorder="1" applyAlignment="1" applyProtection="1">
      <alignment horizontal="center" vertical="center" wrapText="1"/>
      <protection hidden="1"/>
    </xf>
    <xf numFmtId="0" fontId="11" fillId="12" borderId="14" xfId="1" applyFont="1" applyFill="1" applyBorder="1" applyAlignment="1" applyProtection="1">
      <alignment horizontal="center" vertical="center" wrapText="1"/>
      <protection hidden="1"/>
    </xf>
    <xf numFmtId="0" fontId="11" fillId="12" borderId="15" xfId="1" applyFont="1" applyFill="1" applyBorder="1" applyAlignment="1" applyProtection="1">
      <alignment horizontal="center" vertical="center" wrapText="1"/>
      <protection hidden="1"/>
    </xf>
    <xf numFmtId="0" fontId="11" fillId="11" borderId="8" xfId="1" applyFont="1" applyFill="1" applyBorder="1" applyAlignment="1" applyProtection="1">
      <alignment horizontal="center" vertical="center" wrapText="1"/>
      <protection hidden="1"/>
    </xf>
    <xf numFmtId="0" fontId="11" fillId="11" borderId="0" xfId="1" applyFont="1" applyFill="1" applyBorder="1" applyAlignment="1" applyProtection="1">
      <alignment horizontal="center" vertical="center" wrapText="1"/>
      <protection hidden="1"/>
    </xf>
    <xf numFmtId="0" fontId="11" fillId="11" borderId="13" xfId="1" applyFont="1" applyFill="1" applyBorder="1" applyAlignment="1" applyProtection="1">
      <alignment horizontal="center" vertical="center" wrapText="1"/>
      <protection hidden="1"/>
    </xf>
    <xf numFmtId="0" fontId="11" fillId="12" borderId="8" xfId="1" applyFont="1" applyFill="1" applyBorder="1" applyAlignment="1" applyProtection="1">
      <alignment horizontal="center" vertical="center" wrapText="1"/>
      <protection hidden="1"/>
    </xf>
    <xf numFmtId="0" fontId="11" fillId="12" borderId="0" xfId="1" applyFont="1" applyFill="1" applyBorder="1" applyAlignment="1" applyProtection="1">
      <alignment horizontal="center" vertical="center" wrapText="1"/>
      <protection hidden="1"/>
    </xf>
    <xf numFmtId="0" fontId="11" fillId="12" borderId="13" xfId="1" applyFont="1" applyFill="1" applyBorder="1" applyAlignment="1" applyProtection="1">
      <alignment horizontal="center" vertical="center" wrapText="1"/>
      <protection hidden="1"/>
    </xf>
    <xf numFmtId="0" fontId="11" fillId="11" borderId="9" xfId="1" applyFont="1" applyFill="1" applyBorder="1" applyAlignment="1" applyProtection="1">
      <alignment horizontal="center" vertical="center" wrapText="1"/>
      <protection hidden="1"/>
    </xf>
    <xf numFmtId="0" fontId="11" fillId="11" borderId="10" xfId="1" applyFont="1" applyFill="1" applyBorder="1" applyAlignment="1" applyProtection="1">
      <alignment horizontal="center" vertical="center" wrapText="1"/>
      <protection hidden="1"/>
    </xf>
    <xf numFmtId="0" fontId="11" fillId="11" borderId="11" xfId="1" applyFont="1" applyFill="1" applyBorder="1" applyAlignment="1" applyProtection="1">
      <alignment horizontal="center" vertical="center" wrapText="1"/>
      <protection hidden="1"/>
    </xf>
    <xf numFmtId="0" fontId="11" fillId="12" borderId="9" xfId="1" applyFont="1" applyFill="1" applyBorder="1" applyAlignment="1" applyProtection="1">
      <alignment horizontal="center" vertical="center" wrapText="1"/>
      <protection hidden="1"/>
    </xf>
    <xf numFmtId="0" fontId="11" fillId="12" borderId="10" xfId="1" applyFont="1" applyFill="1" applyBorder="1" applyAlignment="1" applyProtection="1">
      <alignment horizontal="center" vertical="center" wrapText="1"/>
      <protection hidden="1"/>
    </xf>
    <xf numFmtId="0" fontId="11" fillId="12" borderId="11" xfId="1" applyFont="1" applyFill="1" applyBorder="1" applyAlignment="1" applyProtection="1">
      <alignment horizontal="center" vertical="center" wrapText="1"/>
      <protection hidden="1"/>
    </xf>
    <xf numFmtId="0" fontId="1" fillId="9" borderId="2" xfId="0" applyFont="1" applyFill="1" applyBorder="1" applyAlignment="1" applyProtection="1">
      <alignment horizontal="center" shrinkToFit="1"/>
      <protection hidden="1"/>
    </xf>
    <xf numFmtId="0" fontId="1" fillId="9" borderId="3" xfId="0" applyFont="1" applyFill="1" applyBorder="1" applyAlignment="1" applyProtection="1">
      <alignment horizontal="center" shrinkToFit="1"/>
      <protection hidden="1"/>
    </xf>
    <xf numFmtId="0" fontId="1" fillId="9" borderId="4" xfId="0" applyFont="1" applyFill="1" applyBorder="1" applyAlignment="1" applyProtection="1">
      <alignment horizontal="center" shrinkToFit="1"/>
      <protection hidden="1"/>
    </xf>
    <xf numFmtId="0" fontId="1" fillId="10" borderId="2" xfId="0" applyFont="1" applyFill="1" applyBorder="1" applyAlignment="1" applyProtection="1">
      <alignment horizontal="center" shrinkToFit="1"/>
      <protection hidden="1"/>
    </xf>
    <xf numFmtId="0" fontId="1" fillId="10" borderId="3" xfId="0" applyFont="1" applyFill="1" applyBorder="1" applyAlignment="1" applyProtection="1">
      <alignment horizontal="center" shrinkToFit="1"/>
      <protection hidden="1"/>
    </xf>
    <xf numFmtId="0" fontId="1" fillId="10" borderId="4" xfId="0" applyFont="1" applyFill="1" applyBorder="1" applyAlignment="1" applyProtection="1">
      <alignment horizontal="center" shrinkToFit="1"/>
      <protection hidden="1"/>
    </xf>
  </cellXfs>
  <cellStyles count="2">
    <cellStyle name="Hyperlink" xfId="1" builtinId="8"/>
    <cellStyle name="Normal" xfId="0" builtinId="0"/>
  </cellStyles>
  <dxfs count="2">
    <dxf>
      <font>
        <b/>
        <i val="0"/>
        <color theme="1"/>
      </font>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2B723E"/>
      <color rgb="FF0000FF"/>
      <color rgb="FFAE24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Weight Loss Progression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Report!$BC$3</c:f>
              <c:strCache>
                <c:ptCount val="1"/>
                <c:pt idx="0">
                  <c:v>Target Weight Loss</c:v>
                </c:pt>
              </c:strCache>
            </c:strRef>
          </c:tx>
          <c:spPr>
            <a:ln w="28575" cap="rnd">
              <a:solidFill>
                <a:srgbClr val="AE240D"/>
              </a:solidFill>
              <a:round/>
            </a:ln>
            <a:effectLst/>
          </c:spPr>
          <c:marker>
            <c:symbol val="none"/>
          </c:marker>
          <c:cat>
            <c:strRef>
              <c:f>Report!$BB$4:$BB$57</c:f>
              <c:strCache>
                <c:ptCount val="2"/>
                <c:pt idx="1">
                  <c:v>No Dates</c:v>
                </c:pt>
              </c:strCache>
            </c:strRef>
          </c:cat>
          <c:val>
            <c:numRef>
              <c:f>Report!$BC$4:$BC$57</c:f>
              <c:numCache>
                <c:formatCode>0.00_ ;[Red]\-0.00\ </c:formatCode>
                <c:ptCount val="54"/>
                <c:pt idx="0">
                  <c:v>#N/A</c:v>
                </c:pt>
                <c:pt idx="1">
                  <c:v>0</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numCache>
            </c:numRef>
          </c:val>
          <c:smooth val="0"/>
          <c:extLst>
            <c:ext xmlns:c16="http://schemas.microsoft.com/office/drawing/2014/chart" uri="{C3380CC4-5D6E-409C-BE32-E72D297353CC}">
              <c16:uniqueId val="{00000000-38E5-4A36-84C1-3034E87F9170}"/>
            </c:ext>
          </c:extLst>
        </c:ser>
        <c:ser>
          <c:idx val="1"/>
          <c:order val="1"/>
          <c:tx>
            <c:strRef>
              <c:f>Report!$BD$3</c:f>
              <c:strCache>
                <c:ptCount val="1"/>
                <c:pt idx="0">
                  <c:v>Actual Weight Loss</c:v>
                </c:pt>
              </c:strCache>
            </c:strRef>
          </c:tx>
          <c:spPr>
            <a:ln w="28575" cap="rnd">
              <a:solidFill>
                <a:srgbClr val="2B723E"/>
              </a:solidFill>
              <a:round/>
            </a:ln>
            <a:effectLst/>
          </c:spPr>
          <c:marker>
            <c:symbol val="none"/>
          </c:marker>
          <c:cat>
            <c:strRef>
              <c:f>Report!$BB$4:$BB$57</c:f>
              <c:strCache>
                <c:ptCount val="2"/>
                <c:pt idx="1">
                  <c:v>No Dates</c:v>
                </c:pt>
              </c:strCache>
            </c:strRef>
          </c:cat>
          <c:val>
            <c:numRef>
              <c:f>Report!$BD$4:$BD$57</c:f>
              <c:numCache>
                <c:formatCode>0.00_ ;[Red]\-0.00\ </c:formatCode>
                <c:ptCount val="5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numCache>
            </c:numRef>
          </c:val>
          <c:smooth val="0"/>
          <c:extLst>
            <c:ext xmlns:c16="http://schemas.microsoft.com/office/drawing/2014/chart" uri="{C3380CC4-5D6E-409C-BE32-E72D297353CC}">
              <c16:uniqueId val="{00000001-38E5-4A36-84C1-3034E87F9170}"/>
            </c:ext>
          </c:extLst>
        </c:ser>
        <c:dLbls>
          <c:showLegendKey val="0"/>
          <c:showVal val="0"/>
          <c:showCatName val="0"/>
          <c:showSerName val="0"/>
          <c:showPercent val="0"/>
          <c:showBubbleSize val="0"/>
        </c:dLbls>
        <c:smooth val="0"/>
        <c:axId val="474252848"/>
        <c:axId val="474253832"/>
      </c:lineChart>
      <c:catAx>
        <c:axId val="474252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3832"/>
        <c:crosses val="autoZero"/>
        <c:auto val="1"/>
        <c:lblAlgn val="ctr"/>
        <c:lblOffset val="100"/>
        <c:noMultiLvlLbl val="1"/>
      </c:catAx>
      <c:valAx>
        <c:axId val="474253832"/>
        <c:scaling>
          <c:orientation val="minMax"/>
        </c:scaling>
        <c:delete val="0"/>
        <c:axPos val="l"/>
        <c:majorGridlines>
          <c:spPr>
            <a:ln w="9525" cap="flat" cmpd="sng" algn="ctr">
              <a:solidFill>
                <a:schemeClr val="tx1">
                  <a:lumMod val="15000"/>
                  <a:lumOff val="85000"/>
                </a:schemeClr>
              </a:solidFill>
              <a:round/>
            </a:ln>
            <a:effectLst/>
          </c:spPr>
        </c:majorGridlines>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solidFill>
                  <a:srgbClr val="2B723E"/>
                </a:solidFill>
              </a:rPr>
              <a:t>Current Weight </a:t>
            </a:r>
            <a:r>
              <a:rPr lang="en-GB"/>
              <a:t>BMI</a:t>
            </a:r>
            <a:r>
              <a:rPr lang="en-GB" baseline="0"/>
              <a:t> Category</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Report!$BF$3</c:f>
              <c:strCache>
                <c:ptCount val="1"/>
                <c:pt idx="0">
                  <c:v>Underweight</c:v>
                </c:pt>
              </c:strCache>
            </c:strRef>
          </c:tx>
          <c:spPr>
            <a:solidFill>
              <a:schemeClr val="bg1">
                <a:lumMod val="50000"/>
              </a:schemeClr>
            </a:solidFill>
            <a:ln>
              <a:noFill/>
            </a:ln>
            <a:effectLst/>
          </c:spPr>
          <c:invertIfNegative val="0"/>
          <c:dPt>
            <c:idx val="0"/>
            <c:invertIfNegative val="0"/>
            <c:bubble3D val="0"/>
            <c:spPr>
              <a:solidFill>
                <a:schemeClr val="bg1">
                  <a:lumMod val="50000"/>
                  <a:alpha val="70000"/>
                </a:schemeClr>
              </a:solidFill>
              <a:ln>
                <a:noFill/>
              </a:ln>
              <a:effectLst/>
            </c:spPr>
            <c:extLst>
              <c:ext xmlns:c16="http://schemas.microsoft.com/office/drawing/2014/chart" uri="{C3380CC4-5D6E-409C-BE32-E72D297353CC}">
                <c16:uniqueId val="{00000007-72A5-47B1-927B-B1CD88B8261D}"/>
              </c:ext>
            </c:extLst>
          </c:dPt>
          <c:dPt>
            <c:idx val="1"/>
            <c:invertIfNegative val="0"/>
            <c:bubble3D val="0"/>
            <c:spPr>
              <a:solidFill>
                <a:srgbClr val="2B723E"/>
              </a:solidFill>
              <a:ln>
                <a:noFill/>
              </a:ln>
              <a:effectLst/>
            </c:spPr>
            <c:extLst>
              <c:ext xmlns:c16="http://schemas.microsoft.com/office/drawing/2014/chart" uri="{C3380CC4-5D6E-409C-BE32-E72D297353CC}">
                <c16:uniqueId val="{00000006-72A5-47B1-927B-B1CD88B8261D}"/>
              </c:ext>
            </c:extLst>
          </c:dPt>
          <c:val>
            <c:numRef>
              <c:f>Report!$BF$4:$BF$5</c:f>
              <c:numCache>
                <c:formatCode>0.00_ ;[Red]\-0.00\ </c:formatCode>
                <c:ptCount val="2"/>
                <c:pt idx="0">
                  <c:v>#N/A</c:v>
                </c:pt>
                <c:pt idx="1">
                  <c:v>0</c:v>
                </c:pt>
              </c:numCache>
            </c:numRef>
          </c:val>
          <c:extLst>
            <c:ext xmlns:c16="http://schemas.microsoft.com/office/drawing/2014/chart" uri="{C3380CC4-5D6E-409C-BE32-E72D297353CC}">
              <c16:uniqueId val="{00000000-72A5-47B1-927B-B1CD88B8261D}"/>
            </c:ext>
          </c:extLst>
        </c:ser>
        <c:ser>
          <c:idx val="1"/>
          <c:order val="1"/>
          <c:tx>
            <c:strRef>
              <c:f>Report!$BG$3</c:f>
              <c:strCache>
                <c:ptCount val="1"/>
                <c:pt idx="0">
                  <c:v>Normal</c:v>
                </c:pt>
              </c:strCache>
            </c:strRef>
          </c:tx>
          <c:spPr>
            <a:solidFill>
              <a:srgbClr val="00B050">
                <a:alpha val="70000"/>
              </a:srgbClr>
            </a:solidFill>
            <a:ln>
              <a:noFill/>
            </a:ln>
            <a:effectLst/>
          </c:spPr>
          <c:invertIfNegative val="0"/>
          <c:val>
            <c:numRef>
              <c:f>Report!$BG$4</c:f>
              <c:numCache>
                <c:formatCode>0.00_ ;[Red]\-0.00\ </c:formatCode>
                <c:ptCount val="1"/>
                <c:pt idx="0">
                  <c:v>#N/A</c:v>
                </c:pt>
              </c:numCache>
            </c:numRef>
          </c:val>
          <c:extLst>
            <c:ext xmlns:c16="http://schemas.microsoft.com/office/drawing/2014/chart" uri="{C3380CC4-5D6E-409C-BE32-E72D297353CC}">
              <c16:uniqueId val="{00000001-72A5-47B1-927B-B1CD88B8261D}"/>
            </c:ext>
          </c:extLst>
        </c:ser>
        <c:ser>
          <c:idx val="2"/>
          <c:order val="2"/>
          <c:tx>
            <c:strRef>
              <c:f>Report!$BH$3</c:f>
              <c:strCache>
                <c:ptCount val="1"/>
                <c:pt idx="0">
                  <c:v>Overweight</c:v>
                </c:pt>
              </c:strCache>
            </c:strRef>
          </c:tx>
          <c:spPr>
            <a:solidFill>
              <a:srgbClr val="FFFF00">
                <a:alpha val="70000"/>
              </a:srgbClr>
            </a:solidFill>
            <a:ln>
              <a:noFill/>
            </a:ln>
            <a:effectLst/>
          </c:spPr>
          <c:invertIfNegative val="0"/>
          <c:val>
            <c:numRef>
              <c:f>Report!$BH$4</c:f>
              <c:numCache>
                <c:formatCode>0.00_ ;[Red]\-0.00\ </c:formatCode>
                <c:ptCount val="1"/>
                <c:pt idx="0">
                  <c:v>#N/A</c:v>
                </c:pt>
              </c:numCache>
            </c:numRef>
          </c:val>
          <c:extLst>
            <c:ext xmlns:c16="http://schemas.microsoft.com/office/drawing/2014/chart" uri="{C3380CC4-5D6E-409C-BE32-E72D297353CC}">
              <c16:uniqueId val="{00000002-72A5-47B1-927B-B1CD88B8261D}"/>
            </c:ext>
          </c:extLst>
        </c:ser>
        <c:ser>
          <c:idx val="3"/>
          <c:order val="3"/>
          <c:tx>
            <c:strRef>
              <c:f>Report!$BI$3</c:f>
              <c:strCache>
                <c:ptCount val="1"/>
                <c:pt idx="0">
                  <c:v>Obese</c:v>
                </c:pt>
              </c:strCache>
            </c:strRef>
          </c:tx>
          <c:spPr>
            <a:solidFill>
              <a:srgbClr val="FF0000">
                <a:alpha val="70000"/>
              </a:srgbClr>
            </a:solidFill>
            <a:ln>
              <a:noFill/>
            </a:ln>
            <a:effectLst/>
          </c:spPr>
          <c:invertIfNegative val="0"/>
          <c:val>
            <c:numRef>
              <c:f>Report!$BI$4</c:f>
              <c:numCache>
                <c:formatCode>0.00_ ;[Red]\-0.00\ </c:formatCode>
                <c:ptCount val="1"/>
                <c:pt idx="0">
                  <c:v>#N/A</c:v>
                </c:pt>
              </c:numCache>
            </c:numRef>
          </c:val>
          <c:extLst>
            <c:ext xmlns:c16="http://schemas.microsoft.com/office/drawing/2014/chart" uri="{C3380CC4-5D6E-409C-BE32-E72D297353CC}">
              <c16:uniqueId val="{00000003-72A5-47B1-927B-B1CD88B8261D}"/>
            </c:ext>
          </c:extLst>
        </c:ser>
        <c:dLbls>
          <c:showLegendKey val="0"/>
          <c:showVal val="0"/>
          <c:showCatName val="0"/>
          <c:showSerName val="0"/>
          <c:showPercent val="0"/>
          <c:showBubbleSize val="0"/>
        </c:dLbls>
        <c:gapWidth val="150"/>
        <c:overlap val="100"/>
        <c:axId val="713838216"/>
        <c:axId val="713838544"/>
      </c:barChart>
      <c:catAx>
        <c:axId val="713838216"/>
        <c:scaling>
          <c:orientation val="minMax"/>
        </c:scaling>
        <c:delete val="1"/>
        <c:axPos val="l"/>
        <c:numFmt formatCode="General" sourceLinked="1"/>
        <c:majorTickMark val="none"/>
        <c:minorTickMark val="none"/>
        <c:tickLblPos val="nextTo"/>
        <c:crossAx val="713838544"/>
        <c:crosses val="autoZero"/>
        <c:auto val="1"/>
        <c:lblAlgn val="ctr"/>
        <c:lblOffset val="100"/>
        <c:noMultiLvlLbl val="0"/>
      </c:catAx>
      <c:valAx>
        <c:axId val="713838544"/>
        <c:scaling>
          <c:orientation val="minMax"/>
        </c:scaling>
        <c:delete val="0"/>
        <c:axPos val="b"/>
        <c:majorGridlines>
          <c:spPr>
            <a:ln w="9525" cap="flat" cmpd="sng" algn="ctr">
              <a:solidFill>
                <a:schemeClr val="tx1">
                  <a:lumMod val="15000"/>
                  <a:lumOff val="85000"/>
                </a:schemeClr>
              </a:solidFill>
              <a:round/>
            </a:ln>
            <a:effectLst/>
          </c:spPr>
        </c:majorGridlines>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3838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Weight Change by BMI</a:t>
            </a:r>
            <a:r>
              <a:rPr lang="en-GB" baseline="0"/>
              <a:t> Categories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2025371828521432E-2"/>
          <c:y val="0.16245370370370371"/>
          <c:w val="0.89019685039370078"/>
          <c:h val="0.57799358413531643"/>
        </c:manualLayout>
      </c:layout>
      <c:barChart>
        <c:barDir val="col"/>
        <c:grouping val="stacked"/>
        <c:varyColors val="0"/>
        <c:ser>
          <c:idx val="3"/>
          <c:order val="0"/>
          <c:tx>
            <c:strRef>
              <c:f>Report!$BR$3</c:f>
              <c:strCache>
                <c:ptCount val="1"/>
                <c:pt idx="0">
                  <c:v>Underweight</c:v>
                </c:pt>
              </c:strCache>
            </c:strRef>
          </c:tx>
          <c:spPr>
            <a:solidFill>
              <a:schemeClr val="bg1">
                <a:lumMod val="50000"/>
              </a:schemeClr>
            </a:solidFill>
            <a:ln>
              <a:noFill/>
            </a:ln>
            <a:effectLst/>
          </c:spPr>
          <c:invertIfNegative val="0"/>
          <c:cat>
            <c:strRef>
              <c:f>Report!$BB$4:$BB$57</c:f>
              <c:strCache>
                <c:ptCount val="2"/>
                <c:pt idx="1">
                  <c:v>No Dates</c:v>
                </c:pt>
              </c:strCache>
            </c:strRef>
          </c:cat>
          <c:val>
            <c:numRef>
              <c:f>Report!$BR$4:$BR$57</c:f>
              <c:numCache>
                <c:formatCode>0.00_ ;[Red]\-0.00\ </c:formatCode>
                <c:ptCount val="5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numCache>
            </c:numRef>
          </c:val>
          <c:extLst>
            <c:ext xmlns:c16="http://schemas.microsoft.com/office/drawing/2014/chart" uri="{C3380CC4-5D6E-409C-BE32-E72D297353CC}">
              <c16:uniqueId val="{00000004-59C4-42A7-86CB-BC51CFB35005}"/>
            </c:ext>
          </c:extLst>
        </c:ser>
        <c:ser>
          <c:idx val="0"/>
          <c:order val="1"/>
          <c:tx>
            <c:strRef>
              <c:f>Report!$BS$3</c:f>
              <c:strCache>
                <c:ptCount val="1"/>
                <c:pt idx="0">
                  <c:v>Normal</c:v>
                </c:pt>
              </c:strCache>
            </c:strRef>
          </c:tx>
          <c:spPr>
            <a:solidFill>
              <a:srgbClr val="00B050"/>
            </a:solidFill>
            <a:ln>
              <a:noFill/>
            </a:ln>
            <a:effectLst/>
          </c:spPr>
          <c:invertIfNegative val="0"/>
          <c:cat>
            <c:strRef>
              <c:f>Report!$BB$4:$BB$57</c:f>
              <c:strCache>
                <c:ptCount val="2"/>
                <c:pt idx="1">
                  <c:v>No Dates</c:v>
                </c:pt>
              </c:strCache>
            </c:strRef>
          </c:cat>
          <c:val>
            <c:numRef>
              <c:f>Report!$BS$4:$BS$57</c:f>
              <c:numCache>
                <c:formatCode>0.00_ ;[Red]\-0.00\ </c:formatCode>
                <c:ptCount val="5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numCache>
            </c:numRef>
          </c:val>
          <c:extLst>
            <c:ext xmlns:c16="http://schemas.microsoft.com/office/drawing/2014/chart" uri="{C3380CC4-5D6E-409C-BE32-E72D297353CC}">
              <c16:uniqueId val="{00000000-59C4-42A7-86CB-BC51CFB35005}"/>
            </c:ext>
          </c:extLst>
        </c:ser>
        <c:ser>
          <c:idx val="1"/>
          <c:order val="2"/>
          <c:tx>
            <c:strRef>
              <c:f>Report!$BT$3</c:f>
              <c:strCache>
                <c:ptCount val="1"/>
                <c:pt idx="0">
                  <c:v>Overweight</c:v>
                </c:pt>
              </c:strCache>
            </c:strRef>
          </c:tx>
          <c:spPr>
            <a:solidFill>
              <a:srgbClr val="FFFF00"/>
            </a:solidFill>
            <a:ln>
              <a:noFill/>
            </a:ln>
            <a:effectLst/>
          </c:spPr>
          <c:invertIfNegative val="0"/>
          <c:cat>
            <c:strRef>
              <c:f>Report!$BB$4:$BB$57</c:f>
              <c:strCache>
                <c:ptCount val="2"/>
                <c:pt idx="1">
                  <c:v>No Dates</c:v>
                </c:pt>
              </c:strCache>
            </c:strRef>
          </c:cat>
          <c:val>
            <c:numRef>
              <c:f>Report!$BT$4:$BT$57</c:f>
              <c:numCache>
                <c:formatCode>0.00_ ;[Red]\-0.00\ </c:formatCode>
                <c:ptCount val="5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numCache>
            </c:numRef>
          </c:val>
          <c:extLst>
            <c:ext xmlns:c16="http://schemas.microsoft.com/office/drawing/2014/chart" uri="{C3380CC4-5D6E-409C-BE32-E72D297353CC}">
              <c16:uniqueId val="{00000001-59C4-42A7-86CB-BC51CFB35005}"/>
            </c:ext>
          </c:extLst>
        </c:ser>
        <c:ser>
          <c:idx val="2"/>
          <c:order val="3"/>
          <c:tx>
            <c:strRef>
              <c:f>Report!$BU$3</c:f>
              <c:strCache>
                <c:ptCount val="1"/>
                <c:pt idx="0">
                  <c:v>Obese</c:v>
                </c:pt>
              </c:strCache>
            </c:strRef>
          </c:tx>
          <c:spPr>
            <a:solidFill>
              <a:srgbClr val="FF0000"/>
            </a:solidFill>
            <a:ln>
              <a:noFill/>
            </a:ln>
            <a:effectLst/>
          </c:spPr>
          <c:invertIfNegative val="0"/>
          <c:cat>
            <c:strRef>
              <c:f>Report!$BB$4:$BB$57</c:f>
              <c:strCache>
                <c:ptCount val="2"/>
                <c:pt idx="1">
                  <c:v>No Dates</c:v>
                </c:pt>
              </c:strCache>
            </c:strRef>
          </c:cat>
          <c:val>
            <c:numRef>
              <c:f>Report!$BU$4:$BU$57</c:f>
              <c:numCache>
                <c:formatCode>0.00_ ;[Red]\-0.00\ </c:formatCode>
                <c:ptCount val="5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numCache>
            </c:numRef>
          </c:val>
          <c:extLst>
            <c:ext xmlns:c16="http://schemas.microsoft.com/office/drawing/2014/chart" uri="{C3380CC4-5D6E-409C-BE32-E72D297353CC}">
              <c16:uniqueId val="{00000002-59C4-42A7-86CB-BC51CFB35005}"/>
            </c:ext>
          </c:extLst>
        </c:ser>
        <c:dLbls>
          <c:showLegendKey val="0"/>
          <c:showVal val="0"/>
          <c:showCatName val="0"/>
          <c:showSerName val="0"/>
          <c:showPercent val="0"/>
          <c:showBubbleSize val="0"/>
        </c:dLbls>
        <c:gapWidth val="0"/>
        <c:overlap val="100"/>
        <c:axId val="350685312"/>
        <c:axId val="350683672"/>
      </c:barChart>
      <c:catAx>
        <c:axId val="350685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50683672"/>
        <c:crosses val="autoZero"/>
        <c:auto val="1"/>
        <c:lblAlgn val="ctr"/>
        <c:lblOffset val="100"/>
        <c:noMultiLvlLbl val="1"/>
      </c:catAx>
      <c:valAx>
        <c:axId val="350683672"/>
        <c:scaling>
          <c:orientation val="minMax"/>
        </c:scaling>
        <c:delete val="0"/>
        <c:axPos val="l"/>
        <c:majorGridlines>
          <c:spPr>
            <a:ln w="9525" cap="flat" cmpd="sng" algn="ctr">
              <a:solidFill>
                <a:schemeClr val="tx1">
                  <a:lumMod val="15000"/>
                  <a:lumOff val="85000"/>
                </a:schemeClr>
              </a:solidFill>
              <a:round/>
            </a:ln>
            <a:effectLst/>
          </c:spPr>
        </c:majorGridlines>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0685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Weight Loss</a:t>
            </a:r>
            <a:r>
              <a:rPr lang="en-GB" baseline="0"/>
              <a:t> % Per Week</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Report!$BZ$9</c:f>
              <c:strCache>
                <c:ptCount val="1"/>
                <c:pt idx="0">
                  <c:v>Weight Loss</c:v>
                </c:pt>
              </c:strCache>
            </c:strRef>
          </c:tx>
          <c:spPr>
            <a:solidFill>
              <a:srgbClr val="00B050"/>
            </a:solidFill>
            <a:ln>
              <a:noFill/>
            </a:ln>
            <a:effectLst/>
          </c:spPr>
          <c:invertIfNegative val="0"/>
          <c:cat>
            <c:strRef>
              <c:f>Report!$CC$10:$CC$63</c:f>
              <c:strCache>
                <c:ptCount val="1"/>
                <c:pt idx="0">
                  <c:v>No Dates</c:v>
                </c:pt>
              </c:strCache>
            </c:strRef>
          </c:cat>
          <c:val>
            <c:numRef>
              <c:f>Report!$BZ$10:$BZ$63</c:f>
              <c:numCache>
                <c:formatCode>0.00%</c:formatCode>
                <c:ptCount val="5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numCache>
            </c:numRef>
          </c:val>
          <c:extLst>
            <c:ext xmlns:c16="http://schemas.microsoft.com/office/drawing/2014/chart" uri="{C3380CC4-5D6E-409C-BE32-E72D297353CC}">
              <c16:uniqueId val="{00000000-A253-4EDE-B1F5-CB560E3D3149}"/>
            </c:ext>
          </c:extLst>
        </c:ser>
        <c:ser>
          <c:idx val="1"/>
          <c:order val="1"/>
          <c:tx>
            <c:strRef>
              <c:f>Report!$CA$9</c:f>
              <c:strCache>
                <c:ptCount val="1"/>
                <c:pt idx="0">
                  <c:v>Weight Gain</c:v>
                </c:pt>
              </c:strCache>
            </c:strRef>
          </c:tx>
          <c:spPr>
            <a:solidFill>
              <a:srgbClr val="FF0000"/>
            </a:solidFill>
            <a:ln>
              <a:noFill/>
            </a:ln>
            <a:effectLst/>
          </c:spPr>
          <c:invertIfNegative val="0"/>
          <c:cat>
            <c:strRef>
              <c:f>Report!$CC$10:$CC$63</c:f>
              <c:strCache>
                <c:ptCount val="1"/>
                <c:pt idx="0">
                  <c:v>No Dates</c:v>
                </c:pt>
              </c:strCache>
            </c:strRef>
          </c:cat>
          <c:val>
            <c:numRef>
              <c:f>Report!$CA$10:$CA$63</c:f>
              <c:numCache>
                <c:formatCode>0.00%</c:formatCode>
                <c:ptCount val="5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numCache>
            </c:numRef>
          </c:val>
          <c:extLst>
            <c:ext xmlns:c16="http://schemas.microsoft.com/office/drawing/2014/chart" uri="{C3380CC4-5D6E-409C-BE32-E72D297353CC}">
              <c16:uniqueId val="{00000001-A253-4EDE-B1F5-CB560E3D3149}"/>
            </c:ext>
          </c:extLst>
        </c:ser>
        <c:dLbls>
          <c:showLegendKey val="0"/>
          <c:showVal val="0"/>
          <c:showCatName val="0"/>
          <c:showSerName val="0"/>
          <c:showPercent val="0"/>
          <c:showBubbleSize val="0"/>
        </c:dLbls>
        <c:gapWidth val="0"/>
        <c:overlap val="100"/>
        <c:axId val="487750768"/>
        <c:axId val="487745192"/>
      </c:barChart>
      <c:catAx>
        <c:axId val="487750768"/>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7745192"/>
        <c:crosses val="autoZero"/>
        <c:auto val="1"/>
        <c:lblAlgn val="ctr"/>
        <c:lblOffset val="100"/>
        <c:noMultiLvlLbl val="1"/>
      </c:catAx>
      <c:valAx>
        <c:axId val="4877451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77507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Weight</a:t>
            </a:r>
            <a:r>
              <a:rPr lang="en-GB" baseline="0"/>
              <a:t> Lost &amp; To Lose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spPr>
            <a:ln>
              <a:noFill/>
            </a:ln>
          </c:spPr>
          <c:dPt>
            <c:idx val="0"/>
            <c:bubble3D val="0"/>
            <c:spPr>
              <a:solidFill>
                <a:srgbClr val="FF0000"/>
              </a:solidFill>
              <a:ln w="19050">
                <a:noFill/>
              </a:ln>
              <a:effectLst/>
            </c:spPr>
            <c:extLst>
              <c:ext xmlns:c16="http://schemas.microsoft.com/office/drawing/2014/chart" uri="{C3380CC4-5D6E-409C-BE32-E72D297353CC}">
                <c16:uniqueId val="{00000002-04B8-4E9A-A65A-27EFDFBB7CFB}"/>
              </c:ext>
            </c:extLst>
          </c:dPt>
          <c:dPt>
            <c:idx val="1"/>
            <c:bubble3D val="0"/>
            <c:spPr>
              <a:solidFill>
                <a:srgbClr val="00B050"/>
              </a:solidFill>
              <a:ln w="19050">
                <a:noFill/>
              </a:ln>
              <a:effectLst/>
            </c:spPr>
            <c:extLst>
              <c:ext xmlns:c16="http://schemas.microsoft.com/office/drawing/2014/chart" uri="{C3380CC4-5D6E-409C-BE32-E72D297353CC}">
                <c16:uniqueId val="{00000003-04B8-4E9A-A65A-27EFDFBB7CFB}"/>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Report!$BI$25:$BI$26</c:f>
              <c:strCache>
                <c:ptCount val="2"/>
                <c:pt idx="0">
                  <c:v>Weight to Lose</c:v>
                </c:pt>
                <c:pt idx="1">
                  <c:v>Weight Lost</c:v>
                </c:pt>
              </c:strCache>
            </c:strRef>
          </c:cat>
          <c:val>
            <c:numRef>
              <c:f>Report!$BK$25:$BK$26</c:f>
              <c:numCache>
                <c:formatCode>0.00_ ;[Red]\-0.00\ </c:formatCode>
                <c:ptCount val="2"/>
                <c:pt idx="0">
                  <c:v>0</c:v>
                </c:pt>
                <c:pt idx="1">
                  <c:v>0</c:v>
                </c:pt>
              </c:numCache>
            </c:numRef>
          </c:val>
          <c:extLst>
            <c:ext xmlns:c16="http://schemas.microsoft.com/office/drawing/2014/chart" uri="{C3380CC4-5D6E-409C-BE32-E72D297353CC}">
              <c16:uniqueId val="{00000000-04B8-4E9A-A65A-27EFDFBB7CFB}"/>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Goals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0000FF"/>
              </a:solidFill>
              <a:ln>
                <a:noFill/>
              </a:ln>
              <a:effectLst/>
            </c:spPr>
            <c:extLst>
              <c:ext xmlns:c16="http://schemas.microsoft.com/office/drawing/2014/chart" uri="{C3380CC4-5D6E-409C-BE32-E72D297353CC}">
                <c16:uniqueId val="{00000002-EA94-4575-B89D-42E82B28865E}"/>
              </c:ext>
            </c:extLst>
          </c:dPt>
          <c:dPt>
            <c:idx val="1"/>
            <c:invertIfNegative val="0"/>
            <c:bubble3D val="0"/>
            <c:spPr>
              <a:solidFill>
                <a:srgbClr val="00B050"/>
              </a:solidFill>
              <a:ln>
                <a:noFill/>
              </a:ln>
              <a:effectLst/>
            </c:spPr>
            <c:extLst>
              <c:ext xmlns:c16="http://schemas.microsoft.com/office/drawing/2014/chart" uri="{C3380CC4-5D6E-409C-BE32-E72D297353CC}">
                <c16:uniqueId val="{00000003-EA94-4575-B89D-42E82B28865E}"/>
              </c:ext>
            </c:extLst>
          </c:dPt>
          <c:dPt>
            <c:idx val="2"/>
            <c:invertIfNegative val="0"/>
            <c:bubble3D val="0"/>
            <c:spPr>
              <a:solidFill>
                <a:srgbClr val="FF0000"/>
              </a:solidFill>
              <a:ln>
                <a:noFill/>
              </a:ln>
              <a:effectLst/>
            </c:spPr>
            <c:extLst>
              <c:ext xmlns:c16="http://schemas.microsoft.com/office/drawing/2014/chart" uri="{C3380CC4-5D6E-409C-BE32-E72D297353CC}">
                <c16:uniqueId val="{00000004-EA94-4575-B89D-42E82B28865E}"/>
              </c:ext>
            </c:extLst>
          </c:dPt>
          <c:cat>
            <c:strRef>
              <c:f>Report!$BI$16:$BI$18</c:f>
              <c:strCache>
                <c:ptCount val="3"/>
                <c:pt idx="0">
                  <c:v>Goal</c:v>
                </c:pt>
                <c:pt idx="1">
                  <c:v>Lost</c:v>
                </c:pt>
                <c:pt idx="2">
                  <c:v>To Lose</c:v>
                </c:pt>
              </c:strCache>
            </c:strRef>
          </c:cat>
          <c:val>
            <c:numRef>
              <c:f>Report!$BK$16:$BK$18</c:f>
              <c:numCache>
                <c:formatCode>0.00_ ;[Red]\-0.00\ </c:formatCode>
                <c:ptCount val="3"/>
                <c:pt idx="0">
                  <c:v>0</c:v>
                </c:pt>
                <c:pt idx="1">
                  <c:v>0</c:v>
                </c:pt>
                <c:pt idx="2">
                  <c:v>0</c:v>
                </c:pt>
              </c:numCache>
            </c:numRef>
          </c:val>
          <c:extLst>
            <c:ext xmlns:c16="http://schemas.microsoft.com/office/drawing/2014/chart" uri="{C3380CC4-5D6E-409C-BE32-E72D297353CC}">
              <c16:uniqueId val="{00000000-EA94-4575-B89D-42E82B28865E}"/>
            </c:ext>
          </c:extLst>
        </c:ser>
        <c:dLbls>
          <c:showLegendKey val="0"/>
          <c:showVal val="0"/>
          <c:showCatName val="0"/>
          <c:showSerName val="0"/>
          <c:showPercent val="0"/>
          <c:showBubbleSize val="0"/>
        </c:dLbls>
        <c:gapWidth val="219"/>
        <c:overlap val="-27"/>
        <c:axId val="603431160"/>
        <c:axId val="603436408"/>
      </c:barChart>
      <c:catAx>
        <c:axId val="603431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436408"/>
        <c:crosses val="autoZero"/>
        <c:auto val="1"/>
        <c:lblAlgn val="ctr"/>
        <c:lblOffset val="100"/>
        <c:noMultiLvlLbl val="0"/>
      </c:catAx>
      <c:valAx>
        <c:axId val="6034364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431160"/>
        <c:crosses val="autoZero"/>
        <c:crossBetween val="between"/>
      </c:valAx>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https://spreadsheetsolutions.biz/terms-conditions/?10090" TargetMode="External"/><Relationship Id="rId13" Type="http://schemas.openxmlformats.org/officeDocument/2006/relationships/image" Target="../media/image7.jpeg"/><Relationship Id="rId3" Type="http://schemas.openxmlformats.org/officeDocument/2006/relationships/hyperlink" Target="https://lisaalicoach.com/" TargetMode="External"/><Relationship Id="rId7" Type="http://schemas.openxmlformats.org/officeDocument/2006/relationships/image" Target="../media/image4.jpeg"/><Relationship Id="rId12" Type="http://schemas.openxmlformats.org/officeDocument/2006/relationships/hyperlink" Target="https://spreadsheetsolutions.biz/?freedownload" TargetMode="External"/><Relationship Id="rId2" Type="http://schemas.openxmlformats.org/officeDocument/2006/relationships/image" Target="../media/image1.jpeg"/><Relationship Id="rId16" Type="http://schemas.openxmlformats.org/officeDocument/2006/relationships/hyperlink" Target="https://spreadsheetsolutions.biz/how-to-not-ruin-your-spreadsheet/?freedownload" TargetMode="External"/><Relationship Id="rId1" Type="http://schemas.openxmlformats.org/officeDocument/2006/relationships/hyperlink" Target="https://spreadsheetsolutions.biz/free-downloads/?freedownload" TargetMode="External"/><Relationship Id="rId6" Type="http://schemas.openxmlformats.org/officeDocument/2006/relationships/hyperlink" Target="https://spreadsheetsolutions.biz/?10090" TargetMode="External"/><Relationship Id="rId11" Type="http://schemas.openxmlformats.org/officeDocument/2006/relationships/image" Target="../media/image6.jpg"/><Relationship Id="rId5" Type="http://schemas.openxmlformats.org/officeDocument/2006/relationships/image" Target="../media/image3.png"/><Relationship Id="rId15" Type="http://schemas.openxmlformats.org/officeDocument/2006/relationships/image" Target="../media/image8.jpg"/><Relationship Id="rId10" Type="http://schemas.openxmlformats.org/officeDocument/2006/relationships/hyperlink" Target="https://spreadsheetsolutions.biz/how-to-not-ruin-your-spreadsheet/?10090" TargetMode="External"/><Relationship Id="rId4" Type="http://schemas.openxmlformats.org/officeDocument/2006/relationships/image" Target="../media/image2.png"/><Relationship Id="rId9" Type="http://schemas.openxmlformats.org/officeDocument/2006/relationships/image" Target="../media/image5.jpeg"/><Relationship Id="rId14" Type="http://schemas.openxmlformats.org/officeDocument/2006/relationships/hyperlink" Target="https://spreadsheetsolutions.biz/terms-conditions/?freedownload"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chart" Target="../charts/chart3.xml"/><Relationship Id="rId7" Type="http://schemas.openxmlformats.org/officeDocument/2006/relationships/hyperlink" Target="https://lisaalicoach.co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29</xdr:col>
      <xdr:colOff>47626</xdr:colOff>
      <xdr:row>40</xdr:row>
      <xdr:rowOff>47625</xdr:rowOff>
    </xdr:from>
    <xdr:to>
      <xdr:col>44</xdr:col>
      <xdr:colOff>152400</xdr:colOff>
      <xdr:row>43</xdr:row>
      <xdr:rowOff>161925</xdr:rowOff>
    </xdr:to>
    <xdr:pic>
      <xdr:nvPicPr>
        <xdr:cNvPr id="4" name="Picture 3">
          <a:hlinkClick xmlns:r="http://schemas.openxmlformats.org/officeDocument/2006/relationships" r:id="rId1"/>
          <a:extLst>
            <a:ext uri="{FF2B5EF4-FFF2-40B4-BE49-F238E27FC236}">
              <a16:creationId xmlns:a16="http://schemas.microsoft.com/office/drawing/2014/main" id="{D9A1512A-FE74-4BED-8A95-A14CE2906A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72126" y="5381625"/>
          <a:ext cx="2962274" cy="685800"/>
        </a:xfrm>
        <a:prstGeom prst="rect">
          <a:avLst/>
        </a:prstGeom>
      </xdr:spPr>
    </xdr:pic>
    <xdr:clientData/>
  </xdr:twoCellAnchor>
  <xdr:twoCellAnchor editAs="oneCell">
    <xdr:from>
      <xdr:col>1</xdr:col>
      <xdr:colOff>152400</xdr:colOff>
      <xdr:row>39</xdr:row>
      <xdr:rowOff>47626</xdr:rowOff>
    </xdr:from>
    <xdr:to>
      <xdr:col>11</xdr:col>
      <xdr:colOff>66675</xdr:colOff>
      <xdr:row>40</xdr:row>
      <xdr:rowOff>162257</xdr:rowOff>
    </xdr:to>
    <xdr:pic>
      <xdr:nvPicPr>
        <xdr:cNvPr id="3" name="Picture 2">
          <a:hlinkClick xmlns:r="http://schemas.openxmlformats.org/officeDocument/2006/relationships" r:id="rId3"/>
          <a:extLst>
            <a:ext uri="{FF2B5EF4-FFF2-40B4-BE49-F238E27FC236}">
              <a16:creationId xmlns:a16="http://schemas.microsoft.com/office/drawing/2014/main" id="{8EFCF2F1-E2E6-4E56-B527-5C4755D4A14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2900" y="7286626"/>
          <a:ext cx="1819275" cy="305131"/>
        </a:xfrm>
        <a:prstGeom prst="rect">
          <a:avLst/>
        </a:prstGeom>
      </xdr:spPr>
    </xdr:pic>
    <xdr:clientData/>
  </xdr:twoCellAnchor>
  <xdr:twoCellAnchor editAs="oneCell">
    <xdr:from>
      <xdr:col>13</xdr:col>
      <xdr:colOff>9526</xdr:colOff>
      <xdr:row>37</xdr:row>
      <xdr:rowOff>6424</xdr:rowOff>
    </xdr:from>
    <xdr:to>
      <xdr:col>28</xdr:col>
      <xdr:colOff>0</xdr:colOff>
      <xdr:row>44</xdr:row>
      <xdr:rowOff>0</xdr:rowOff>
    </xdr:to>
    <xdr:pic>
      <xdr:nvPicPr>
        <xdr:cNvPr id="7" name="Picture 6">
          <a:hlinkClick xmlns:r="http://schemas.openxmlformats.org/officeDocument/2006/relationships" r:id="rId3"/>
          <a:extLst>
            <a:ext uri="{FF2B5EF4-FFF2-40B4-BE49-F238E27FC236}">
              <a16:creationId xmlns:a16="http://schemas.microsoft.com/office/drawing/2014/main" id="{7DC9B005-FA2F-4DC4-9FAF-5E453F85EB88}"/>
            </a:ext>
          </a:extLst>
        </xdr:cNvPr>
        <xdr:cNvPicPr>
          <a:picLocks noChangeAspect="1"/>
        </xdr:cNvPicPr>
      </xdr:nvPicPr>
      <xdr:blipFill>
        <a:blip xmlns:r="http://schemas.openxmlformats.org/officeDocument/2006/relationships" r:embed="rId5"/>
        <a:stretch>
          <a:fillRect/>
        </a:stretch>
      </xdr:blipFill>
      <xdr:spPr>
        <a:xfrm>
          <a:off x="2486026" y="6864424"/>
          <a:ext cx="2847974" cy="1327076"/>
        </a:xfrm>
        <a:prstGeom prst="rect">
          <a:avLst/>
        </a:prstGeom>
        <a:ln w="12700">
          <a:solidFill>
            <a:schemeClr val="tx1"/>
          </a:solidFill>
        </a:ln>
      </xdr:spPr>
    </xdr:pic>
    <xdr:clientData/>
  </xdr:twoCellAnchor>
  <xdr:twoCellAnchor editAs="oneCell">
    <xdr:from>
      <xdr:col>24</xdr:col>
      <xdr:colOff>57150</xdr:colOff>
      <xdr:row>47</xdr:row>
      <xdr:rowOff>95251</xdr:rowOff>
    </xdr:from>
    <xdr:to>
      <xdr:col>43</xdr:col>
      <xdr:colOff>161925</xdr:colOff>
      <xdr:row>53</xdr:row>
      <xdr:rowOff>122524</xdr:rowOff>
    </xdr:to>
    <xdr:pic>
      <xdr:nvPicPr>
        <xdr:cNvPr id="10" name="Picture 9">
          <a:hlinkClick xmlns:r="http://schemas.openxmlformats.org/officeDocument/2006/relationships" r:id="rId6"/>
          <a:extLst>
            <a:ext uri="{FF2B5EF4-FFF2-40B4-BE49-F238E27FC236}">
              <a16:creationId xmlns:a16="http://schemas.microsoft.com/office/drawing/2014/main" id="{01276728-77AC-4EDE-8BBD-EC6701D2B72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629150" y="10001251"/>
          <a:ext cx="3724275" cy="1170273"/>
        </a:xfrm>
        <a:prstGeom prst="rect">
          <a:avLst/>
        </a:prstGeom>
      </xdr:spPr>
    </xdr:pic>
    <xdr:clientData/>
  </xdr:twoCellAnchor>
  <xdr:twoCellAnchor editAs="oneCell">
    <xdr:from>
      <xdr:col>24</xdr:col>
      <xdr:colOff>57149</xdr:colOff>
      <xdr:row>55</xdr:row>
      <xdr:rowOff>178948</xdr:rowOff>
    </xdr:from>
    <xdr:to>
      <xdr:col>43</xdr:col>
      <xdr:colOff>171449</xdr:colOff>
      <xdr:row>58</xdr:row>
      <xdr:rowOff>190499</xdr:rowOff>
    </xdr:to>
    <xdr:pic>
      <xdr:nvPicPr>
        <xdr:cNvPr id="11" name="Picture 10">
          <a:hlinkClick xmlns:r="http://schemas.openxmlformats.org/officeDocument/2006/relationships" r:id="rId8"/>
          <a:extLst>
            <a:ext uri="{FF2B5EF4-FFF2-40B4-BE49-F238E27FC236}">
              <a16:creationId xmlns:a16="http://schemas.microsoft.com/office/drawing/2014/main" id="{699DB3BB-B765-4AA2-A660-4C1B6845BA0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629149" y="11608948"/>
          <a:ext cx="3733800" cy="583051"/>
        </a:xfrm>
        <a:prstGeom prst="rect">
          <a:avLst/>
        </a:prstGeom>
      </xdr:spPr>
    </xdr:pic>
    <xdr:clientData/>
  </xdr:twoCellAnchor>
  <xdr:twoCellAnchor editAs="oneCell">
    <xdr:from>
      <xdr:col>1</xdr:col>
      <xdr:colOff>0</xdr:colOff>
      <xdr:row>55</xdr:row>
      <xdr:rowOff>142875</xdr:rowOff>
    </xdr:from>
    <xdr:to>
      <xdr:col>21</xdr:col>
      <xdr:colOff>0</xdr:colOff>
      <xdr:row>58</xdr:row>
      <xdr:rowOff>52917</xdr:rowOff>
    </xdr:to>
    <xdr:pic>
      <xdr:nvPicPr>
        <xdr:cNvPr id="12" name="Picture 11">
          <a:hlinkClick xmlns:r="http://schemas.openxmlformats.org/officeDocument/2006/relationships" r:id="rId10"/>
          <a:extLst>
            <a:ext uri="{FF2B5EF4-FFF2-40B4-BE49-F238E27FC236}">
              <a16:creationId xmlns:a16="http://schemas.microsoft.com/office/drawing/2014/main" id="{F51484A4-8851-4B0A-BBFA-71AB0DD4138D}"/>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90500" y="11572875"/>
          <a:ext cx="3810000" cy="481542"/>
        </a:xfrm>
        <a:prstGeom prst="rect">
          <a:avLst/>
        </a:prstGeom>
      </xdr:spPr>
    </xdr:pic>
    <xdr:clientData/>
  </xdr:twoCellAnchor>
  <xdr:twoCellAnchor editAs="oneCell">
    <xdr:from>
      <xdr:col>24</xdr:col>
      <xdr:colOff>57150</xdr:colOff>
      <xdr:row>47</xdr:row>
      <xdr:rowOff>95251</xdr:rowOff>
    </xdr:from>
    <xdr:to>
      <xdr:col>44</xdr:col>
      <xdr:colOff>152400</xdr:colOff>
      <xdr:row>53</xdr:row>
      <xdr:rowOff>122524</xdr:rowOff>
    </xdr:to>
    <xdr:pic>
      <xdr:nvPicPr>
        <xdr:cNvPr id="13" name="Picture 12">
          <a:hlinkClick xmlns:r="http://schemas.openxmlformats.org/officeDocument/2006/relationships" r:id="rId12"/>
          <a:extLst>
            <a:ext uri="{FF2B5EF4-FFF2-40B4-BE49-F238E27FC236}">
              <a16:creationId xmlns:a16="http://schemas.microsoft.com/office/drawing/2014/main" id="{4052DBD0-DFE4-46E3-8B95-E7439BA6724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629150" y="10001251"/>
          <a:ext cx="3905250" cy="1170273"/>
        </a:xfrm>
        <a:prstGeom prst="rect">
          <a:avLst/>
        </a:prstGeom>
      </xdr:spPr>
    </xdr:pic>
    <xdr:clientData/>
  </xdr:twoCellAnchor>
  <xdr:twoCellAnchor editAs="oneCell">
    <xdr:from>
      <xdr:col>24</xdr:col>
      <xdr:colOff>57149</xdr:colOff>
      <xdr:row>55</xdr:row>
      <xdr:rowOff>178948</xdr:rowOff>
    </xdr:from>
    <xdr:to>
      <xdr:col>44</xdr:col>
      <xdr:colOff>161924</xdr:colOff>
      <xdr:row>58</xdr:row>
      <xdr:rowOff>190499</xdr:rowOff>
    </xdr:to>
    <xdr:pic>
      <xdr:nvPicPr>
        <xdr:cNvPr id="14" name="Picture 13">
          <a:hlinkClick xmlns:r="http://schemas.openxmlformats.org/officeDocument/2006/relationships" r:id="rId14"/>
          <a:extLst>
            <a:ext uri="{FF2B5EF4-FFF2-40B4-BE49-F238E27FC236}">
              <a16:creationId xmlns:a16="http://schemas.microsoft.com/office/drawing/2014/main" id="{313DBDD3-988C-425B-BD42-20F824A356F3}"/>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4629149" y="11608948"/>
          <a:ext cx="3914775" cy="583051"/>
        </a:xfrm>
        <a:prstGeom prst="rect">
          <a:avLst/>
        </a:prstGeom>
      </xdr:spPr>
    </xdr:pic>
    <xdr:clientData/>
  </xdr:twoCellAnchor>
  <xdr:twoCellAnchor editAs="oneCell">
    <xdr:from>
      <xdr:col>1</xdr:col>
      <xdr:colOff>0</xdr:colOff>
      <xdr:row>55</xdr:row>
      <xdr:rowOff>142875</xdr:rowOff>
    </xdr:from>
    <xdr:to>
      <xdr:col>22</xdr:col>
      <xdr:colOff>0</xdr:colOff>
      <xdr:row>58</xdr:row>
      <xdr:rowOff>52917</xdr:rowOff>
    </xdr:to>
    <xdr:pic>
      <xdr:nvPicPr>
        <xdr:cNvPr id="15" name="Picture 14">
          <a:hlinkClick xmlns:r="http://schemas.openxmlformats.org/officeDocument/2006/relationships" r:id="rId16"/>
          <a:extLst>
            <a:ext uri="{FF2B5EF4-FFF2-40B4-BE49-F238E27FC236}">
              <a16:creationId xmlns:a16="http://schemas.microsoft.com/office/drawing/2014/main" id="{48AC20CF-6398-49D1-9D47-93CFDBC8E29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90500" y="115728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0</xdr:rowOff>
    </xdr:from>
    <xdr:to>
      <xdr:col>45</xdr:col>
      <xdr:colOff>0</xdr:colOff>
      <xdr:row>22</xdr:row>
      <xdr:rowOff>0</xdr:rowOff>
    </xdr:to>
    <xdr:graphicFrame macro="">
      <xdr:nvGraphicFramePr>
        <xdr:cNvPr id="2" name="Chart 1">
          <a:extLst>
            <a:ext uri="{FF2B5EF4-FFF2-40B4-BE49-F238E27FC236}">
              <a16:creationId xmlns:a16="http://schemas.microsoft.com/office/drawing/2014/main" id="{021E346C-22D4-4BF6-BCFE-76CC472D60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23</xdr:row>
      <xdr:rowOff>0</xdr:rowOff>
    </xdr:from>
    <xdr:to>
      <xdr:col>45</xdr:col>
      <xdr:colOff>0</xdr:colOff>
      <xdr:row>32</xdr:row>
      <xdr:rowOff>0</xdr:rowOff>
    </xdr:to>
    <xdr:graphicFrame macro="">
      <xdr:nvGraphicFramePr>
        <xdr:cNvPr id="5" name="Chart 4">
          <a:extLst>
            <a:ext uri="{FF2B5EF4-FFF2-40B4-BE49-F238E27FC236}">
              <a16:creationId xmlns:a16="http://schemas.microsoft.com/office/drawing/2014/main" id="{9A5D3958-367F-4916-9947-C948A938EA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67</xdr:row>
      <xdr:rowOff>0</xdr:rowOff>
    </xdr:from>
    <xdr:to>
      <xdr:col>45</xdr:col>
      <xdr:colOff>0</xdr:colOff>
      <xdr:row>84</xdr:row>
      <xdr:rowOff>0</xdr:rowOff>
    </xdr:to>
    <xdr:graphicFrame macro="">
      <xdr:nvGraphicFramePr>
        <xdr:cNvPr id="3" name="Chart 2">
          <a:extLst>
            <a:ext uri="{FF2B5EF4-FFF2-40B4-BE49-F238E27FC236}">
              <a16:creationId xmlns:a16="http://schemas.microsoft.com/office/drawing/2014/main" id="{ADCAF13A-77AB-4B56-8273-071EE39891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85</xdr:row>
      <xdr:rowOff>0</xdr:rowOff>
    </xdr:from>
    <xdr:to>
      <xdr:col>45</xdr:col>
      <xdr:colOff>0</xdr:colOff>
      <xdr:row>98</xdr:row>
      <xdr:rowOff>0</xdr:rowOff>
    </xdr:to>
    <xdr:graphicFrame macro="">
      <xdr:nvGraphicFramePr>
        <xdr:cNvPr id="6" name="Chart 5">
          <a:extLst>
            <a:ext uri="{FF2B5EF4-FFF2-40B4-BE49-F238E27FC236}">
              <a16:creationId xmlns:a16="http://schemas.microsoft.com/office/drawing/2014/main" id="{5E86A6A4-5113-428C-9352-71C619A458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38</xdr:row>
      <xdr:rowOff>0</xdr:rowOff>
    </xdr:from>
    <xdr:to>
      <xdr:col>25</xdr:col>
      <xdr:colOff>0</xdr:colOff>
      <xdr:row>60</xdr:row>
      <xdr:rowOff>190499</xdr:rowOff>
    </xdr:to>
    <xdr:graphicFrame macro="">
      <xdr:nvGraphicFramePr>
        <xdr:cNvPr id="7" name="Chart 6">
          <a:extLst>
            <a:ext uri="{FF2B5EF4-FFF2-40B4-BE49-F238E27FC236}">
              <a16:creationId xmlns:a16="http://schemas.microsoft.com/office/drawing/2014/main" id="{995C247D-637D-4868-843D-C48E0FAE49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26</xdr:col>
      <xdr:colOff>0</xdr:colOff>
      <xdr:row>38</xdr:row>
      <xdr:rowOff>0</xdr:rowOff>
    </xdr:from>
    <xdr:to>
      <xdr:col>45</xdr:col>
      <xdr:colOff>0</xdr:colOff>
      <xdr:row>57</xdr:row>
      <xdr:rowOff>0</xdr:rowOff>
    </xdr:to>
    <xdr:graphicFrame macro="">
      <xdr:nvGraphicFramePr>
        <xdr:cNvPr id="8" name="Chart 7">
          <a:extLst>
            <a:ext uri="{FF2B5EF4-FFF2-40B4-BE49-F238E27FC236}">
              <a16:creationId xmlns:a16="http://schemas.microsoft.com/office/drawing/2014/main" id="{244874E9-3225-498A-BE38-C36CC58ECA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10</xdr:col>
      <xdr:colOff>142875</xdr:colOff>
      <xdr:row>62</xdr:row>
      <xdr:rowOff>76201</xdr:rowOff>
    </xdr:from>
    <xdr:to>
      <xdr:col>24</xdr:col>
      <xdr:colOff>88241</xdr:colOff>
      <xdr:row>64</xdr:row>
      <xdr:rowOff>133351</xdr:rowOff>
    </xdr:to>
    <xdr:pic>
      <xdr:nvPicPr>
        <xdr:cNvPr id="11" name="Picture 10">
          <a:hlinkClick xmlns:r="http://schemas.openxmlformats.org/officeDocument/2006/relationships" r:id="rId7"/>
          <a:extLst>
            <a:ext uri="{FF2B5EF4-FFF2-40B4-BE49-F238E27FC236}">
              <a16:creationId xmlns:a16="http://schemas.microsoft.com/office/drawing/2014/main" id="{FA8C6765-CBAA-4751-B67D-7B48BD3D2A9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047875" y="11887201"/>
          <a:ext cx="2612366" cy="438150"/>
        </a:xfrm>
        <a:prstGeom prst="rect">
          <a:avLst/>
        </a:prstGeom>
      </xdr:spPr>
    </xdr:pic>
    <xdr:clientData/>
  </xdr:twoCellAnchor>
  <xdr:twoCellAnchor editAs="oneCell">
    <xdr:from>
      <xdr:col>26</xdr:col>
      <xdr:colOff>9524</xdr:colOff>
      <xdr:row>58</xdr:row>
      <xdr:rowOff>9525</xdr:rowOff>
    </xdr:from>
    <xdr:to>
      <xdr:col>44</xdr:col>
      <xdr:colOff>190499</xdr:colOff>
      <xdr:row>64</xdr:row>
      <xdr:rowOff>186580</xdr:rowOff>
    </xdr:to>
    <xdr:pic>
      <xdr:nvPicPr>
        <xdr:cNvPr id="13" name="Picture 12">
          <a:hlinkClick xmlns:r="http://schemas.openxmlformats.org/officeDocument/2006/relationships" r:id="rId7"/>
          <a:extLst>
            <a:ext uri="{FF2B5EF4-FFF2-40B4-BE49-F238E27FC236}">
              <a16:creationId xmlns:a16="http://schemas.microsoft.com/office/drawing/2014/main" id="{B8BEA63C-5BFB-48FB-91FA-48160429A9E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962524" y="11058525"/>
          <a:ext cx="3609975" cy="1320055"/>
        </a:xfrm>
        <a:prstGeom prst="rect">
          <a:avLst/>
        </a:prstGeom>
        <a:ln w="12700">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preadsheetsolutions.biz/ready-made-spreadsheet-solutions/?freedownload" TargetMode="External"/><Relationship Id="rId1" Type="http://schemas.openxmlformats.org/officeDocument/2006/relationships/hyperlink" Target="https://www.youtube.com/watch?v=9Y0cAssus0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9A221-FE3F-40B6-A57C-383B0CA8852F}">
  <sheetPr>
    <tabColor theme="1"/>
  </sheetPr>
  <dimension ref="A1:BB62"/>
  <sheetViews>
    <sheetView tabSelected="1" zoomScaleNormal="100" workbookViewId="0"/>
  </sheetViews>
  <sheetFormatPr defaultColWidth="0" defaultRowHeight="15" customHeight="1" zeroHeight="1" x14ac:dyDescent="0.25"/>
  <cols>
    <col min="1" max="46" width="2.85546875" style="1" customWidth="1"/>
    <col min="47" max="49" width="2.85546875" style="1" hidden="1" customWidth="1"/>
    <col min="50" max="50" width="14.28515625" style="1" hidden="1" customWidth="1"/>
    <col min="51" max="51" width="5.7109375" style="1" hidden="1" customWidth="1"/>
    <col min="52" max="52" width="8.42578125" style="1" hidden="1" customWidth="1"/>
    <col min="53" max="53" width="2.85546875" style="1" hidden="1" customWidth="1"/>
    <col min="54" max="54" width="7.140625" style="1" hidden="1" customWidth="1"/>
    <col min="55" max="16384" width="2.85546875" style="1" hidden="1"/>
  </cols>
  <sheetData>
    <row r="1" spans="1:54" ht="15" customHeight="1"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row>
    <row r="2" spans="1:54" ht="15" customHeight="1" x14ac:dyDescent="0.25">
      <c r="A2" s="41"/>
      <c r="B2" s="208" t="s">
        <v>67</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10"/>
      <c r="AT2" s="41"/>
      <c r="BB2" s="6"/>
    </row>
    <row r="3" spans="1:54" ht="15" customHeight="1" x14ac:dyDescent="0.25">
      <c r="A3" s="41"/>
      <c r="B3" s="211"/>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3"/>
      <c r="AT3" s="41"/>
      <c r="AX3" s="26"/>
      <c r="BB3" s="2">
        <v>1</v>
      </c>
    </row>
    <row r="4" spans="1:54" ht="15" customHeight="1" x14ac:dyDescent="0.25">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X4" s="26"/>
      <c r="BB4" s="3">
        <v>2</v>
      </c>
    </row>
    <row r="5" spans="1:54" ht="15" customHeight="1" x14ac:dyDescent="0.25">
      <c r="A5" s="41"/>
      <c r="B5" s="239" t="s">
        <v>58</v>
      </c>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1"/>
      <c r="AT5" s="41"/>
      <c r="BB5" s="3">
        <v>3</v>
      </c>
    </row>
    <row r="6" spans="1:54" ht="1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X6" s="5" t="s">
        <v>4</v>
      </c>
      <c r="BB6" s="3">
        <v>4</v>
      </c>
    </row>
    <row r="7" spans="1:54" ht="15" customHeight="1" x14ac:dyDescent="0.25">
      <c r="A7" s="41"/>
      <c r="B7" s="242" t="s">
        <v>59</v>
      </c>
      <c r="C7" s="243"/>
      <c r="D7" s="243"/>
      <c r="E7" s="243"/>
      <c r="F7" s="243"/>
      <c r="G7" s="244"/>
      <c r="H7" s="153" t="s">
        <v>88</v>
      </c>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5"/>
      <c r="AT7" s="41"/>
      <c r="AX7" s="2" t="s">
        <v>1</v>
      </c>
      <c r="AY7" s="2" t="s">
        <v>5</v>
      </c>
      <c r="AZ7" s="7">
        <v>1</v>
      </c>
      <c r="BB7" s="3">
        <v>5</v>
      </c>
    </row>
    <row r="8" spans="1:54" ht="15" customHeight="1" x14ac:dyDescent="0.25">
      <c r="A8" s="41"/>
      <c r="B8" s="239" t="s">
        <v>60</v>
      </c>
      <c r="C8" s="240"/>
      <c r="D8" s="240"/>
      <c r="E8" s="240"/>
      <c r="F8" s="240"/>
      <c r="G8" s="241"/>
      <c r="H8" s="153" t="s">
        <v>89</v>
      </c>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5"/>
      <c r="AT8" s="41"/>
      <c r="AX8" s="3" t="s">
        <v>2</v>
      </c>
      <c r="AY8" s="3" t="s">
        <v>6</v>
      </c>
      <c r="AZ8" s="8">
        <v>0.453592</v>
      </c>
      <c r="BB8" s="3">
        <v>6</v>
      </c>
    </row>
    <row r="9" spans="1:54" ht="15" customHeight="1" x14ac:dyDescent="0.25">
      <c r="A9" s="41"/>
      <c r="B9" s="153" t="s">
        <v>61</v>
      </c>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5"/>
      <c r="AT9" s="41"/>
      <c r="AX9" s="4" t="s">
        <v>3</v>
      </c>
      <c r="AY9" s="4" t="s">
        <v>7</v>
      </c>
      <c r="AZ9" s="9">
        <v>6.3502900000000002</v>
      </c>
      <c r="BB9" s="3">
        <v>7</v>
      </c>
    </row>
    <row r="10" spans="1:54" ht="15" customHeight="1" x14ac:dyDescent="0.25">
      <c r="A10" s="41"/>
      <c r="B10" s="153" t="s">
        <v>62</v>
      </c>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5"/>
      <c r="AT10" s="41"/>
      <c r="BB10" s="3">
        <v>8</v>
      </c>
    </row>
    <row r="11" spans="1:54" ht="15" customHeight="1" x14ac:dyDescent="0.25">
      <c r="A11" s="41"/>
      <c r="B11" s="153" t="s">
        <v>63</v>
      </c>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5"/>
      <c r="AT11" s="41"/>
      <c r="AY11" s="6" t="str">
        <f>IF(L20="", "", IFERROR(INDEX($AY$7:$AY$9, MATCH($L$20, $AX$7:$AX$9, 0)), ""))</f>
        <v>KG</v>
      </c>
      <c r="BB11" s="3">
        <v>9</v>
      </c>
    </row>
    <row r="12" spans="1:54" ht="15" customHeight="1" x14ac:dyDescent="0.25">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BB12" s="3">
        <v>10</v>
      </c>
    </row>
    <row r="13" spans="1:54" ht="15" customHeight="1" x14ac:dyDescent="0.25">
      <c r="A13" s="41"/>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BB13" s="3">
        <v>11</v>
      </c>
    </row>
    <row r="14" spans="1:54" ht="15" customHeight="1" x14ac:dyDescent="0.25">
      <c r="A14" s="41"/>
      <c r="B14" s="239" t="s">
        <v>64</v>
      </c>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c r="AO14" s="240"/>
      <c r="AP14" s="240"/>
      <c r="AQ14" s="240"/>
      <c r="AR14" s="240"/>
      <c r="AS14" s="241"/>
      <c r="AT14" s="41"/>
      <c r="AX14" s="12" t="str">
        <f>IF(AND(Q22="", S22=""), "", ROUND((Q22*0.3048)+(S22*0.0254), 2))</f>
        <v/>
      </c>
      <c r="BB14" s="3">
        <v>12</v>
      </c>
    </row>
    <row r="15" spans="1:54" ht="15" customHeight="1" x14ac:dyDescent="0.25">
      <c r="A15" s="41"/>
      <c r="B15" s="147" t="s">
        <v>68</v>
      </c>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41"/>
      <c r="AX15" s="12" t="str">
        <f>IF(W22="", "", W22)</f>
        <v/>
      </c>
      <c r="BB15" s="3">
        <v>13</v>
      </c>
    </row>
    <row r="16" spans="1:54" ht="15" customHeight="1" x14ac:dyDescent="0.25">
      <c r="A16" s="41"/>
      <c r="B16" s="147" t="s">
        <v>69</v>
      </c>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41"/>
      <c r="BB16" s="3">
        <v>14</v>
      </c>
    </row>
    <row r="17" spans="1:54" ht="15" customHeight="1" x14ac:dyDescent="0.25">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BB17" s="3">
        <v>15</v>
      </c>
    </row>
    <row r="18" spans="1:54" ht="15" customHeight="1" x14ac:dyDescent="0.25">
      <c r="A18" s="41"/>
      <c r="B18" s="166" t="s">
        <v>45</v>
      </c>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8"/>
      <c r="AT18" s="41"/>
      <c r="AX18" s="10" t="s">
        <v>31</v>
      </c>
      <c r="AY18" s="24">
        <f>ROUND($AP$22*IFERROR(INDEX($AZ$7:$AZ$9, MATCH($L$20, $AX$7:$AX$9, 0)), ""), 1)</f>
        <v>0</v>
      </c>
      <c r="AZ18" s="11" t="s">
        <v>5</v>
      </c>
      <c r="BB18" s="3">
        <v>16</v>
      </c>
    </row>
    <row r="19" spans="1:54" ht="15" customHeight="1"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X19" s="10" t="s">
        <v>32</v>
      </c>
      <c r="AY19" s="25">
        <f>ROUND($AP$28*IFERROR(INDEX($AZ$7:$AZ$9, MATCH($L$20, $AX$7:$AX$9, 0)), ""), 1)</f>
        <v>0</v>
      </c>
      <c r="AZ19" s="11" t="s">
        <v>5</v>
      </c>
      <c r="BB19" s="3">
        <v>17</v>
      </c>
    </row>
    <row r="20" spans="1:54" ht="15" customHeight="1" x14ac:dyDescent="0.25">
      <c r="A20" s="41"/>
      <c r="B20" s="242" t="s">
        <v>0</v>
      </c>
      <c r="C20" s="243"/>
      <c r="D20" s="243"/>
      <c r="E20" s="243"/>
      <c r="F20" s="243"/>
      <c r="G20" s="243"/>
      <c r="H20" s="243"/>
      <c r="I20" s="243"/>
      <c r="J20" s="243"/>
      <c r="K20" s="244"/>
      <c r="L20" s="128" t="s">
        <v>1</v>
      </c>
      <c r="M20" s="129"/>
      <c r="N20" s="129"/>
      <c r="O20" s="129"/>
      <c r="P20" s="129"/>
      <c r="Q20" s="130"/>
      <c r="R20" s="41"/>
      <c r="S20" s="41"/>
      <c r="T20" s="41"/>
      <c r="U20" s="41"/>
      <c r="V20" s="41"/>
      <c r="W20" s="41"/>
      <c r="X20" s="41"/>
      <c r="Y20" s="41"/>
      <c r="Z20" s="41"/>
      <c r="AA20" s="41"/>
      <c r="AB20" s="41"/>
      <c r="AC20" s="41"/>
      <c r="AD20" s="41"/>
      <c r="AE20" s="242" t="s">
        <v>57</v>
      </c>
      <c r="AF20" s="243"/>
      <c r="AG20" s="243"/>
      <c r="AH20" s="243"/>
      <c r="AI20" s="244"/>
      <c r="AJ20" s="138"/>
      <c r="AK20" s="139"/>
      <c r="AL20" s="139"/>
      <c r="AM20" s="139"/>
      <c r="AN20" s="139"/>
      <c r="AO20" s="139"/>
      <c r="AP20" s="139"/>
      <c r="AQ20" s="139"/>
      <c r="AR20" s="139"/>
      <c r="AS20" s="140"/>
      <c r="AT20" s="41"/>
      <c r="BB20" s="3">
        <v>18</v>
      </c>
    </row>
    <row r="21" spans="1:54" ht="15" customHeight="1" x14ac:dyDescent="0.25">
      <c r="A21" s="41"/>
      <c r="B21" s="41"/>
      <c r="C21" s="42"/>
      <c r="D21" s="42"/>
      <c r="E21" s="42"/>
      <c r="F21" s="42"/>
      <c r="G21" s="42"/>
      <c r="H21" s="42"/>
      <c r="I21" s="42"/>
      <c r="J21" s="42"/>
      <c r="K21" s="42"/>
      <c r="L21" s="42"/>
      <c r="M21" s="42"/>
      <c r="N21" s="42"/>
      <c r="O21" s="42"/>
      <c r="P21" s="42"/>
      <c r="Q21" s="136" t="s">
        <v>9</v>
      </c>
      <c r="R21" s="136"/>
      <c r="S21" s="136" t="s">
        <v>10</v>
      </c>
      <c r="T21" s="136"/>
      <c r="U21" s="41"/>
      <c r="V21" s="41"/>
      <c r="W21" s="136" t="s">
        <v>12</v>
      </c>
      <c r="X21" s="136"/>
      <c r="Y21" s="136"/>
      <c r="Z21" s="136"/>
      <c r="AA21" s="41"/>
      <c r="AB21" s="41"/>
      <c r="AC21" s="41"/>
      <c r="AD21" s="41"/>
      <c r="AE21" s="41"/>
      <c r="AF21" s="41"/>
      <c r="AG21" s="41"/>
      <c r="AH21" s="41"/>
      <c r="AI21" s="41"/>
      <c r="AJ21" s="41"/>
      <c r="AK21" s="41"/>
      <c r="AL21" s="41"/>
      <c r="AM21" s="41"/>
      <c r="AN21" s="41"/>
      <c r="AO21" s="41"/>
      <c r="AP21" s="115" t="str">
        <f>$AY$11</f>
        <v>KG</v>
      </c>
      <c r="AQ21" s="115"/>
      <c r="AR21" s="115"/>
      <c r="AS21" s="115"/>
      <c r="AT21" s="41"/>
      <c r="BB21" s="3">
        <v>19</v>
      </c>
    </row>
    <row r="22" spans="1:54" ht="15" customHeight="1" x14ac:dyDescent="0.25">
      <c r="A22" s="41"/>
      <c r="B22" s="242" t="s">
        <v>8</v>
      </c>
      <c r="C22" s="243"/>
      <c r="D22" s="243"/>
      <c r="E22" s="243"/>
      <c r="F22" s="243"/>
      <c r="G22" s="243"/>
      <c r="H22" s="243"/>
      <c r="I22" s="243"/>
      <c r="J22" s="243"/>
      <c r="K22" s="243"/>
      <c r="L22" s="243"/>
      <c r="M22" s="243"/>
      <c r="N22" s="243"/>
      <c r="O22" s="243"/>
      <c r="P22" s="244"/>
      <c r="Q22" s="134"/>
      <c r="R22" s="135"/>
      <c r="S22" s="134"/>
      <c r="T22" s="137"/>
      <c r="U22" s="126" t="s">
        <v>11</v>
      </c>
      <c r="V22" s="127"/>
      <c r="W22" s="141"/>
      <c r="X22" s="142"/>
      <c r="Y22" s="142"/>
      <c r="Z22" s="143"/>
      <c r="AA22" s="41"/>
      <c r="AB22" s="41"/>
      <c r="AC22" s="41"/>
      <c r="AD22" s="41"/>
      <c r="AE22" s="242" t="str">
        <f>"Input Your Starting Weight ("&amp;AY11&amp;"):"</f>
        <v>Input Your Starting Weight (KG):</v>
      </c>
      <c r="AF22" s="243"/>
      <c r="AG22" s="243"/>
      <c r="AH22" s="243"/>
      <c r="AI22" s="243"/>
      <c r="AJ22" s="243"/>
      <c r="AK22" s="243"/>
      <c r="AL22" s="243"/>
      <c r="AM22" s="243"/>
      <c r="AN22" s="243"/>
      <c r="AO22" s="244"/>
      <c r="AP22" s="120"/>
      <c r="AQ22" s="121"/>
      <c r="AR22" s="121"/>
      <c r="AS22" s="122"/>
      <c r="AT22" s="41"/>
      <c r="BB22" s="3">
        <v>20</v>
      </c>
    </row>
    <row r="23" spans="1:54" ht="15" customHeight="1"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Y23" s="5" t="s">
        <v>26</v>
      </c>
      <c r="AZ23" s="5" t="s">
        <v>27</v>
      </c>
      <c r="BB23" s="3">
        <v>21</v>
      </c>
    </row>
    <row r="24" spans="1:54" ht="15" customHeight="1"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X24" s="13" t="s">
        <v>23</v>
      </c>
      <c r="AY24" s="18">
        <v>30</v>
      </c>
      <c r="AZ24" s="17"/>
      <c r="BB24" s="3">
        <v>22</v>
      </c>
    </row>
    <row r="25" spans="1:54" ht="15" customHeight="1"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X25" s="14" t="s">
        <v>24</v>
      </c>
      <c r="AY25" s="19">
        <v>25.1</v>
      </c>
      <c r="AZ25" s="20">
        <v>30</v>
      </c>
      <c r="BB25" s="3">
        <v>23</v>
      </c>
    </row>
    <row r="26" spans="1:54" ht="15" customHeight="1" x14ac:dyDescent="0.25">
      <c r="A26" s="41"/>
      <c r="B26" s="166" t="s">
        <v>46</v>
      </c>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8"/>
      <c r="AT26" s="41"/>
      <c r="AX26" s="14" t="s">
        <v>20</v>
      </c>
      <c r="AY26" s="19">
        <v>18.5</v>
      </c>
      <c r="AZ26" s="20">
        <v>25</v>
      </c>
      <c r="BB26" s="3">
        <v>24</v>
      </c>
    </row>
    <row r="27" spans="1:54" ht="15" customHeight="1"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116" t="s">
        <v>15</v>
      </c>
      <c r="AA27" s="116"/>
      <c r="AB27" s="116"/>
      <c r="AC27" s="116"/>
      <c r="AD27" s="41"/>
      <c r="AE27" s="41"/>
      <c r="AF27" s="41"/>
      <c r="AG27" s="41"/>
      <c r="AH27" s="41"/>
      <c r="AI27" s="41"/>
      <c r="AJ27" s="41"/>
      <c r="AK27" s="41"/>
      <c r="AL27" s="41"/>
      <c r="AM27" s="41"/>
      <c r="AN27" s="41"/>
      <c r="AO27" s="41"/>
      <c r="AP27" s="115" t="str">
        <f>$AY$11</f>
        <v>KG</v>
      </c>
      <c r="AQ27" s="115"/>
      <c r="AR27" s="115"/>
      <c r="AS27" s="115"/>
      <c r="AT27" s="41"/>
      <c r="AX27" s="15" t="s">
        <v>25</v>
      </c>
      <c r="AY27" s="21">
        <v>0</v>
      </c>
      <c r="AZ27" s="22">
        <v>18.399999999999999</v>
      </c>
      <c r="BB27" s="3">
        <v>25</v>
      </c>
    </row>
    <row r="28" spans="1:54" ht="15" customHeight="1" x14ac:dyDescent="0.25">
      <c r="A28" s="41"/>
      <c r="B28" s="242" t="s">
        <v>13</v>
      </c>
      <c r="C28" s="243"/>
      <c r="D28" s="243"/>
      <c r="E28" s="243"/>
      <c r="F28" s="243"/>
      <c r="G28" s="243"/>
      <c r="H28" s="243"/>
      <c r="I28" s="243"/>
      <c r="J28" s="244"/>
      <c r="K28" s="149"/>
      <c r="L28" s="150"/>
      <c r="M28" s="150"/>
      <c r="N28" s="150"/>
      <c r="O28" s="150"/>
      <c r="P28" s="151"/>
      <c r="Q28" s="41"/>
      <c r="R28" s="242" t="s">
        <v>22</v>
      </c>
      <c r="S28" s="243"/>
      <c r="T28" s="243"/>
      <c r="U28" s="243"/>
      <c r="V28" s="243"/>
      <c r="W28" s="243"/>
      <c r="X28" s="243"/>
      <c r="Y28" s="244"/>
      <c r="Z28" s="128"/>
      <c r="AA28" s="129"/>
      <c r="AB28" s="129"/>
      <c r="AC28" s="130"/>
      <c r="AD28" s="145" t="s">
        <v>14</v>
      </c>
      <c r="AE28" s="148"/>
      <c r="AF28" s="148"/>
      <c r="AG28" s="41"/>
      <c r="AH28" s="242" t="str">
        <f>"Target Weight ("&amp;AY11&amp;"):"</f>
        <v>Target Weight (KG):</v>
      </c>
      <c r="AI28" s="243"/>
      <c r="AJ28" s="243"/>
      <c r="AK28" s="243"/>
      <c r="AL28" s="243"/>
      <c r="AM28" s="243"/>
      <c r="AN28" s="243"/>
      <c r="AO28" s="243"/>
      <c r="AP28" s="120"/>
      <c r="AQ28" s="121"/>
      <c r="AR28" s="121"/>
      <c r="AS28" s="122"/>
      <c r="AT28" s="41"/>
      <c r="AY28" s="144" t="s">
        <v>28</v>
      </c>
      <c r="AZ28" s="144"/>
      <c r="BB28" s="3">
        <v>26</v>
      </c>
    </row>
    <row r="29" spans="1:54" ht="15" customHeight="1"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BB29" s="3">
        <v>27</v>
      </c>
    </row>
    <row r="30" spans="1:54" ht="15" customHeight="1"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X30" s="10" t="s">
        <v>29</v>
      </c>
      <c r="AY30" s="16">
        <v>1</v>
      </c>
      <c r="AZ30" s="11" t="s">
        <v>5</v>
      </c>
      <c r="BB30" s="3">
        <v>28</v>
      </c>
    </row>
    <row r="31" spans="1:54" ht="15" customHeight="1" x14ac:dyDescent="0.25">
      <c r="A31" s="41"/>
      <c r="B31" s="239" t="s">
        <v>47</v>
      </c>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1"/>
      <c r="AT31" s="41"/>
      <c r="AX31" s="10" t="s">
        <v>30</v>
      </c>
      <c r="AY31" s="16" t="str">
        <f>IFERROR($Y$33*IFERROR(INDEX($AZ$7:$AZ$9, MATCH($L$20, $AX$7:$AX$9, 0)), ""), "")</f>
        <v/>
      </c>
      <c r="AZ31" s="23" t="s">
        <v>5</v>
      </c>
      <c r="BB31" s="3">
        <v>29</v>
      </c>
    </row>
    <row r="32" spans="1:54" ht="15" customHeight="1"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BB32" s="3">
        <v>30</v>
      </c>
    </row>
    <row r="33" spans="1:54" ht="15" customHeight="1" x14ac:dyDescent="0.25">
      <c r="A33" s="41"/>
      <c r="B33" s="239" t="s">
        <v>16</v>
      </c>
      <c r="C33" s="240"/>
      <c r="D33" s="240"/>
      <c r="E33" s="240"/>
      <c r="F33" s="240"/>
      <c r="G33" s="240"/>
      <c r="H33" s="241"/>
      <c r="I33" s="123" t="str">
        <f>IF(OR($AP$22="", $AP$28=""), "", $AP$22-$AP$28)</f>
        <v/>
      </c>
      <c r="J33" s="124"/>
      <c r="K33" s="124"/>
      <c r="L33" s="125"/>
      <c r="M33" s="126" t="str">
        <f>$AY$11</f>
        <v>KG</v>
      </c>
      <c r="N33" s="127"/>
      <c r="O33" s="41"/>
      <c r="P33" s="239" t="s">
        <v>17</v>
      </c>
      <c r="Q33" s="240"/>
      <c r="R33" s="240"/>
      <c r="S33" s="240"/>
      <c r="T33" s="240"/>
      <c r="U33" s="240"/>
      <c r="V33" s="240"/>
      <c r="W33" s="240"/>
      <c r="X33" s="241"/>
      <c r="Y33" s="123" t="str">
        <f>IFERROR(($AP$22-$AP$28)/$Z$28, "")</f>
        <v/>
      </c>
      <c r="Z33" s="124"/>
      <c r="AA33" s="124"/>
      <c r="AB33" s="125"/>
      <c r="AC33" s="126" t="str">
        <f>$AY$11</f>
        <v>KG</v>
      </c>
      <c r="AD33" s="127"/>
      <c r="AE33" s="41"/>
      <c r="AF33" s="41"/>
      <c r="AG33" s="41"/>
      <c r="AH33" s="239" t="s">
        <v>33</v>
      </c>
      <c r="AI33" s="240"/>
      <c r="AJ33" s="240"/>
      <c r="AK33" s="240"/>
      <c r="AL33" s="240"/>
      <c r="AM33" s="241"/>
      <c r="AN33" s="117" t="str">
        <f>IF($AX$15="", $AX$14, $AX$15)</f>
        <v/>
      </c>
      <c r="AO33" s="118"/>
      <c r="AP33" s="118"/>
      <c r="AQ33" s="119"/>
      <c r="AR33" s="127" t="s">
        <v>21</v>
      </c>
      <c r="AS33" s="127"/>
      <c r="AT33" s="41"/>
      <c r="BB33" s="3">
        <v>31</v>
      </c>
    </row>
    <row r="34" spans="1:54" ht="15" customHeight="1" x14ac:dyDescent="0.2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BB34" s="3">
        <v>32</v>
      </c>
    </row>
    <row r="35" spans="1:54" ht="15" customHeight="1" x14ac:dyDescent="0.25">
      <c r="A35" s="41"/>
      <c r="B35" s="239" t="s">
        <v>18</v>
      </c>
      <c r="C35" s="240"/>
      <c r="D35" s="240"/>
      <c r="E35" s="240"/>
      <c r="F35" s="240"/>
      <c r="G35" s="240"/>
      <c r="H35" s="241"/>
      <c r="I35" s="117" t="str">
        <f>IFERROR(ROUND($AY$18/$AN$33/$AN$33, 1), "")</f>
        <v/>
      </c>
      <c r="J35" s="118"/>
      <c r="K35" s="118"/>
      <c r="L35" s="119"/>
      <c r="M35" s="145" t="str">
        <f>IF(I35="", "", IF(AND(I35&gt;=$AY$27, I35&lt;=$AZ$27), $AX$27, IF(AND(I35&gt;=$AY$26, I35&lt;=$AZ$26), $AX$26, IF(AND(I35&gt;=$AY$25, I35&lt;=$AZ$25), $AX$25, IF(I35&gt;=$AY$24, $AX$24, "")))))</f>
        <v/>
      </c>
      <c r="N35" s="146"/>
      <c r="O35" s="146"/>
      <c r="P35" s="146"/>
      <c r="Q35" s="146"/>
      <c r="R35" s="239" t="s">
        <v>19</v>
      </c>
      <c r="S35" s="240"/>
      <c r="T35" s="240"/>
      <c r="U35" s="240"/>
      <c r="V35" s="240"/>
      <c r="W35" s="240"/>
      <c r="X35" s="241"/>
      <c r="Y35" s="117" t="str">
        <f>IFERROR(ROUND($AY$19/$AN$33/$AN$33, 1), "")</f>
        <v/>
      </c>
      <c r="Z35" s="118"/>
      <c r="AA35" s="118"/>
      <c r="AB35" s="119"/>
      <c r="AC35" s="126" t="str">
        <f>IF(Y35="", "", IF(AND(Y35&gt;=$AY$27, Y35&lt;=$AZ$27), $AX$27, IF(AND(Y35&gt;=$AY$26, Y35&lt;=$AZ$26), $AX$26, IF(AND(Y35&gt;=$AY$25, Y35&lt;=$AZ$25), $AX$25, IF(Y35&gt;=$AY$24, $AX$24, "")))))</f>
        <v/>
      </c>
      <c r="AD35" s="147"/>
      <c r="AE35" s="147"/>
      <c r="AF35" s="147"/>
      <c r="AG35" s="147"/>
      <c r="AH35" s="152" t="str">
        <f>IF($AY$31="", "", IF($AY$31&lt;=$AY$30, "", "Your Desired Weight Loss Plan Exceeds Recommended Safety Guidelines"))</f>
        <v/>
      </c>
      <c r="AI35" s="152"/>
      <c r="AJ35" s="152"/>
      <c r="AK35" s="152"/>
      <c r="AL35" s="152"/>
      <c r="AM35" s="152"/>
      <c r="AN35" s="152"/>
      <c r="AO35" s="152"/>
      <c r="AP35" s="152"/>
      <c r="AQ35" s="152"/>
      <c r="AR35" s="152"/>
      <c r="AS35" s="152"/>
      <c r="AT35" s="41"/>
      <c r="BB35" s="3">
        <v>33</v>
      </c>
    </row>
    <row r="36" spans="1:54" ht="15" customHeight="1" x14ac:dyDescent="0.25">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152"/>
      <c r="AI36" s="152"/>
      <c r="AJ36" s="152"/>
      <c r="AK36" s="152"/>
      <c r="AL36" s="152"/>
      <c r="AM36" s="152"/>
      <c r="AN36" s="152"/>
      <c r="AO36" s="152"/>
      <c r="AP36" s="152"/>
      <c r="AQ36" s="152"/>
      <c r="AR36" s="152"/>
      <c r="AS36" s="152"/>
      <c r="AT36" s="41"/>
      <c r="BB36" s="3">
        <v>34</v>
      </c>
    </row>
    <row r="37" spans="1:54" ht="15" customHeight="1" x14ac:dyDescent="0.25">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95"/>
      <c r="AI37" s="95"/>
      <c r="AJ37" s="95"/>
      <c r="AK37" s="95"/>
      <c r="AL37" s="95"/>
      <c r="AM37" s="95"/>
      <c r="AN37" s="95"/>
      <c r="AO37" s="95"/>
      <c r="AP37" s="95"/>
      <c r="AQ37" s="95"/>
      <c r="AR37" s="95"/>
      <c r="AS37" s="95"/>
      <c r="AT37" s="41"/>
      <c r="BB37" s="3">
        <v>35</v>
      </c>
    </row>
    <row r="38" spans="1:54" ht="15" customHeight="1" x14ac:dyDescent="0.25">
      <c r="A38" s="41"/>
      <c r="B38" s="103" t="s">
        <v>80</v>
      </c>
      <c r="C38" s="104"/>
      <c r="D38" s="104"/>
      <c r="E38" s="104"/>
      <c r="F38" s="104"/>
      <c r="G38" s="104"/>
      <c r="H38" s="104"/>
      <c r="I38" s="104"/>
      <c r="J38" s="104"/>
      <c r="K38" s="104"/>
      <c r="L38" s="105"/>
      <c r="M38" s="41"/>
      <c r="N38" s="98"/>
      <c r="O38" s="98"/>
      <c r="P38" s="98"/>
      <c r="Q38" s="98"/>
      <c r="R38" s="98"/>
      <c r="S38" s="98"/>
      <c r="T38" s="98"/>
      <c r="U38" s="98"/>
      <c r="V38" s="98"/>
      <c r="W38" s="98"/>
      <c r="X38" s="98"/>
      <c r="Y38" s="98"/>
      <c r="Z38" s="98"/>
      <c r="AA38" s="98"/>
      <c r="AB38" s="98"/>
      <c r="AC38" s="41"/>
      <c r="AD38" s="131" t="s">
        <v>79</v>
      </c>
      <c r="AE38" s="132"/>
      <c r="AF38" s="132"/>
      <c r="AG38" s="132"/>
      <c r="AH38" s="132"/>
      <c r="AI38" s="132"/>
      <c r="AJ38" s="132"/>
      <c r="AK38" s="132"/>
      <c r="AL38" s="132"/>
      <c r="AM38" s="132"/>
      <c r="AN38" s="132"/>
      <c r="AO38" s="132"/>
      <c r="AP38" s="132"/>
      <c r="AQ38" s="132"/>
      <c r="AR38" s="132"/>
      <c r="AS38" s="133"/>
      <c r="AT38" s="41"/>
      <c r="BB38" s="3">
        <v>36</v>
      </c>
    </row>
    <row r="39" spans="1:54" ht="15" customHeight="1" x14ac:dyDescent="0.25">
      <c r="A39" s="41"/>
      <c r="B39" s="106" t="s">
        <v>81</v>
      </c>
      <c r="C39" s="107"/>
      <c r="D39" s="107"/>
      <c r="E39" s="107"/>
      <c r="F39" s="107"/>
      <c r="G39" s="107"/>
      <c r="H39" s="107"/>
      <c r="I39" s="107"/>
      <c r="J39" s="107"/>
      <c r="K39" s="107"/>
      <c r="L39" s="108"/>
      <c r="M39" s="41"/>
      <c r="N39" s="98"/>
      <c r="O39" s="98"/>
      <c r="P39" s="98"/>
      <c r="Q39" s="98"/>
      <c r="R39" s="98"/>
      <c r="S39" s="98"/>
      <c r="T39" s="98"/>
      <c r="U39" s="98"/>
      <c r="V39" s="98"/>
      <c r="W39" s="98"/>
      <c r="X39" s="98"/>
      <c r="Y39" s="98"/>
      <c r="Z39" s="98"/>
      <c r="AA39" s="98"/>
      <c r="AB39" s="98"/>
      <c r="AC39" s="41"/>
      <c r="AD39" s="41"/>
      <c r="AE39" s="41"/>
      <c r="AF39" s="41"/>
      <c r="AG39" s="41"/>
      <c r="AH39" s="41"/>
      <c r="AI39" s="41"/>
      <c r="AJ39" s="41"/>
      <c r="AK39" s="41"/>
      <c r="AL39" s="41"/>
      <c r="AM39" s="41"/>
      <c r="AN39" s="41"/>
      <c r="AO39" s="41"/>
      <c r="AP39" s="41"/>
      <c r="AQ39" s="41"/>
      <c r="AR39" s="41"/>
      <c r="AS39" s="41"/>
      <c r="AT39" s="41"/>
      <c r="BB39" s="3">
        <v>37</v>
      </c>
    </row>
    <row r="40" spans="1:54" ht="15" customHeight="1" x14ac:dyDescent="0.25">
      <c r="A40" s="41"/>
      <c r="B40" s="109"/>
      <c r="C40" s="110"/>
      <c r="D40" s="110"/>
      <c r="E40" s="110"/>
      <c r="F40" s="110"/>
      <c r="G40" s="110"/>
      <c r="H40" s="110"/>
      <c r="I40" s="110"/>
      <c r="J40" s="110"/>
      <c r="K40" s="110"/>
      <c r="L40" s="111"/>
      <c r="M40" s="41"/>
      <c r="N40" s="98"/>
      <c r="O40" s="98"/>
      <c r="P40" s="98"/>
      <c r="Q40" s="98"/>
      <c r="R40" s="98"/>
      <c r="S40" s="98"/>
      <c r="T40" s="98"/>
      <c r="U40" s="98"/>
      <c r="V40" s="98"/>
      <c r="W40" s="98"/>
      <c r="X40" s="98"/>
      <c r="Y40" s="98"/>
      <c r="Z40" s="98"/>
      <c r="AA40" s="98"/>
      <c r="AB40" s="98"/>
      <c r="AC40" s="41"/>
      <c r="AD40" s="156" t="s">
        <v>65</v>
      </c>
      <c r="AE40" s="157"/>
      <c r="AF40" s="157"/>
      <c r="AG40" s="157"/>
      <c r="AH40" s="157"/>
      <c r="AI40" s="157"/>
      <c r="AJ40" s="157"/>
      <c r="AK40" s="157"/>
      <c r="AL40" s="157"/>
      <c r="AM40" s="157"/>
      <c r="AN40" s="157"/>
      <c r="AO40" s="157"/>
      <c r="AP40" s="157"/>
      <c r="AQ40" s="157"/>
      <c r="AR40" s="157"/>
      <c r="AS40" s="158"/>
      <c r="AT40" s="41"/>
      <c r="BB40" s="3">
        <v>38</v>
      </c>
    </row>
    <row r="41" spans="1:54" ht="15" customHeight="1" x14ac:dyDescent="0.25">
      <c r="A41" s="41"/>
      <c r="B41" s="112"/>
      <c r="C41" s="113"/>
      <c r="D41" s="113"/>
      <c r="E41" s="113"/>
      <c r="F41" s="113"/>
      <c r="G41" s="113"/>
      <c r="H41" s="113"/>
      <c r="I41" s="113"/>
      <c r="J41" s="113"/>
      <c r="K41" s="113"/>
      <c r="L41" s="114"/>
      <c r="M41" s="41"/>
      <c r="N41" s="98"/>
      <c r="O41" s="98"/>
      <c r="P41" s="98"/>
      <c r="Q41" s="98"/>
      <c r="R41" s="98"/>
      <c r="S41" s="98"/>
      <c r="T41" s="98"/>
      <c r="U41" s="98"/>
      <c r="V41" s="98"/>
      <c r="W41" s="98"/>
      <c r="X41" s="98"/>
      <c r="Y41" s="98"/>
      <c r="Z41" s="98"/>
      <c r="AA41" s="98"/>
      <c r="AB41" s="98"/>
      <c r="AC41" s="41"/>
      <c r="AD41" s="169"/>
      <c r="AE41" s="170"/>
      <c r="AF41" s="170"/>
      <c r="AG41" s="170"/>
      <c r="AH41" s="170"/>
      <c r="AI41" s="170"/>
      <c r="AJ41" s="170"/>
      <c r="AK41" s="170"/>
      <c r="AL41" s="170"/>
      <c r="AM41" s="170"/>
      <c r="AN41" s="170"/>
      <c r="AO41" s="170"/>
      <c r="AP41" s="170"/>
      <c r="AQ41" s="170"/>
      <c r="AR41" s="170"/>
      <c r="AS41" s="171"/>
      <c r="AT41" s="41"/>
      <c r="BB41" s="3">
        <v>39</v>
      </c>
    </row>
    <row r="42" spans="1:54" ht="15" customHeight="1" x14ac:dyDescent="0.25">
      <c r="A42" s="41"/>
      <c r="B42" s="41"/>
      <c r="C42" s="41"/>
      <c r="D42" s="41"/>
      <c r="E42" s="41"/>
      <c r="F42" s="41"/>
      <c r="G42" s="41"/>
      <c r="H42" s="41"/>
      <c r="I42" s="41"/>
      <c r="J42" s="41"/>
      <c r="K42" s="41"/>
      <c r="L42" s="41"/>
      <c r="M42" s="41"/>
      <c r="N42" s="98"/>
      <c r="O42" s="98"/>
      <c r="P42" s="98"/>
      <c r="Q42" s="98"/>
      <c r="R42" s="98"/>
      <c r="S42" s="98"/>
      <c r="T42" s="98"/>
      <c r="U42" s="98"/>
      <c r="V42" s="98"/>
      <c r="W42" s="98"/>
      <c r="X42" s="98"/>
      <c r="Y42" s="98"/>
      <c r="Z42" s="98"/>
      <c r="AA42" s="98"/>
      <c r="AB42" s="98"/>
      <c r="AC42" s="41"/>
      <c r="AD42" s="172"/>
      <c r="AE42" s="173"/>
      <c r="AF42" s="173"/>
      <c r="AG42" s="173"/>
      <c r="AH42" s="173"/>
      <c r="AI42" s="173"/>
      <c r="AJ42" s="173"/>
      <c r="AK42" s="173"/>
      <c r="AL42" s="173"/>
      <c r="AM42" s="173"/>
      <c r="AN42" s="173"/>
      <c r="AO42" s="173"/>
      <c r="AP42" s="173"/>
      <c r="AQ42" s="173"/>
      <c r="AR42" s="173"/>
      <c r="AS42" s="174"/>
      <c r="AT42" s="41"/>
      <c r="BB42" s="3">
        <v>40</v>
      </c>
    </row>
    <row r="43" spans="1:54" ht="15" customHeight="1" x14ac:dyDescent="0.25">
      <c r="A43" s="41"/>
      <c r="B43" s="41"/>
      <c r="C43" s="41"/>
      <c r="D43" s="41"/>
      <c r="E43" s="41"/>
      <c r="F43" s="41"/>
      <c r="G43" s="41"/>
      <c r="H43" s="41"/>
      <c r="I43" s="41"/>
      <c r="J43" s="41"/>
      <c r="K43" s="41"/>
      <c r="L43" s="41"/>
      <c r="M43" s="41"/>
      <c r="N43" s="98"/>
      <c r="O43" s="98"/>
      <c r="P43" s="98"/>
      <c r="Q43" s="98"/>
      <c r="R43" s="98"/>
      <c r="S43" s="98"/>
      <c r="T43" s="98"/>
      <c r="U43" s="98"/>
      <c r="V43" s="98"/>
      <c r="W43" s="98"/>
      <c r="X43" s="98"/>
      <c r="Y43" s="98"/>
      <c r="Z43" s="98"/>
      <c r="AA43" s="98"/>
      <c r="AB43" s="98"/>
      <c r="AC43" s="41"/>
      <c r="AD43" s="172"/>
      <c r="AE43" s="173"/>
      <c r="AF43" s="173"/>
      <c r="AG43" s="173"/>
      <c r="AH43" s="173"/>
      <c r="AI43" s="173"/>
      <c r="AJ43" s="173"/>
      <c r="AK43" s="173"/>
      <c r="AL43" s="173"/>
      <c r="AM43" s="173"/>
      <c r="AN43" s="173"/>
      <c r="AO43" s="173"/>
      <c r="AP43" s="173"/>
      <c r="AQ43" s="173"/>
      <c r="AR43" s="173"/>
      <c r="AS43" s="174"/>
      <c r="AT43" s="41"/>
      <c r="BB43" s="3">
        <v>41</v>
      </c>
    </row>
    <row r="44" spans="1:54" ht="15" customHeight="1" x14ac:dyDescent="0.25">
      <c r="A44" s="41"/>
      <c r="B44" s="41"/>
      <c r="C44" s="41"/>
      <c r="D44" s="41"/>
      <c r="E44" s="41"/>
      <c r="F44" s="41"/>
      <c r="G44" s="41"/>
      <c r="H44" s="41"/>
      <c r="I44" s="41"/>
      <c r="J44" s="41"/>
      <c r="K44" s="41"/>
      <c r="L44" s="41"/>
      <c r="M44" s="41"/>
      <c r="N44" s="98"/>
      <c r="O44" s="98"/>
      <c r="P44" s="98"/>
      <c r="Q44" s="98"/>
      <c r="R44" s="98"/>
      <c r="S44" s="98"/>
      <c r="T44" s="98"/>
      <c r="U44" s="98"/>
      <c r="V44" s="98"/>
      <c r="W44" s="98"/>
      <c r="X44" s="98"/>
      <c r="Y44" s="98"/>
      <c r="Z44" s="98"/>
      <c r="AA44" s="98"/>
      <c r="AB44" s="98"/>
      <c r="AC44" s="41"/>
      <c r="AD44" s="175"/>
      <c r="AE44" s="176"/>
      <c r="AF44" s="176"/>
      <c r="AG44" s="176"/>
      <c r="AH44" s="176"/>
      <c r="AI44" s="176"/>
      <c r="AJ44" s="176"/>
      <c r="AK44" s="176"/>
      <c r="AL44" s="176"/>
      <c r="AM44" s="176"/>
      <c r="AN44" s="176"/>
      <c r="AO44" s="176"/>
      <c r="AP44" s="176"/>
      <c r="AQ44" s="176"/>
      <c r="AR44" s="176"/>
      <c r="AS44" s="177"/>
      <c r="AT44" s="41"/>
      <c r="BB44" s="3">
        <v>42</v>
      </c>
    </row>
    <row r="45" spans="1:54" ht="15" customHeight="1" x14ac:dyDescent="0.25">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BB45" s="3">
        <v>43</v>
      </c>
    </row>
    <row r="46" spans="1:54" ht="15" customHeight="1" x14ac:dyDescent="0.2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BB46" s="3">
        <v>44</v>
      </c>
    </row>
    <row r="47" spans="1:54" ht="15" customHeight="1" x14ac:dyDescent="0.25">
      <c r="A47" s="41"/>
      <c r="B47" s="156" t="s">
        <v>82</v>
      </c>
      <c r="C47" s="157"/>
      <c r="D47" s="157"/>
      <c r="E47" s="157"/>
      <c r="F47" s="157"/>
      <c r="G47" s="157"/>
      <c r="H47" s="157"/>
      <c r="I47" s="157"/>
      <c r="J47" s="157"/>
      <c r="K47" s="158"/>
      <c r="L47" s="41"/>
      <c r="M47" s="156" t="s">
        <v>83</v>
      </c>
      <c r="N47" s="157"/>
      <c r="O47" s="157"/>
      <c r="P47" s="157"/>
      <c r="Q47" s="157"/>
      <c r="R47" s="157"/>
      <c r="S47" s="157"/>
      <c r="T47" s="157"/>
      <c r="U47" s="157"/>
      <c r="V47" s="158"/>
      <c r="W47" s="41"/>
      <c r="X47" s="41"/>
      <c r="Y47" s="156" t="s">
        <v>66</v>
      </c>
      <c r="Z47" s="157"/>
      <c r="AA47" s="157"/>
      <c r="AB47" s="157"/>
      <c r="AC47" s="157"/>
      <c r="AD47" s="157"/>
      <c r="AE47" s="157"/>
      <c r="AF47" s="157"/>
      <c r="AG47" s="157"/>
      <c r="AH47" s="157"/>
      <c r="AI47" s="157"/>
      <c r="AJ47" s="157"/>
      <c r="AK47" s="157"/>
      <c r="AL47" s="157"/>
      <c r="AM47" s="157"/>
      <c r="AN47" s="157"/>
      <c r="AO47" s="157"/>
      <c r="AP47" s="157"/>
      <c r="AQ47" s="157"/>
      <c r="AR47" s="157"/>
      <c r="AS47" s="158"/>
      <c r="AT47" s="41"/>
      <c r="BB47" s="3">
        <v>45</v>
      </c>
    </row>
    <row r="48" spans="1:54" ht="15" customHeight="1" x14ac:dyDescent="0.25">
      <c r="A48" s="41"/>
      <c r="B48" s="221" t="s">
        <v>84</v>
      </c>
      <c r="C48" s="222"/>
      <c r="D48" s="222"/>
      <c r="E48" s="222"/>
      <c r="F48" s="222"/>
      <c r="G48" s="222"/>
      <c r="H48" s="222"/>
      <c r="I48" s="222"/>
      <c r="J48" s="222"/>
      <c r="K48" s="223"/>
      <c r="L48" s="41"/>
      <c r="M48" s="224" t="s">
        <v>84</v>
      </c>
      <c r="N48" s="225"/>
      <c r="O48" s="225"/>
      <c r="P48" s="225"/>
      <c r="Q48" s="225"/>
      <c r="R48" s="225"/>
      <c r="S48" s="225"/>
      <c r="T48" s="225"/>
      <c r="U48" s="225"/>
      <c r="V48" s="226"/>
      <c r="W48" s="41"/>
      <c r="X48" s="41"/>
      <c r="Y48" s="169"/>
      <c r="Z48" s="170"/>
      <c r="AA48" s="170"/>
      <c r="AB48" s="170"/>
      <c r="AC48" s="170"/>
      <c r="AD48" s="170"/>
      <c r="AE48" s="170"/>
      <c r="AF48" s="170"/>
      <c r="AG48" s="170"/>
      <c r="AH48" s="170"/>
      <c r="AI48" s="170"/>
      <c r="AJ48" s="170"/>
      <c r="AK48" s="170"/>
      <c r="AL48" s="170"/>
      <c r="AM48" s="170"/>
      <c r="AN48" s="170"/>
      <c r="AO48" s="170"/>
      <c r="AP48" s="170"/>
      <c r="AQ48" s="170"/>
      <c r="AR48" s="170"/>
      <c r="AS48" s="171"/>
      <c r="AT48" s="41"/>
      <c r="BB48" s="3">
        <v>46</v>
      </c>
    </row>
    <row r="49" spans="1:54" ht="15" customHeight="1" x14ac:dyDescent="0.25">
      <c r="A49" s="41"/>
      <c r="B49" s="227"/>
      <c r="C49" s="228"/>
      <c r="D49" s="228"/>
      <c r="E49" s="228"/>
      <c r="F49" s="228"/>
      <c r="G49" s="228"/>
      <c r="H49" s="228"/>
      <c r="I49" s="228"/>
      <c r="J49" s="228"/>
      <c r="K49" s="229"/>
      <c r="L49" s="41"/>
      <c r="M49" s="230"/>
      <c r="N49" s="231"/>
      <c r="O49" s="231"/>
      <c r="P49" s="231"/>
      <c r="Q49" s="231"/>
      <c r="R49" s="231"/>
      <c r="S49" s="231"/>
      <c r="T49" s="231"/>
      <c r="U49" s="231"/>
      <c r="V49" s="232"/>
      <c r="W49" s="41"/>
      <c r="X49" s="41"/>
      <c r="Y49" s="172"/>
      <c r="Z49" s="173"/>
      <c r="AA49" s="173"/>
      <c r="AB49" s="173"/>
      <c r="AC49" s="173"/>
      <c r="AD49" s="173"/>
      <c r="AE49" s="173"/>
      <c r="AF49" s="173"/>
      <c r="AG49" s="173"/>
      <c r="AH49" s="173"/>
      <c r="AI49" s="173"/>
      <c r="AJ49" s="173"/>
      <c r="AK49" s="173"/>
      <c r="AL49" s="173"/>
      <c r="AM49" s="173"/>
      <c r="AN49" s="173"/>
      <c r="AO49" s="173"/>
      <c r="AP49" s="173"/>
      <c r="AQ49" s="173"/>
      <c r="AR49" s="173"/>
      <c r="AS49" s="174"/>
      <c r="AT49" s="41"/>
      <c r="BB49" s="3">
        <v>47</v>
      </c>
    </row>
    <row r="50" spans="1:54" ht="15" customHeight="1" x14ac:dyDescent="0.25">
      <c r="A50" s="41"/>
      <c r="B50" s="227"/>
      <c r="C50" s="228"/>
      <c r="D50" s="228"/>
      <c r="E50" s="228"/>
      <c r="F50" s="228"/>
      <c r="G50" s="228"/>
      <c r="H50" s="228"/>
      <c r="I50" s="228"/>
      <c r="J50" s="228"/>
      <c r="K50" s="229"/>
      <c r="L50" s="41"/>
      <c r="M50" s="230"/>
      <c r="N50" s="231"/>
      <c r="O50" s="231"/>
      <c r="P50" s="231"/>
      <c r="Q50" s="231"/>
      <c r="R50" s="231"/>
      <c r="S50" s="231"/>
      <c r="T50" s="231"/>
      <c r="U50" s="231"/>
      <c r="V50" s="232"/>
      <c r="W50" s="41"/>
      <c r="X50" s="41"/>
      <c r="Y50" s="172"/>
      <c r="Z50" s="173"/>
      <c r="AA50" s="173"/>
      <c r="AB50" s="173"/>
      <c r="AC50" s="173"/>
      <c r="AD50" s="173"/>
      <c r="AE50" s="173"/>
      <c r="AF50" s="173"/>
      <c r="AG50" s="173"/>
      <c r="AH50" s="173"/>
      <c r="AI50" s="173"/>
      <c r="AJ50" s="173"/>
      <c r="AK50" s="173"/>
      <c r="AL50" s="173"/>
      <c r="AM50" s="173"/>
      <c r="AN50" s="173"/>
      <c r="AO50" s="173"/>
      <c r="AP50" s="173"/>
      <c r="AQ50" s="173"/>
      <c r="AR50" s="173"/>
      <c r="AS50" s="174"/>
      <c r="AT50" s="41"/>
      <c r="BB50" s="3">
        <v>48</v>
      </c>
    </row>
    <row r="51" spans="1:54" ht="15" customHeight="1" x14ac:dyDescent="0.25">
      <c r="A51" s="41"/>
      <c r="B51" s="227"/>
      <c r="C51" s="228"/>
      <c r="D51" s="228"/>
      <c r="E51" s="228"/>
      <c r="F51" s="228"/>
      <c r="G51" s="228"/>
      <c r="H51" s="228"/>
      <c r="I51" s="228"/>
      <c r="J51" s="228"/>
      <c r="K51" s="229"/>
      <c r="L51" s="41"/>
      <c r="M51" s="230"/>
      <c r="N51" s="231"/>
      <c r="O51" s="231"/>
      <c r="P51" s="231"/>
      <c r="Q51" s="231"/>
      <c r="R51" s="231"/>
      <c r="S51" s="231"/>
      <c r="T51" s="231"/>
      <c r="U51" s="231"/>
      <c r="V51" s="232"/>
      <c r="W51" s="41"/>
      <c r="X51" s="41"/>
      <c r="Y51" s="172"/>
      <c r="Z51" s="173"/>
      <c r="AA51" s="173"/>
      <c r="AB51" s="173"/>
      <c r="AC51" s="173"/>
      <c r="AD51" s="173"/>
      <c r="AE51" s="173"/>
      <c r="AF51" s="173"/>
      <c r="AG51" s="173"/>
      <c r="AH51" s="173"/>
      <c r="AI51" s="173"/>
      <c r="AJ51" s="173"/>
      <c r="AK51" s="173"/>
      <c r="AL51" s="173"/>
      <c r="AM51" s="173"/>
      <c r="AN51" s="173"/>
      <c r="AO51" s="173"/>
      <c r="AP51" s="173"/>
      <c r="AQ51" s="173"/>
      <c r="AR51" s="173"/>
      <c r="AS51" s="174"/>
      <c r="AT51" s="41"/>
      <c r="BB51" s="3">
        <v>49</v>
      </c>
    </row>
    <row r="52" spans="1:54" ht="15" customHeight="1" x14ac:dyDescent="0.25">
      <c r="A52" s="41"/>
      <c r="B52" s="227"/>
      <c r="C52" s="228"/>
      <c r="D52" s="228"/>
      <c r="E52" s="228"/>
      <c r="F52" s="228"/>
      <c r="G52" s="228"/>
      <c r="H52" s="228"/>
      <c r="I52" s="228"/>
      <c r="J52" s="228"/>
      <c r="K52" s="229"/>
      <c r="L52" s="41"/>
      <c r="M52" s="230"/>
      <c r="N52" s="231"/>
      <c r="O52" s="231"/>
      <c r="P52" s="231"/>
      <c r="Q52" s="231"/>
      <c r="R52" s="231"/>
      <c r="S52" s="231"/>
      <c r="T52" s="231"/>
      <c r="U52" s="231"/>
      <c r="V52" s="232"/>
      <c r="W52" s="41"/>
      <c r="X52" s="41"/>
      <c r="Y52" s="172"/>
      <c r="Z52" s="173"/>
      <c r="AA52" s="173"/>
      <c r="AB52" s="173"/>
      <c r="AC52" s="173"/>
      <c r="AD52" s="173"/>
      <c r="AE52" s="173"/>
      <c r="AF52" s="173"/>
      <c r="AG52" s="173"/>
      <c r="AH52" s="173"/>
      <c r="AI52" s="173"/>
      <c r="AJ52" s="173"/>
      <c r="AK52" s="173"/>
      <c r="AL52" s="173"/>
      <c r="AM52" s="173"/>
      <c r="AN52" s="173"/>
      <c r="AO52" s="173"/>
      <c r="AP52" s="173"/>
      <c r="AQ52" s="173"/>
      <c r="AR52" s="173"/>
      <c r="AS52" s="174"/>
      <c r="AT52" s="41"/>
      <c r="BB52" s="3">
        <v>50</v>
      </c>
    </row>
    <row r="53" spans="1:54" ht="15" customHeight="1" x14ac:dyDescent="0.25">
      <c r="A53" s="41"/>
      <c r="B53" s="227"/>
      <c r="C53" s="228"/>
      <c r="D53" s="228"/>
      <c r="E53" s="228"/>
      <c r="F53" s="228"/>
      <c r="G53" s="228"/>
      <c r="H53" s="228"/>
      <c r="I53" s="228"/>
      <c r="J53" s="228"/>
      <c r="K53" s="229"/>
      <c r="L53" s="41"/>
      <c r="M53" s="230"/>
      <c r="N53" s="231"/>
      <c r="O53" s="231"/>
      <c r="P53" s="231"/>
      <c r="Q53" s="231"/>
      <c r="R53" s="231"/>
      <c r="S53" s="231"/>
      <c r="T53" s="231"/>
      <c r="U53" s="231"/>
      <c r="V53" s="232"/>
      <c r="W53" s="41"/>
      <c r="X53" s="41"/>
      <c r="Y53" s="172"/>
      <c r="Z53" s="173"/>
      <c r="AA53" s="173"/>
      <c r="AB53" s="173"/>
      <c r="AC53" s="173"/>
      <c r="AD53" s="173"/>
      <c r="AE53" s="173"/>
      <c r="AF53" s="173"/>
      <c r="AG53" s="173"/>
      <c r="AH53" s="173"/>
      <c r="AI53" s="173"/>
      <c r="AJ53" s="173"/>
      <c r="AK53" s="173"/>
      <c r="AL53" s="173"/>
      <c r="AM53" s="173"/>
      <c r="AN53" s="173"/>
      <c r="AO53" s="173"/>
      <c r="AP53" s="173"/>
      <c r="AQ53" s="173"/>
      <c r="AR53" s="173"/>
      <c r="AS53" s="174"/>
      <c r="AT53" s="41"/>
      <c r="BB53" s="3">
        <v>51</v>
      </c>
    </row>
    <row r="54" spans="1:54" ht="15" customHeight="1" x14ac:dyDescent="0.25">
      <c r="A54" s="41"/>
      <c r="B54" s="233"/>
      <c r="C54" s="234"/>
      <c r="D54" s="234"/>
      <c r="E54" s="234"/>
      <c r="F54" s="234"/>
      <c r="G54" s="234"/>
      <c r="H54" s="234"/>
      <c r="I54" s="234"/>
      <c r="J54" s="234"/>
      <c r="K54" s="235"/>
      <c r="L54" s="41"/>
      <c r="M54" s="236"/>
      <c r="N54" s="237"/>
      <c r="O54" s="237"/>
      <c r="P54" s="237"/>
      <c r="Q54" s="237"/>
      <c r="R54" s="237"/>
      <c r="S54" s="237"/>
      <c r="T54" s="237"/>
      <c r="U54" s="237"/>
      <c r="V54" s="238"/>
      <c r="W54" s="41"/>
      <c r="X54" s="41"/>
      <c r="Y54" s="175"/>
      <c r="Z54" s="176"/>
      <c r="AA54" s="176"/>
      <c r="AB54" s="176"/>
      <c r="AC54" s="176"/>
      <c r="AD54" s="176"/>
      <c r="AE54" s="176"/>
      <c r="AF54" s="176"/>
      <c r="AG54" s="176"/>
      <c r="AH54" s="176"/>
      <c r="AI54" s="176"/>
      <c r="AJ54" s="176"/>
      <c r="AK54" s="176"/>
      <c r="AL54" s="176"/>
      <c r="AM54" s="176"/>
      <c r="AN54" s="176"/>
      <c r="AO54" s="176"/>
      <c r="AP54" s="176"/>
      <c r="AQ54" s="176"/>
      <c r="AR54" s="176"/>
      <c r="AS54" s="177"/>
      <c r="AT54" s="41"/>
      <c r="BB54" s="3">
        <v>52</v>
      </c>
    </row>
    <row r="55" spans="1:54" ht="15" customHeight="1" x14ac:dyDescent="0.25">
      <c r="A55" s="41"/>
      <c r="B55" s="156" t="s">
        <v>85</v>
      </c>
      <c r="C55" s="157"/>
      <c r="D55" s="157"/>
      <c r="E55" s="157"/>
      <c r="F55" s="157"/>
      <c r="G55" s="157"/>
      <c r="H55" s="157"/>
      <c r="I55" s="157"/>
      <c r="J55" s="157"/>
      <c r="K55" s="158"/>
      <c r="L55" s="41"/>
      <c r="M55" s="156" t="s">
        <v>85</v>
      </c>
      <c r="N55" s="157"/>
      <c r="O55" s="157"/>
      <c r="P55" s="157"/>
      <c r="Q55" s="157"/>
      <c r="R55" s="157"/>
      <c r="S55" s="157"/>
      <c r="T55" s="157"/>
      <c r="U55" s="157"/>
      <c r="V55" s="158"/>
      <c r="W55" s="41"/>
      <c r="X55" s="41"/>
      <c r="Y55" s="156" t="s">
        <v>87</v>
      </c>
      <c r="Z55" s="157"/>
      <c r="AA55" s="157"/>
      <c r="AB55" s="157"/>
      <c r="AC55" s="157"/>
      <c r="AD55" s="157"/>
      <c r="AE55" s="157"/>
      <c r="AF55" s="157"/>
      <c r="AG55" s="157"/>
      <c r="AH55" s="157"/>
      <c r="AI55" s="157"/>
      <c r="AJ55" s="157"/>
      <c r="AK55" s="157"/>
      <c r="AL55" s="157"/>
      <c r="AM55" s="157"/>
      <c r="AN55" s="157"/>
      <c r="AO55" s="157"/>
      <c r="AP55" s="157"/>
      <c r="AQ55" s="157"/>
      <c r="AR55" s="157"/>
      <c r="AS55" s="158"/>
      <c r="AT55" s="41"/>
      <c r="BB55" s="3">
        <v>53</v>
      </c>
    </row>
    <row r="56" spans="1:54" ht="15" customHeight="1" x14ac:dyDescent="0.2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BB56" s="4">
        <v>54</v>
      </c>
    </row>
    <row r="57" spans="1:54" ht="15" customHeight="1" x14ac:dyDescent="0.2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row>
    <row r="58" spans="1:54" ht="15" customHeight="1" x14ac:dyDescent="0.2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row>
    <row r="59" spans="1:54" ht="15" customHeight="1" x14ac:dyDescent="0.2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row>
    <row r="60" spans="1:54" ht="15" customHeight="1" x14ac:dyDescent="0.25">
      <c r="A60" s="41"/>
      <c r="B60" s="159" t="s">
        <v>86</v>
      </c>
      <c r="C60" s="160"/>
      <c r="D60" s="160"/>
      <c r="E60" s="160"/>
      <c r="F60" s="160"/>
      <c r="G60" s="160"/>
      <c r="H60" s="160"/>
      <c r="I60" s="160"/>
      <c r="J60" s="160"/>
      <c r="K60" s="160"/>
      <c r="L60" s="160"/>
      <c r="M60" s="160"/>
      <c r="N60" s="160"/>
      <c r="O60" s="160"/>
      <c r="P60" s="160"/>
      <c r="Q60" s="160"/>
      <c r="R60" s="160"/>
      <c r="S60" s="160"/>
      <c r="T60" s="160"/>
      <c r="U60" s="160"/>
      <c r="V60" s="16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row>
    <row r="61" spans="1:54" ht="15" customHeight="1" x14ac:dyDescent="0.25">
      <c r="A61" s="41"/>
      <c r="B61" s="162"/>
      <c r="C61" s="163"/>
      <c r="D61" s="163"/>
      <c r="E61" s="163"/>
      <c r="F61" s="163"/>
      <c r="G61" s="163"/>
      <c r="H61" s="163"/>
      <c r="I61" s="163"/>
      <c r="J61" s="163"/>
      <c r="K61" s="163"/>
      <c r="L61" s="163"/>
      <c r="M61" s="163"/>
      <c r="N61" s="163"/>
      <c r="O61" s="163"/>
      <c r="P61" s="163"/>
      <c r="Q61" s="163"/>
      <c r="R61" s="163"/>
      <c r="S61" s="163"/>
      <c r="T61" s="163"/>
      <c r="U61" s="163"/>
      <c r="V61" s="164"/>
      <c r="W61" s="41"/>
      <c r="X61" s="41"/>
      <c r="Y61" s="165" t="s">
        <v>48</v>
      </c>
      <c r="Z61" s="165"/>
      <c r="AA61" s="165"/>
      <c r="AB61" s="165"/>
      <c r="AC61" s="165"/>
      <c r="AD61" s="165"/>
      <c r="AE61" s="165"/>
      <c r="AF61" s="165"/>
      <c r="AG61" s="165"/>
      <c r="AH61" s="165"/>
      <c r="AI61" s="165"/>
      <c r="AJ61" s="165"/>
      <c r="AK61" s="165"/>
      <c r="AL61" s="165"/>
      <c r="AM61" s="165"/>
      <c r="AN61" s="165"/>
      <c r="AO61" s="165"/>
      <c r="AP61" s="165"/>
      <c r="AQ61" s="165"/>
      <c r="AR61" s="165"/>
      <c r="AS61" s="165"/>
      <c r="AT61" s="41"/>
    </row>
    <row r="62" spans="1:54" ht="15" customHeight="1" x14ac:dyDescent="0.2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row>
  </sheetData>
  <sheetProtection algorithmName="SHA-512" hashValue="jEifOaLpJxY0kh2dv6ahEugUEIekIE+lucPYFsy6tw2pTywFDDXciAjOsgpuZau47UWgnEJPit/LrwUKRoM7EA==" saltValue="HNJMkjZcUSuaTv4mZcyG1g==" spinCount="100000" sheet="1" objects="1" scenarios="1"/>
  <mergeCells count="73">
    <mergeCell ref="B47:K47"/>
    <mergeCell ref="M47:V47"/>
    <mergeCell ref="B48:K54"/>
    <mergeCell ref="M48:V54"/>
    <mergeCell ref="B55:K55"/>
    <mergeCell ref="M55:V55"/>
    <mergeCell ref="Y55:AS55"/>
    <mergeCell ref="B60:V61"/>
    <mergeCell ref="Y61:AS61"/>
    <mergeCell ref="B15:AS15"/>
    <mergeCell ref="B16:AS16"/>
    <mergeCell ref="B18:AS18"/>
    <mergeCell ref="B26:AS26"/>
    <mergeCell ref="B31:AS31"/>
    <mergeCell ref="AD41:AS44"/>
    <mergeCell ref="Y47:AS47"/>
    <mergeCell ref="Y48:AS54"/>
    <mergeCell ref="AD40:AS40"/>
    <mergeCell ref="Y33:AB33"/>
    <mergeCell ref="B9:AS9"/>
    <mergeCell ref="B10:AS10"/>
    <mergeCell ref="B11:AS11"/>
    <mergeCell ref="B14:AS14"/>
    <mergeCell ref="B2:AS3"/>
    <mergeCell ref="B5:AS5"/>
    <mergeCell ref="B7:G7"/>
    <mergeCell ref="H7:AS7"/>
    <mergeCell ref="B8:G8"/>
    <mergeCell ref="H8:AS8"/>
    <mergeCell ref="AC33:AD33"/>
    <mergeCell ref="AY28:AZ28"/>
    <mergeCell ref="M35:Q35"/>
    <mergeCell ref="AC35:AG35"/>
    <mergeCell ref="AH28:AO28"/>
    <mergeCell ref="AD28:AF28"/>
    <mergeCell ref="K28:P28"/>
    <mergeCell ref="R28:Y28"/>
    <mergeCell ref="AH35:AS36"/>
    <mergeCell ref="AH33:AM33"/>
    <mergeCell ref="AN33:AQ33"/>
    <mergeCell ref="AR33:AS33"/>
    <mergeCell ref="P33:X33"/>
    <mergeCell ref="AP21:AS21"/>
    <mergeCell ref="B20:K20"/>
    <mergeCell ref="L20:Q20"/>
    <mergeCell ref="B22:P22"/>
    <mergeCell ref="Q22:R22"/>
    <mergeCell ref="Q21:R21"/>
    <mergeCell ref="S21:T21"/>
    <mergeCell ref="S22:T22"/>
    <mergeCell ref="U22:V22"/>
    <mergeCell ref="AE20:AI20"/>
    <mergeCell ref="AJ20:AS20"/>
    <mergeCell ref="W22:Z22"/>
    <mergeCell ref="W21:Z21"/>
    <mergeCell ref="AE22:AO22"/>
    <mergeCell ref="AP22:AS22"/>
    <mergeCell ref="B38:L38"/>
    <mergeCell ref="B39:L39"/>
    <mergeCell ref="B40:L41"/>
    <mergeCell ref="AP27:AS27"/>
    <mergeCell ref="Z27:AC27"/>
    <mergeCell ref="B35:H35"/>
    <mergeCell ref="I35:L35"/>
    <mergeCell ref="R35:X35"/>
    <mergeCell ref="Y35:AB35"/>
    <mergeCell ref="AP28:AS28"/>
    <mergeCell ref="B33:H33"/>
    <mergeCell ref="I33:L33"/>
    <mergeCell ref="M33:N33"/>
    <mergeCell ref="B28:J28"/>
    <mergeCell ref="Z28:AC28"/>
    <mergeCell ref="AD38:AS38"/>
  </mergeCells>
  <conditionalFormatting sqref="AH35:AS36">
    <cfRule type="expression" dxfId="1" priority="2">
      <formula>NOT($AH$35="")</formula>
    </cfRule>
  </conditionalFormatting>
  <dataValidations count="2">
    <dataValidation type="list" showInputMessage="1" showErrorMessage="1" sqref="L20:Q20" xr:uid="{EEDFCE39-AB76-435A-BADF-0C2B14095262}">
      <formula1>$AX$7:$AX$9</formula1>
    </dataValidation>
    <dataValidation type="list" allowBlank="1" showInputMessage="1" showErrorMessage="1" sqref="Z28:AC28" xr:uid="{A629913F-B3E1-4CA3-945B-52A9A5604802}">
      <formula1>$BB$2:$BB$56</formula1>
    </dataValidation>
  </dataValidations>
  <hyperlinks>
    <hyperlink ref="AD38:AS38" r:id="rId1" display="Watch the Demo on YouTube" xr:uid="{FEFB65E4-8118-485D-B98E-A211BC076B06}"/>
    <hyperlink ref="B48:J54" r:id="rId2" display="Click here for more info" xr:uid="{53E59D0E-2DAC-4B9F-88A6-FE73A150F19E}"/>
  </hyperlinks>
  <pageMargins left="0.7" right="0.7" top="0.75" bottom="0.75" header="0.3" footer="0.3"/>
  <pageSetup paperSize="9" orientation="landscape" vertic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E8FF4-B6F3-40B9-B836-C39FF173B587}">
  <sheetPr>
    <tabColor rgb="FF0070C0"/>
  </sheetPr>
  <dimension ref="A1:AB64"/>
  <sheetViews>
    <sheetView zoomScaleNormal="100" workbookViewId="0">
      <pane ySplit="8" topLeftCell="A9" activePane="bottomLeft" state="frozen"/>
      <selection pane="bottomLeft"/>
    </sheetView>
  </sheetViews>
  <sheetFormatPr defaultColWidth="0" defaultRowHeight="15" zeroHeight="1" x14ac:dyDescent="0.25"/>
  <cols>
    <col min="1" max="1" width="2.85546875" style="1" customWidth="1"/>
    <col min="2" max="2" width="21.42578125" style="1" customWidth="1"/>
    <col min="3" max="3" width="14.28515625" style="1" customWidth="1"/>
    <col min="4" max="4" width="2.85546875" style="1" customWidth="1"/>
    <col min="5" max="5" width="17.28515625" style="1" customWidth="1"/>
    <col min="6" max="6" width="2.85546875" style="1" customWidth="1"/>
    <col min="7" max="7" width="12.85546875" style="1" customWidth="1"/>
    <col min="8" max="8" width="5.7109375" style="1" customWidth="1"/>
    <col min="9" max="9" width="17.140625" style="1" customWidth="1"/>
    <col min="10" max="10" width="14.28515625" style="1" customWidth="1"/>
    <col min="11" max="11" width="2.85546875" style="1" customWidth="1"/>
    <col min="12" max="12" width="14.28515625" style="1" customWidth="1"/>
    <col min="13" max="13" width="2.85546875" style="1" customWidth="1"/>
    <col min="14" max="14" width="9.140625" style="1" hidden="1" customWidth="1"/>
    <col min="15" max="15" width="8.5703125" style="1" hidden="1" customWidth="1"/>
    <col min="16" max="16" width="2.85546875" style="1" hidden="1" customWidth="1"/>
    <col min="17" max="17" width="11.42578125" style="1" hidden="1" customWidth="1"/>
    <col min="18" max="18" width="2.85546875" style="1" hidden="1" customWidth="1"/>
    <col min="19" max="19" width="14.28515625" style="1" hidden="1" customWidth="1"/>
    <col min="20" max="20" width="2.85546875" style="1" hidden="1" customWidth="1"/>
    <col min="21" max="21" width="9.140625" style="1" hidden="1" customWidth="1"/>
    <col min="22" max="22" width="2.85546875" style="1" hidden="1" customWidth="1"/>
    <col min="23" max="23" width="9.140625" style="1" hidden="1" customWidth="1"/>
    <col min="24" max="24" width="2.85546875" style="1" hidden="1" customWidth="1"/>
    <col min="25" max="26" width="9.140625" style="1" hidden="1" customWidth="1"/>
    <col min="27" max="27" width="2.85546875" style="1" hidden="1" customWidth="1"/>
    <col min="28" max="28" width="21.42578125" style="1" hidden="1" customWidth="1"/>
    <col min="29" max="16384" width="9.140625" style="1" hidden="1"/>
  </cols>
  <sheetData>
    <row r="1" spans="1:28" x14ac:dyDescent="0.25">
      <c r="A1" s="41"/>
      <c r="B1" s="41"/>
      <c r="C1" s="41"/>
      <c r="D1" s="41"/>
      <c r="E1" s="41"/>
      <c r="F1" s="41"/>
      <c r="G1" s="41"/>
      <c r="H1" s="41"/>
      <c r="I1" s="41"/>
      <c r="J1" s="41"/>
      <c r="K1" s="41"/>
      <c r="L1" s="41"/>
      <c r="M1" s="41"/>
    </row>
    <row r="2" spans="1:28" x14ac:dyDescent="0.25">
      <c r="A2" s="41"/>
      <c r="B2" s="208" t="s">
        <v>49</v>
      </c>
      <c r="C2" s="209"/>
      <c r="D2" s="209"/>
      <c r="E2" s="210"/>
      <c r="F2" s="41"/>
      <c r="G2" s="178" t="s">
        <v>50</v>
      </c>
      <c r="H2" s="179"/>
      <c r="I2" s="179"/>
      <c r="J2" s="179"/>
      <c r="K2" s="179"/>
      <c r="L2" s="180"/>
      <c r="M2" s="41"/>
    </row>
    <row r="3" spans="1:28" x14ac:dyDescent="0.25">
      <c r="A3" s="41"/>
      <c r="B3" s="211"/>
      <c r="C3" s="212"/>
      <c r="D3" s="212"/>
      <c r="E3" s="213"/>
      <c r="F3" s="41"/>
      <c r="G3" s="181"/>
      <c r="H3" s="182"/>
      <c r="I3" s="182"/>
      <c r="J3" s="182"/>
      <c r="K3" s="182"/>
      <c r="L3" s="183"/>
      <c r="M3" s="41"/>
    </row>
    <row r="4" spans="1:28" x14ac:dyDescent="0.25">
      <c r="A4" s="41"/>
      <c r="B4" s="187" t="str">
        <f>IF('Intro &amp; Setup'!$AJ$20="", "", 'Intro &amp; Setup'!$AJ$20)</f>
        <v/>
      </c>
      <c r="C4" s="187"/>
      <c r="D4" s="187"/>
      <c r="E4" s="187"/>
      <c r="F4" s="41"/>
      <c r="G4" s="184"/>
      <c r="H4" s="185"/>
      <c r="I4" s="185"/>
      <c r="J4" s="185"/>
      <c r="K4" s="185"/>
      <c r="L4" s="186"/>
      <c r="M4" s="41"/>
    </row>
    <row r="5" spans="1:28" x14ac:dyDescent="0.25">
      <c r="A5" s="41"/>
      <c r="B5" s="41"/>
      <c r="C5" s="41"/>
      <c r="D5" s="41"/>
      <c r="E5" s="41"/>
      <c r="F5" s="41"/>
      <c r="G5" s="41"/>
      <c r="H5" s="41"/>
      <c r="I5" s="41"/>
      <c r="J5" s="41"/>
      <c r="K5" s="41"/>
      <c r="L5" s="41"/>
      <c r="M5" s="41"/>
    </row>
    <row r="6" spans="1:28" x14ac:dyDescent="0.25">
      <c r="A6" s="41"/>
      <c r="B6" s="41"/>
      <c r="C6" s="41"/>
      <c r="D6" s="41"/>
      <c r="E6" s="41"/>
      <c r="F6" s="41"/>
      <c r="G6" s="41"/>
      <c r="H6" s="41"/>
      <c r="I6" s="41"/>
      <c r="J6" s="43" t="s">
        <v>41</v>
      </c>
      <c r="K6" s="41"/>
      <c r="L6" s="43" t="s">
        <v>44</v>
      </c>
      <c r="M6" s="41"/>
    </row>
    <row r="7" spans="1:28" x14ac:dyDescent="0.25">
      <c r="A7" s="41"/>
      <c r="B7" s="44" t="s">
        <v>39</v>
      </c>
      <c r="C7" s="44" t="str">
        <f>'Intro &amp; Setup'!$AY$11</f>
        <v>KG</v>
      </c>
      <c r="D7" s="41"/>
      <c r="E7" s="44" t="str">
        <f>'Intro &amp; Setup'!$AY$11</f>
        <v>KG</v>
      </c>
      <c r="F7" s="41"/>
      <c r="G7" s="44" t="str">
        <f>'Intro &amp; Setup'!$AY$11</f>
        <v>KG</v>
      </c>
      <c r="H7" s="41"/>
      <c r="I7" s="41"/>
      <c r="J7" s="44" t="str">
        <f>'Intro &amp; Setup'!$AY$11</f>
        <v>KG</v>
      </c>
      <c r="K7" s="41"/>
      <c r="L7" s="44" t="str">
        <f>'Intro &amp; Setup'!$AY$11</f>
        <v>KG</v>
      </c>
      <c r="M7" s="41"/>
    </row>
    <row r="8" spans="1:28" x14ac:dyDescent="0.25">
      <c r="A8" s="41"/>
      <c r="B8" s="214" t="s">
        <v>34</v>
      </c>
      <c r="C8" s="215" t="s">
        <v>35</v>
      </c>
      <c r="D8" s="45"/>
      <c r="E8" s="220" t="s">
        <v>37</v>
      </c>
      <c r="F8" s="45"/>
      <c r="G8" s="216" t="s">
        <v>38</v>
      </c>
      <c r="H8" s="217" t="s">
        <v>28</v>
      </c>
      <c r="I8" s="217" t="s">
        <v>36</v>
      </c>
      <c r="J8" s="218" t="s">
        <v>40</v>
      </c>
      <c r="K8" s="41"/>
      <c r="L8" s="219" t="s">
        <v>43</v>
      </c>
      <c r="M8" s="41"/>
      <c r="S8" s="5" t="s">
        <v>42</v>
      </c>
    </row>
    <row r="9" spans="1:28" x14ac:dyDescent="0.25">
      <c r="A9" s="41"/>
      <c r="B9" s="29" t="str">
        <f>IF('Intro &amp; Setup'!$K$28="", "", 'Intro &amp; Setup'!$K$28)</f>
        <v/>
      </c>
      <c r="C9" s="67" t="str">
        <f>IF($B9="", "", 'Intro &amp; Setup'!$AP$22)</f>
        <v/>
      </c>
      <c r="D9" s="41"/>
      <c r="E9" s="38" t="str">
        <f>IF('Intro &amp; Setup'!$AP$22="", "", 'Intro &amp; Setup'!$AP$22)</f>
        <v/>
      </c>
      <c r="F9" s="41"/>
      <c r="G9" s="70" t="str">
        <f>IF(OR(C9="", E9=""), "", E9-E9)</f>
        <v/>
      </c>
      <c r="H9" s="35" t="str">
        <f>IF(E9="", "", IFERROR(ROUND($S9/'Intro &amp; Setup'!$AN$33/'Intro &amp; Setup'!$AN$33, 1), ""))</f>
        <v/>
      </c>
      <c r="I9" s="35" t="str">
        <f>IF($H9="", "", IF(AND($H9&gt;='Intro &amp; Setup'!$AY$27, $H9&lt;='Intro &amp; Setup'!$AZ$27), 'Intro &amp; Setup'!$AX$27, IF(AND($H9&gt;='Intro &amp; Setup'!$AY$26, $H9&lt;='Intro &amp; Setup'!$AZ$26), 'Intro &amp; Setup'!$AX$26, IF(AND($H9&gt;='Intro &amp; Setup'!$AY$25, $H9&lt;='Intro &amp; Setup'!$AZ$25), 'Intro &amp; Setup'!$AX$25, IF($H9&gt;='Intro &amp; Setup'!$AY$24, 'Intro &amp; Setup'!$AX$24, "")))))</f>
        <v/>
      </c>
      <c r="J9" s="100" t="str">
        <f>IF(OR($E9="", $C9=""), "", $Q9-$E9)</f>
        <v/>
      </c>
      <c r="K9" s="41"/>
      <c r="L9" s="38"/>
      <c r="M9" s="41"/>
      <c r="Q9" s="32" t="str">
        <f>IF('Intro &amp; Setup'!$AP$22="", "", 'Intro &amp; Setup'!$AP$22)</f>
        <v/>
      </c>
      <c r="S9" s="32" t="str">
        <f>IF($E9="", "", ROUND($E9*IFERROR(INDEX('Intro &amp; Setup'!$AZ$7:$AZ$9, MATCH('Intro &amp; Setup'!$L$20, 'Intro &amp; Setup'!$AX$7:$AX$9, 0)), ""), 1))</f>
        <v/>
      </c>
      <c r="U9" s="2" t="str">
        <f>IF(AND(NOT(E9=""), E10=""), "X", "")</f>
        <v/>
      </c>
      <c r="Y9" s="57" t="s">
        <v>38</v>
      </c>
      <c r="Z9" s="57" t="s">
        <v>56</v>
      </c>
      <c r="AB9" s="57" t="s">
        <v>51</v>
      </c>
    </row>
    <row r="10" spans="1:28" x14ac:dyDescent="0.25">
      <c r="A10" s="41"/>
      <c r="B10" s="30" t="str">
        <f>IF($O10&gt;'Intro &amp; Setup'!$Z$28, "", $B9+7)</f>
        <v/>
      </c>
      <c r="C10" s="68" t="str">
        <f>IF($B10="", "", $C9-'Intro &amp; Setup'!$Y$33)</f>
        <v/>
      </c>
      <c r="D10" s="41"/>
      <c r="E10" s="73"/>
      <c r="F10" s="41"/>
      <c r="G10" s="71" t="str">
        <f>IF(OR(C10="", E10=""), "", E9-E10)</f>
        <v/>
      </c>
      <c r="H10" s="36" t="str">
        <f>IF(E10="", "", IFERROR(ROUND($S10/'Intro &amp; Setup'!$AN$33/'Intro &amp; Setup'!$AN$33, 1), ""))</f>
        <v/>
      </c>
      <c r="I10" s="36" t="str">
        <f>IF($H10="", "", IF(AND($H10&gt;='Intro &amp; Setup'!$AY$27, $H10&lt;='Intro &amp; Setup'!$AZ$27), 'Intro &amp; Setup'!$AX$27, IF(AND($H10&gt;='Intro &amp; Setup'!$AY$26, $H10&lt;='Intro &amp; Setup'!$AZ$26), 'Intro &amp; Setup'!$AX$26, IF(AND($H10&gt;='Intro &amp; Setup'!$AY$25, $H10&lt;='Intro &amp; Setup'!$AZ$25), 'Intro &amp; Setup'!$AX$25, IF($H10&gt;='Intro &amp; Setup'!$AY$24, 'Intro &amp; Setup'!$AX$24, "")))))</f>
        <v/>
      </c>
      <c r="J10" s="101" t="str">
        <f t="shared" ref="J10:J63" si="0">IF(OR($E10="", $C10=""), "", $Q10-$E10)</f>
        <v/>
      </c>
      <c r="K10" s="41"/>
      <c r="L10" s="39" t="str">
        <f>IF($E10="", "", SUM($G$9:$G10)/($O10))</f>
        <v/>
      </c>
      <c r="M10" s="41"/>
      <c r="O10" s="2">
        <v>1</v>
      </c>
      <c r="Q10" s="33" t="str">
        <f>IF($B10="", "", Q9-'Intro &amp; Setup'!$Y$33)</f>
        <v/>
      </c>
      <c r="S10" s="33" t="str">
        <f>IF($E10="", "", ROUND($E10*IFERROR(INDEX('Intro &amp; Setup'!$AZ$7:$AZ$9, MATCH('Intro &amp; Setup'!$L$20, 'Intro &amp; Setup'!$AX$7:$AX$9, 0)), ""), 1))</f>
        <v/>
      </c>
      <c r="U10" s="3" t="str">
        <f t="shared" ref="U10:U63" si="1">IF(AND(NOT(E10=""), E11=""), "X", "")</f>
        <v/>
      </c>
      <c r="W10" s="58" t="str">
        <f>IF(G10="", "", ROUND(G10/E10, 4))</f>
        <v/>
      </c>
      <c r="Y10" s="61" t="str">
        <f>IF(W10&gt;=0, W10, "")</f>
        <v/>
      </c>
      <c r="Z10" s="58" t="str">
        <f>IF(W10&lt;0, W10, "")</f>
        <v/>
      </c>
      <c r="AB10" s="64" t="str">
        <f>IF(B10="", "No Dates", B10)</f>
        <v>No Dates</v>
      </c>
    </row>
    <row r="11" spans="1:28" x14ac:dyDescent="0.25">
      <c r="A11" s="41"/>
      <c r="B11" s="30" t="str">
        <f>IF($O11&gt;'Intro &amp; Setup'!$Z$28, "", $B10+7)</f>
        <v/>
      </c>
      <c r="C11" s="68" t="str">
        <f>IF($B11="", "", $C10-'Intro &amp; Setup'!$Y$33)</f>
        <v/>
      </c>
      <c r="D11" s="41"/>
      <c r="E11" s="73"/>
      <c r="F11" s="41"/>
      <c r="G11" s="71" t="str">
        <f>IF(OR(C11="", E11=""), "", E10-E11)</f>
        <v/>
      </c>
      <c r="H11" s="36" t="str">
        <f>IF(E11="", "", IFERROR(ROUND($S11/'Intro &amp; Setup'!$AN$33/'Intro &amp; Setup'!$AN$33, 1), ""))</f>
        <v/>
      </c>
      <c r="I11" s="36" t="str">
        <f>IF($H11="", "", IF(AND($H11&gt;='Intro &amp; Setup'!$AY$27, $H11&lt;='Intro &amp; Setup'!$AZ$27), 'Intro &amp; Setup'!$AX$27, IF(AND($H11&gt;='Intro &amp; Setup'!$AY$26, $H11&lt;='Intro &amp; Setup'!$AZ$26), 'Intro &amp; Setup'!$AX$26, IF(AND($H11&gt;='Intro &amp; Setup'!$AY$25, $H11&lt;='Intro &amp; Setup'!$AZ$25), 'Intro &amp; Setup'!$AX$25, IF($H11&gt;='Intro &amp; Setup'!$AY$24, 'Intro &amp; Setup'!$AX$24, "")))))</f>
        <v/>
      </c>
      <c r="J11" s="101" t="str">
        <f t="shared" si="0"/>
        <v/>
      </c>
      <c r="K11" s="41"/>
      <c r="L11" s="39" t="str">
        <f>IF($E11="", "", SUM($G$9:$G11)/($O11))</f>
        <v/>
      </c>
      <c r="M11" s="41"/>
      <c r="O11" s="3">
        <v>2</v>
      </c>
      <c r="Q11" s="33" t="str">
        <f>IF($B11="", "", Q10-'Intro &amp; Setup'!$Y$33)</f>
        <v/>
      </c>
      <c r="S11" s="33" t="str">
        <f>IF($E11="", "", ROUND($E11*IFERROR(INDEX('Intro &amp; Setup'!$AZ$7:$AZ$9, MATCH('Intro &amp; Setup'!$L$20, 'Intro &amp; Setup'!$AX$7:$AX$9, 0)), ""), 1))</f>
        <v/>
      </c>
      <c r="U11" s="3" t="str">
        <f t="shared" si="1"/>
        <v/>
      </c>
      <c r="W11" s="59" t="str">
        <f t="shared" ref="W11:W63" si="2">IF(G11="", "", ROUND(G11/E11, 4))</f>
        <v/>
      </c>
      <c r="Y11" s="62" t="str">
        <f t="shared" ref="Y11:Y63" si="3">IF(W11&gt;=0, W11, "")</f>
        <v/>
      </c>
      <c r="Z11" s="59" t="str">
        <f t="shared" ref="Z11:Z63" si="4">IF(W11&lt;0, W11, "")</f>
        <v/>
      </c>
      <c r="AB11" s="65" t="str">
        <f>IF(B11="", "", B11)</f>
        <v/>
      </c>
    </row>
    <row r="12" spans="1:28" x14ac:dyDescent="0.25">
      <c r="A12" s="41"/>
      <c r="B12" s="30" t="str">
        <f>IF($O12&gt;'Intro &amp; Setup'!$Z$28, "", $B11+7)</f>
        <v/>
      </c>
      <c r="C12" s="68" t="str">
        <f>IF($B12="", "", $C11-'Intro &amp; Setup'!$Y$33)</f>
        <v/>
      </c>
      <c r="D12" s="41"/>
      <c r="E12" s="73"/>
      <c r="F12" s="41"/>
      <c r="G12" s="71" t="str">
        <f t="shared" ref="G12:G63" si="5">IF(OR(C12="", E12=""), "", E11-E12)</f>
        <v/>
      </c>
      <c r="H12" s="36" t="str">
        <f>IF(E12="", "", IFERROR(ROUND($S12/'Intro &amp; Setup'!$AN$33/'Intro &amp; Setup'!$AN$33, 1), ""))</f>
        <v/>
      </c>
      <c r="I12" s="36" t="str">
        <f>IF($H12="", "", IF(AND($H12&gt;='Intro &amp; Setup'!$AY$27, $H12&lt;='Intro &amp; Setup'!$AZ$27), 'Intro &amp; Setup'!$AX$27, IF(AND($H12&gt;='Intro &amp; Setup'!$AY$26, $H12&lt;='Intro &amp; Setup'!$AZ$26), 'Intro &amp; Setup'!$AX$26, IF(AND($H12&gt;='Intro &amp; Setup'!$AY$25, $H12&lt;='Intro &amp; Setup'!$AZ$25), 'Intro &amp; Setup'!$AX$25, IF($H12&gt;='Intro &amp; Setup'!$AY$24, 'Intro &amp; Setup'!$AX$24, "")))))</f>
        <v/>
      </c>
      <c r="J12" s="101" t="str">
        <f t="shared" si="0"/>
        <v/>
      </c>
      <c r="K12" s="41"/>
      <c r="L12" s="39" t="str">
        <f>IF($E12="", "", SUM($G$9:$G12)/($O12))</f>
        <v/>
      </c>
      <c r="M12" s="41"/>
      <c r="O12" s="3">
        <v>3</v>
      </c>
      <c r="Q12" s="33" t="str">
        <f>IF($B12="", "", Q11-'Intro &amp; Setup'!$Y$33)</f>
        <v/>
      </c>
      <c r="S12" s="33" t="str">
        <f>IF($E12="", "", ROUND($E12*IFERROR(INDEX('Intro &amp; Setup'!$AZ$7:$AZ$9, MATCH('Intro &amp; Setup'!$L$20, 'Intro &amp; Setup'!$AX$7:$AX$9, 0)), ""), 1))</f>
        <v/>
      </c>
      <c r="U12" s="3" t="str">
        <f t="shared" si="1"/>
        <v/>
      </c>
      <c r="W12" s="59" t="str">
        <f t="shared" si="2"/>
        <v/>
      </c>
      <c r="Y12" s="62" t="str">
        <f t="shared" si="3"/>
        <v/>
      </c>
      <c r="Z12" s="59" t="str">
        <f t="shared" si="4"/>
        <v/>
      </c>
      <c r="AB12" s="65" t="str">
        <f t="shared" ref="AB12:AB63" si="6">IF(B12="", "", B12)</f>
        <v/>
      </c>
    </row>
    <row r="13" spans="1:28" x14ac:dyDescent="0.25">
      <c r="A13" s="41"/>
      <c r="B13" s="30" t="str">
        <f>IF($O13&gt;'Intro &amp; Setup'!$Z$28, "", $B12+7)</f>
        <v/>
      </c>
      <c r="C13" s="68" t="str">
        <f>IF($B13="", "", $C12-'Intro &amp; Setup'!$Y$33)</f>
        <v/>
      </c>
      <c r="D13" s="41"/>
      <c r="E13" s="73"/>
      <c r="F13" s="41"/>
      <c r="G13" s="71" t="str">
        <f t="shared" si="5"/>
        <v/>
      </c>
      <c r="H13" s="36" t="str">
        <f>IF(E13="", "", IFERROR(ROUND($S13/'Intro &amp; Setup'!$AN$33/'Intro &amp; Setup'!$AN$33, 1), ""))</f>
        <v/>
      </c>
      <c r="I13" s="36" t="str">
        <f>IF($H13="", "", IF(AND($H13&gt;='Intro &amp; Setup'!$AY$27, $H13&lt;='Intro &amp; Setup'!$AZ$27), 'Intro &amp; Setup'!$AX$27, IF(AND($H13&gt;='Intro &amp; Setup'!$AY$26, $H13&lt;='Intro &amp; Setup'!$AZ$26), 'Intro &amp; Setup'!$AX$26, IF(AND($H13&gt;='Intro &amp; Setup'!$AY$25, $H13&lt;='Intro &amp; Setup'!$AZ$25), 'Intro &amp; Setup'!$AX$25, IF($H13&gt;='Intro &amp; Setup'!$AY$24, 'Intro &amp; Setup'!$AX$24, "")))))</f>
        <v/>
      </c>
      <c r="J13" s="101" t="str">
        <f t="shared" si="0"/>
        <v/>
      </c>
      <c r="K13" s="41"/>
      <c r="L13" s="39" t="str">
        <f>IF($E13="", "", SUM($G$9:$G13)/($O13))</f>
        <v/>
      </c>
      <c r="M13" s="41"/>
      <c r="O13" s="3">
        <v>4</v>
      </c>
      <c r="Q13" s="33" t="str">
        <f>IF($B13="", "", Q12-'Intro &amp; Setup'!$Y$33)</f>
        <v/>
      </c>
      <c r="S13" s="33" t="str">
        <f>IF($E13="", "", ROUND($E13*IFERROR(INDEX('Intro &amp; Setup'!$AZ$7:$AZ$9, MATCH('Intro &amp; Setup'!$L$20, 'Intro &amp; Setup'!$AX$7:$AX$9, 0)), ""), 1))</f>
        <v/>
      </c>
      <c r="U13" s="3" t="str">
        <f t="shared" si="1"/>
        <v/>
      </c>
      <c r="W13" s="59" t="str">
        <f t="shared" si="2"/>
        <v/>
      </c>
      <c r="Y13" s="62" t="str">
        <f t="shared" si="3"/>
        <v/>
      </c>
      <c r="Z13" s="59" t="str">
        <f t="shared" si="4"/>
        <v/>
      </c>
      <c r="AB13" s="65" t="str">
        <f t="shared" si="6"/>
        <v/>
      </c>
    </row>
    <row r="14" spans="1:28" x14ac:dyDescent="0.25">
      <c r="A14" s="41"/>
      <c r="B14" s="30" t="str">
        <f>IF($O14&gt;'Intro &amp; Setup'!$Z$28, "", $B13+7)</f>
        <v/>
      </c>
      <c r="C14" s="68" t="str">
        <f>IF($B14="", "", $C13-'Intro &amp; Setup'!$Y$33)</f>
        <v/>
      </c>
      <c r="D14" s="41"/>
      <c r="E14" s="73"/>
      <c r="F14" s="41"/>
      <c r="G14" s="71" t="str">
        <f t="shared" si="5"/>
        <v/>
      </c>
      <c r="H14" s="36" t="str">
        <f>IF(E14="", "", IFERROR(ROUND($S14/'Intro &amp; Setup'!$AN$33/'Intro &amp; Setup'!$AN$33, 1), ""))</f>
        <v/>
      </c>
      <c r="I14" s="36" t="str">
        <f>IF($H14="", "", IF(AND($H14&gt;='Intro &amp; Setup'!$AY$27, $H14&lt;='Intro &amp; Setup'!$AZ$27), 'Intro &amp; Setup'!$AX$27, IF(AND($H14&gt;='Intro &amp; Setup'!$AY$26, $H14&lt;='Intro &amp; Setup'!$AZ$26), 'Intro &amp; Setup'!$AX$26, IF(AND($H14&gt;='Intro &amp; Setup'!$AY$25, $H14&lt;='Intro &amp; Setup'!$AZ$25), 'Intro &amp; Setup'!$AX$25, IF($H14&gt;='Intro &amp; Setup'!$AY$24, 'Intro &amp; Setup'!$AX$24, "")))))</f>
        <v/>
      </c>
      <c r="J14" s="101" t="str">
        <f t="shared" si="0"/>
        <v/>
      </c>
      <c r="K14" s="41"/>
      <c r="L14" s="39" t="str">
        <f>IF($E14="", "", SUM($G$9:$G14)/($O14))</f>
        <v/>
      </c>
      <c r="M14" s="41"/>
      <c r="O14" s="3">
        <v>5</v>
      </c>
      <c r="Q14" s="33" t="str">
        <f>IF($B14="", "", Q13-'Intro &amp; Setup'!$Y$33)</f>
        <v/>
      </c>
      <c r="S14" s="33" t="str">
        <f>IF($E14="", "", ROUND($E14*IFERROR(INDEX('Intro &amp; Setup'!$AZ$7:$AZ$9, MATCH('Intro &amp; Setup'!$L$20, 'Intro &amp; Setup'!$AX$7:$AX$9, 0)), ""), 1))</f>
        <v/>
      </c>
      <c r="U14" s="3" t="str">
        <f t="shared" si="1"/>
        <v/>
      </c>
      <c r="W14" s="59" t="str">
        <f t="shared" si="2"/>
        <v/>
      </c>
      <c r="Y14" s="62" t="str">
        <f t="shared" si="3"/>
        <v/>
      </c>
      <c r="Z14" s="59" t="str">
        <f t="shared" si="4"/>
        <v/>
      </c>
      <c r="AB14" s="65" t="str">
        <f t="shared" si="6"/>
        <v/>
      </c>
    </row>
    <row r="15" spans="1:28" x14ac:dyDescent="0.25">
      <c r="A15" s="41"/>
      <c r="B15" s="30" t="str">
        <f>IF($O15&gt;'Intro &amp; Setup'!$Z$28, "", $B14+7)</f>
        <v/>
      </c>
      <c r="C15" s="68" t="str">
        <f>IF($B15="", "", $C14-'Intro &amp; Setup'!$Y$33)</f>
        <v/>
      </c>
      <c r="D15" s="41"/>
      <c r="E15" s="73"/>
      <c r="F15" s="41"/>
      <c r="G15" s="71" t="str">
        <f t="shared" si="5"/>
        <v/>
      </c>
      <c r="H15" s="36" t="str">
        <f>IF(E15="", "", IFERROR(ROUND($S15/'Intro &amp; Setup'!$AN$33/'Intro &amp; Setup'!$AN$33, 1), ""))</f>
        <v/>
      </c>
      <c r="I15" s="36" t="str">
        <f>IF($H15="", "", IF(AND($H15&gt;='Intro &amp; Setup'!$AY$27, $H15&lt;='Intro &amp; Setup'!$AZ$27), 'Intro &amp; Setup'!$AX$27, IF(AND($H15&gt;='Intro &amp; Setup'!$AY$26, $H15&lt;='Intro &amp; Setup'!$AZ$26), 'Intro &amp; Setup'!$AX$26, IF(AND($H15&gt;='Intro &amp; Setup'!$AY$25, $H15&lt;='Intro &amp; Setup'!$AZ$25), 'Intro &amp; Setup'!$AX$25, IF($H15&gt;='Intro &amp; Setup'!$AY$24, 'Intro &amp; Setup'!$AX$24, "")))))</f>
        <v/>
      </c>
      <c r="J15" s="101" t="str">
        <f t="shared" si="0"/>
        <v/>
      </c>
      <c r="K15" s="41"/>
      <c r="L15" s="39" t="str">
        <f>IF($E15="", "", SUM($G$9:$G15)/($O15))</f>
        <v/>
      </c>
      <c r="M15" s="41"/>
      <c r="O15" s="3">
        <v>6</v>
      </c>
      <c r="Q15" s="33" t="str">
        <f>IF($B15="", "", Q14-'Intro &amp; Setup'!$Y$33)</f>
        <v/>
      </c>
      <c r="S15" s="33" t="str">
        <f>IF($E15="", "", ROUND($E15*IFERROR(INDEX('Intro &amp; Setup'!$AZ$7:$AZ$9, MATCH('Intro &amp; Setup'!$L$20, 'Intro &amp; Setup'!$AX$7:$AX$9, 0)), ""), 1))</f>
        <v/>
      </c>
      <c r="U15" s="3" t="str">
        <f t="shared" si="1"/>
        <v/>
      </c>
      <c r="W15" s="59" t="str">
        <f t="shared" si="2"/>
        <v/>
      </c>
      <c r="Y15" s="62" t="str">
        <f t="shared" si="3"/>
        <v/>
      </c>
      <c r="Z15" s="59" t="str">
        <f t="shared" si="4"/>
        <v/>
      </c>
      <c r="AB15" s="65" t="str">
        <f t="shared" si="6"/>
        <v/>
      </c>
    </row>
    <row r="16" spans="1:28" x14ac:dyDescent="0.25">
      <c r="A16" s="41"/>
      <c r="B16" s="30" t="str">
        <f>IF($O16&gt;'Intro &amp; Setup'!$Z$28, "", $B15+7)</f>
        <v/>
      </c>
      <c r="C16" s="68" t="str">
        <f>IF($B16="", "", $C15-'Intro &amp; Setup'!$Y$33)</f>
        <v/>
      </c>
      <c r="D16" s="41"/>
      <c r="E16" s="73"/>
      <c r="F16" s="41"/>
      <c r="G16" s="71" t="str">
        <f t="shared" si="5"/>
        <v/>
      </c>
      <c r="H16" s="36" t="str">
        <f>IF(E16="", "", IFERROR(ROUND($S16/'Intro &amp; Setup'!$AN$33/'Intro &amp; Setup'!$AN$33, 1), ""))</f>
        <v/>
      </c>
      <c r="I16" s="36" t="str">
        <f>IF($H16="", "", IF(AND($H16&gt;='Intro &amp; Setup'!$AY$27, $H16&lt;='Intro &amp; Setup'!$AZ$27), 'Intro &amp; Setup'!$AX$27, IF(AND($H16&gt;='Intro &amp; Setup'!$AY$26, $H16&lt;='Intro &amp; Setup'!$AZ$26), 'Intro &amp; Setup'!$AX$26, IF(AND($H16&gt;='Intro &amp; Setup'!$AY$25, $H16&lt;='Intro &amp; Setup'!$AZ$25), 'Intro &amp; Setup'!$AX$25, IF($H16&gt;='Intro &amp; Setup'!$AY$24, 'Intro &amp; Setup'!$AX$24, "")))))</f>
        <v/>
      </c>
      <c r="J16" s="101" t="str">
        <f t="shared" si="0"/>
        <v/>
      </c>
      <c r="K16" s="41"/>
      <c r="L16" s="39" t="str">
        <f>IF($E16="", "", SUM($G$9:$G16)/($O16))</f>
        <v/>
      </c>
      <c r="M16" s="41"/>
      <c r="O16" s="3">
        <v>7</v>
      </c>
      <c r="Q16" s="33" t="str">
        <f>IF($B16="", "", Q15-'Intro &amp; Setup'!$Y$33)</f>
        <v/>
      </c>
      <c r="S16" s="33" t="str">
        <f>IF($E16="", "", ROUND($E16*IFERROR(INDEX('Intro &amp; Setup'!$AZ$7:$AZ$9, MATCH('Intro &amp; Setup'!$L$20, 'Intro &amp; Setup'!$AX$7:$AX$9, 0)), ""), 1))</f>
        <v/>
      </c>
      <c r="U16" s="3" t="str">
        <f t="shared" si="1"/>
        <v/>
      </c>
      <c r="W16" s="59" t="str">
        <f t="shared" si="2"/>
        <v/>
      </c>
      <c r="Y16" s="62" t="str">
        <f t="shared" si="3"/>
        <v/>
      </c>
      <c r="Z16" s="59" t="str">
        <f t="shared" si="4"/>
        <v/>
      </c>
      <c r="AB16" s="65" t="str">
        <f t="shared" si="6"/>
        <v/>
      </c>
    </row>
    <row r="17" spans="1:28" x14ac:dyDescent="0.25">
      <c r="A17" s="41"/>
      <c r="B17" s="30" t="str">
        <f>IF($O17&gt;'Intro &amp; Setup'!$Z$28, "", $B16+7)</f>
        <v/>
      </c>
      <c r="C17" s="68" t="str">
        <f>IF($B17="", "", $C16-'Intro &amp; Setup'!$Y$33)</f>
        <v/>
      </c>
      <c r="D17" s="41"/>
      <c r="E17" s="73"/>
      <c r="F17" s="41"/>
      <c r="G17" s="71" t="str">
        <f t="shared" si="5"/>
        <v/>
      </c>
      <c r="H17" s="36" t="str">
        <f>IF(E17="", "", IFERROR(ROUND($S17/'Intro &amp; Setup'!$AN$33/'Intro &amp; Setup'!$AN$33, 1), ""))</f>
        <v/>
      </c>
      <c r="I17" s="36" t="str">
        <f>IF($H17="", "", IF(AND($H17&gt;='Intro &amp; Setup'!$AY$27, $H17&lt;='Intro &amp; Setup'!$AZ$27), 'Intro &amp; Setup'!$AX$27, IF(AND($H17&gt;='Intro &amp; Setup'!$AY$26, $H17&lt;='Intro &amp; Setup'!$AZ$26), 'Intro &amp; Setup'!$AX$26, IF(AND($H17&gt;='Intro &amp; Setup'!$AY$25, $H17&lt;='Intro &amp; Setup'!$AZ$25), 'Intro &amp; Setup'!$AX$25, IF($H17&gt;='Intro &amp; Setup'!$AY$24, 'Intro &amp; Setup'!$AX$24, "")))))</f>
        <v/>
      </c>
      <c r="J17" s="101" t="str">
        <f t="shared" si="0"/>
        <v/>
      </c>
      <c r="K17" s="41"/>
      <c r="L17" s="39" t="str">
        <f>IF($E17="", "", SUM($G$9:$G17)/($O17))</f>
        <v/>
      </c>
      <c r="M17" s="41"/>
      <c r="O17" s="3">
        <v>8</v>
      </c>
      <c r="Q17" s="33" t="str">
        <f>IF($B17="", "", Q16-'Intro &amp; Setup'!$Y$33)</f>
        <v/>
      </c>
      <c r="S17" s="33" t="str">
        <f>IF($E17="", "", ROUND($E17*IFERROR(INDEX('Intro &amp; Setup'!$AZ$7:$AZ$9, MATCH('Intro &amp; Setup'!$L$20, 'Intro &amp; Setup'!$AX$7:$AX$9, 0)), ""), 1))</f>
        <v/>
      </c>
      <c r="U17" s="3" t="str">
        <f t="shared" si="1"/>
        <v/>
      </c>
      <c r="W17" s="59" t="str">
        <f t="shared" si="2"/>
        <v/>
      </c>
      <c r="Y17" s="62" t="str">
        <f t="shared" si="3"/>
        <v/>
      </c>
      <c r="Z17" s="59" t="str">
        <f t="shared" si="4"/>
        <v/>
      </c>
      <c r="AB17" s="65" t="str">
        <f t="shared" si="6"/>
        <v/>
      </c>
    </row>
    <row r="18" spans="1:28" x14ac:dyDescent="0.25">
      <c r="A18" s="41"/>
      <c r="B18" s="30" t="str">
        <f>IF($O18&gt;'Intro &amp; Setup'!$Z$28, "", $B17+7)</f>
        <v/>
      </c>
      <c r="C18" s="68" t="str">
        <f>IF($B18="", "", $C17-'Intro &amp; Setup'!$Y$33)</f>
        <v/>
      </c>
      <c r="D18" s="41"/>
      <c r="E18" s="73"/>
      <c r="F18" s="41"/>
      <c r="G18" s="71" t="str">
        <f t="shared" si="5"/>
        <v/>
      </c>
      <c r="H18" s="36" t="str">
        <f>IF(E18="", "", IFERROR(ROUND($S18/'Intro &amp; Setup'!$AN$33/'Intro &amp; Setup'!$AN$33, 1), ""))</f>
        <v/>
      </c>
      <c r="I18" s="36" t="str">
        <f>IF($H18="", "", IF(AND($H18&gt;='Intro &amp; Setup'!$AY$27, $H18&lt;='Intro &amp; Setup'!$AZ$27), 'Intro &amp; Setup'!$AX$27, IF(AND($H18&gt;='Intro &amp; Setup'!$AY$26, $H18&lt;='Intro &amp; Setup'!$AZ$26), 'Intro &amp; Setup'!$AX$26, IF(AND($H18&gt;='Intro &amp; Setup'!$AY$25, $H18&lt;='Intro &amp; Setup'!$AZ$25), 'Intro &amp; Setup'!$AX$25, IF($H18&gt;='Intro &amp; Setup'!$AY$24, 'Intro &amp; Setup'!$AX$24, "")))))</f>
        <v/>
      </c>
      <c r="J18" s="101" t="str">
        <f t="shared" si="0"/>
        <v/>
      </c>
      <c r="K18" s="41"/>
      <c r="L18" s="39" t="str">
        <f>IF($E18="", "", SUM($G$9:$G18)/($O18))</f>
        <v/>
      </c>
      <c r="M18" s="41"/>
      <c r="O18" s="3">
        <v>9</v>
      </c>
      <c r="Q18" s="33" t="str">
        <f>IF($B18="", "", Q17-'Intro &amp; Setup'!$Y$33)</f>
        <v/>
      </c>
      <c r="S18" s="33" t="str">
        <f>IF($E18="", "", ROUND($E18*IFERROR(INDEX('Intro &amp; Setup'!$AZ$7:$AZ$9, MATCH('Intro &amp; Setup'!$L$20, 'Intro &amp; Setup'!$AX$7:$AX$9, 0)), ""), 1))</f>
        <v/>
      </c>
      <c r="U18" s="3" t="str">
        <f t="shared" si="1"/>
        <v/>
      </c>
      <c r="W18" s="59" t="str">
        <f t="shared" si="2"/>
        <v/>
      </c>
      <c r="Y18" s="62" t="str">
        <f t="shared" si="3"/>
        <v/>
      </c>
      <c r="Z18" s="59" t="str">
        <f t="shared" si="4"/>
        <v/>
      </c>
      <c r="AB18" s="65" t="str">
        <f t="shared" si="6"/>
        <v/>
      </c>
    </row>
    <row r="19" spans="1:28" x14ac:dyDescent="0.25">
      <c r="A19" s="41"/>
      <c r="B19" s="30" t="str">
        <f>IF($O19&gt;'Intro &amp; Setup'!$Z$28, "", $B18+7)</f>
        <v/>
      </c>
      <c r="C19" s="68" t="str">
        <f>IF($B19="", "", $C18-'Intro &amp; Setup'!$Y$33)</f>
        <v/>
      </c>
      <c r="D19" s="41"/>
      <c r="E19" s="73"/>
      <c r="F19" s="41"/>
      <c r="G19" s="71" t="str">
        <f t="shared" si="5"/>
        <v/>
      </c>
      <c r="H19" s="36" t="str">
        <f>IF(E19="", "", IFERROR(ROUND($S19/'Intro &amp; Setup'!$AN$33/'Intro &amp; Setup'!$AN$33, 1), ""))</f>
        <v/>
      </c>
      <c r="I19" s="36" t="str">
        <f>IF($H19="", "", IF(AND($H19&gt;='Intro &amp; Setup'!$AY$27, $H19&lt;='Intro &amp; Setup'!$AZ$27), 'Intro &amp; Setup'!$AX$27, IF(AND($H19&gt;='Intro &amp; Setup'!$AY$26, $H19&lt;='Intro &amp; Setup'!$AZ$26), 'Intro &amp; Setup'!$AX$26, IF(AND($H19&gt;='Intro &amp; Setup'!$AY$25, $H19&lt;='Intro &amp; Setup'!$AZ$25), 'Intro &amp; Setup'!$AX$25, IF($H19&gt;='Intro &amp; Setup'!$AY$24, 'Intro &amp; Setup'!$AX$24, "")))))</f>
        <v/>
      </c>
      <c r="J19" s="101" t="str">
        <f t="shared" si="0"/>
        <v/>
      </c>
      <c r="K19" s="41"/>
      <c r="L19" s="39" t="str">
        <f>IF($E19="", "", SUM($G$9:$G19)/($O19))</f>
        <v/>
      </c>
      <c r="M19" s="41"/>
      <c r="O19" s="3">
        <v>10</v>
      </c>
      <c r="Q19" s="33" t="str">
        <f>IF($B19="", "", Q18-'Intro &amp; Setup'!$Y$33)</f>
        <v/>
      </c>
      <c r="S19" s="33" t="str">
        <f>IF($E19="", "", ROUND($E19*IFERROR(INDEX('Intro &amp; Setup'!$AZ$7:$AZ$9, MATCH('Intro &amp; Setup'!$L$20, 'Intro &amp; Setup'!$AX$7:$AX$9, 0)), ""), 1))</f>
        <v/>
      </c>
      <c r="U19" s="3" t="str">
        <f t="shared" si="1"/>
        <v/>
      </c>
      <c r="W19" s="59" t="str">
        <f t="shared" si="2"/>
        <v/>
      </c>
      <c r="Y19" s="62" t="str">
        <f t="shared" si="3"/>
        <v/>
      </c>
      <c r="Z19" s="59" t="str">
        <f t="shared" si="4"/>
        <v/>
      </c>
      <c r="AB19" s="65" t="str">
        <f t="shared" si="6"/>
        <v/>
      </c>
    </row>
    <row r="20" spans="1:28" x14ac:dyDescent="0.25">
      <c r="A20" s="41"/>
      <c r="B20" s="30" t="str">
        <f>IF($O20&gt;'Intro &amp; Setup'!$Z$28, "", $B19+7)</f>
        <v/>
      </c>
      <c r="C20" s="68" t="str">
        <f>IF($B20="", "", $C19-'Intro &amp; Setup'!$Y$33)</f>
        <v/>
      </c>
      <c r="D20" s="41"/>
      <c r="E20" s="73"/>
      <c r="F20" s="41"/>
      <c r="G20" s="71" t="str">
        <f t="shared" si="5"/>
        <v/>
      </c>
      <c r="H20" s="36" t="str">
        <f>IF(E20="", "", IFERROR(ROUND($S20/'Intro &amp; Setup'!$AN$33/'Intro &amp; Setup'!$AN$33, 1), ""))</f>
        <v/>
      </c>
      <c r="I20" s="36" t="str">
        <f>IF($H20="", "", IF(AND($H20&gt;='Intro &amp; Setup'!$AY$27, $H20&lt;='Intro &amp; Setup'!$AZ$27), 'Intro &amp; Setup'!$AX$27, IF(AND($H20&gt;='Intro &amp; Setup'!$AY$26, $H20&lt;='Intro &amp; Setup'!$AZ$26), 'Intro &amp; Setup'!$AX$26, IF(AND($H20&gt;='Intro &amp; Setup'!$AY$25, $H20&lt;='Intro &amp; Setup'!$AZ$25), 'Intro &amp; Setup'!$AX$25, IF($H20&gt;='Intro &amp; Setup'!$AY$24, 'Intro &amp; Setup'!$AX$24, "")))))</f>
        <v/>
      </c>
      <c r="J20" s="101" t="str">
        <f t="shared" si="0"/>
        <v/>
      </c>
      <c r="K20" s="41"/>
      <c r="L20" s="39" t="str">
        <f>IF($E20="", "", SUM($G$9:$G20)/($O20))</f>
        <v/>
      </c>
      <c r="M20" s="41"/>
      <c r="O20" s="3">
        <v>11</v>
      </c>
      <c r="Q20" s="33" t="str">
        <f>IF($B20="", "", Q19-'Intro &amp; Setup'!$Y$33)</f>
        <v/>
      </c>
      <c r="S20" s="33" t="str">
        <f>IF($E20="", "", ROUND($E20*IFERROR(INDEX('Intro &amp; Setup'!$AZ$7:$AZ$9, MATCH('Intro &amp; Setup'!$L$20, 'Intro &amp; Setup'!$AX$7:$AX$9, 0)), ""), 1))</f>
        <v/>
      </c>
      <c r="U20" s="3" t="str">
        <f t="shared" si="1"/>
        <v/>
      </c>
      <c r="W20" s="59" t="str">
        <f t="shared" si="2"/>
        <v/>
      </c>
      <c r="Y20" s="62" t="str">
        <f t="shared" si="3"/>
        <v/>
      </c>
      <c r="Z20" s="59" t="str">
        <f t="shared" si="4"/>
        <v/>
      </c>
      <c r="AB20" s="65" t="str">
        <f t="shared" si="6"/>
        <v/>
      </c>
    </row>
    <row r="21" spans="1:28" x14ac:dyDescent="0.25">
      <c r="A21" s="41"/>
      <c r="B21" s="30" t="str">
        <f>IF($O21&gt;'Intro &amp; Setup'!$Z$28, "", $B20+7)</f>
        <v/>
      </c>
      <c r="C21" s="68" t="str">
        <f>IF($B21="", "", $C20-'Intro &amp; Setup'!$Y$33)</f>
        <v/>
      </c>
      <c r="D21" s="41"/>
      <c r="E21" s="73"/>
      <c r="F21" s="41"/>
      <c r="G21" s="71" t="str">
        <f t="shared" si="5"/>
        <v/>
      </c>
      <c r="H21" s="36" t="str">
        <f>IF(E21="", "", IFERROR(ROUND($S21/'Intro &amp; Setup'!$AN$33/'Intro &amp; Setup'!$AN$33, 1), ""))</f>
        <v/>
      </c>
      <c r="I21" s="36" t="str">
        <f>IF($H21="", "", IF(AND($H21&gt;='Intro &amp; Setup'!$AY$27, $H21&lt;='Intro &amp; Setup'!$AZ$27), 'Intro &amp; Setup'!$AX$27, IF(AND($H21&gt;='Intro &amp; Setup'!$AY$26, $H21&lt;='Intro &amp; Setup'!$AZ$26), 'Intro &amp; Setup'!$AX$26, IF(AND($H21&gt;='Intro &amp; Setup'!$AY$25, $H21&lt;='Intro &amp; Setup'!$AZ$25), 'Intro &amp; Setup'!$AX$25, IF($H21&gt;='Intro &amp; Setup'!$AY$24, 'Intro &amp; Setup'!$AX$24, "")))))</f>
        <v/>
      </c>
      <c r="J21" s="101" t="str">
        <f t="shared" si="0"/>
        <v/>
      </c>
      <c r="K21" s="41"/>
      <c r="L21" s="39" t="str">
        <f>IF($E21="", "", SUM($G$9:$G21)/($O21))</f>
        <v/>
      </c>
      <c r="M21" s="41"/>
      <c r="O21" s="3">
        <v>12</v>
      </c>
      <c r="Q21" s="33" t="str">
        <f>IF($B21="", "", Q20-'Intro &amp; Setup'!$Y$33)</f>
        <v/>
      </c>
      <c r="S21" s="33" t="str">
        <f>IF($E21="", "", ROUND($E21*IFERROR(INDEX('Intro &amp; Setup'!$AZ$7:$AZ$9, MATCH('Intro &amp; Setup'!$L$20, 'Intro &amp; Setup'!$AX$7:$AX$9, 0)), ""), 1))</f>
        <v/>
      </c>
      <c r="U21" s="3" t="str">
        <f t="shared" si="1"/>
        <v/>
      </c>
      <c r="W21" s="59" t="str">
        <f t="shared" si="2"/>
        <v/>
      </c>
      <c r="Y21" s="62" t="str">
        <f t="shared" si="3"/>
        <v/>
      </c>
      <c r="Z21" s="59" t="str">
        <f t="shared" si="4"/>
        <v/>
      </c>
      <c r="AB21" s="65" t="str">
        <f t="shared" si="6"/>
        <v/>
      </c>
    </row>
    <row r="22" spans="1:28" x14ac:dyDescent="0.25">
      <c r="A22" s="41"/>
      <c r="B22" s="30" t="str">
        <f>IF($O22&gt;'Intro &amp; Setup'!$Z$28, "", $B21+7)</f>
        <v/>
      </c>
      <c r="C22" s="68" t="str">
        <f>IF($B22="", "", $C21-'Intro &amp; Setup'!$Y$33)</f>
        <v/>
      </c>
      <c r="D22" s="41"/>
      <c r="E22" s="73"/>
      <c r="F22" s="41"/>
      <c r="G22" s="71" t="str">
        <f t="shared" si="5"/>
        <v/>
      </c>
      <c r="H22" s="36" t="str">
        <f>IF(E22="", "", IFERROR(ROUND($S22/'Intro &amp; Setup'!$AN$33/'Intro &amp; Setup'!$AN$33, 1), ""))</f>
        <v/>
      </c>
      <c r="I22" s="36" t="str">
        <f>IF($H22="", "", IF(AND($H22&gt;='Intro &amp; Setup'!$AY$27, $H22&lt;='Intro &amp; Setup'!$AZ$27), 'Intro &amp; Setup'!$AX$27, IF(AND($H22&gt;='Intro &amp; Setup'!$AY$26, $H22&lt;='Intro &amp; Setup'!$AZ$26), 'Intro &amp; Setup'!$AX$26, IF(AND($H22&gt;='Intro &amp; Setup'!$AY$25, $H22&lt;='Intro &amp; Setup'!$AZ$25), 'Intro &amp; Setup'!$AX$25, IF($H22&gt;='Intro &amp; Setup'!$AY$24, 'Intro &amp; Setup'!$AX$24, "")))))</f>
        <v/>
      </c>
      <c r="J22" s="101" t="str">
        <f t="shared" si="0"/>
        <v/>
      </c>
      <c r="K22" s="41"/>
      <c r="L22" s="39" t="str">
        <f>IF($E22="", "", SUM($G$9:$G22)/($O22))</f>
        <v/>
      </c>
      <c r="M22" s="41"/>
      <c r="O22" s="3">
        <v>13</v>
      </c>
      <c r="Q22" s="33" t="str">
        <f>IF($B22="", "", Q21-'Intro &amp; Setup'!$Y$33)</f>
        <v/>
      </c>
      <c r="S22" s="33" t="str">
        <f>IF($E22="", "", ROUND($E22*IFERROR(INDEX('Intro &amp; Setup'!$AZ$7:$AZ$9, MATCH('Intro &amp; Setup'!$L$20, 'Intro &amp; Setup'!$AX$7:$AX$9, 0)), ""), 1))</f>
        <v/>
      </c>
      <c r="U22" s="3" t="str">
        <f t="shared" si="1"/>
        <v/>
      </c>
      <c r="W22" s="59" t="str">
        <f t="shared" si="2"/>
        <v/>
      </c>
      <c r="Y22" s="62" t="str">
        <f t="shared" si="3"/>
        <v/>
      </c>
      <c r="Z22" s="59" t="str">
        <f t="shared" si="4"/>
        <v/>
      </c>
      <c r="AB22" s="65" t="str">
        <f t="shared" si="6"/>
        <v/>
      </c>
    </row>
    <row r="23" spans="1:28" x14ac:dyDescent="0.25">
      <c r="A23" s="41"/>
      <c r="B23" s="30" t="str">
        <f>IF($O23&gt;'Intro &amp; Setup'!$Z$28, "", $B22+7)</f>
        <v/>
      </c>
      <c r="C23" s="68" t="str">
        <f>IF($B23="", "", $C22-'Intro &amp; Setup'!$Y$33)</f>
        <v/>
      </c>
      <c r="D23" s="41"/>
      <c r="E23" s="73"/>
      <c r="F23" s="41"/>
      <c r="G23" s="71" t="str">
        <f t="shared" si="5"/>
        <v/>
      </c>
      <c r="H23" s="36" t="str">
        <f>IF(E23="", "", IFERROR(ROUND($S23/'Intro &amp; Setup'!$AN$33/'Intro &amp; Setup'!$AN$33, 1), ""))</f>
        <v/>
      </c>
      <c r="I23" s="36" t="str">
        <f>IF($H23="", "", IF(AND($H23&gt;='Intro &amp; Setup'!$AY$27, $H23&lt;='Intro &amp; Setup'!$AZ$27), 'Intro &amp; Setup'!$AX$27, IF(AND($H23&gt;='Intro &amp; Setup'!$AY$26, $H23&lt;='Intro &amp; Setup'!$AZ$26), 'Intro &amp; Setup'!$AX$26, IF(AND($H23&gt;='Intro &amp; Setup'!$AY$25, $H23&lt;='Intro &amp; Setup'!$AZ$25), 'Intro &amp; Setup'!$AX$25, IF($H23&gt;='Intro &amp; Setup'!$AY$24, 'Intro &amp; Setup'!$AX$24, "")))))</f>
        <v/>
      </c>
      <c r="J23" s="101" t="str">
        <f t="shared" si="0"/>
        <v/>
      </c>
      <c r="K23" s="41"/>
      <c r="L23" s="39" t="str">
        <f>IF($E23="", "", SUM($G$9:$G23)/($O23))</f>
        <v/>
      </c>
      <c r="M23" s="41"/>
      <c r="O23" s="3">
        <v>14</v>
      </c>
      <c r="Q23" s="33" t="str">
        <f>IF($B23="", "", Q22-'Intro &amp; Setup'!$Y$33)</f>
        <v/>
      </c>
      <c r="S23" s="33" t="str">
        <f>IF($E23="", "", ROUND($E23*IFERROR(INDEX('Intro &amp; Setup'!$AZ$7:$AZ$9, MATCH('Intro &amp; Setup'!$L$20, 'Intro &amp; Setup'!$AX$7:$AX$9, 0)), ""), 1))</f>
        <v/>
      </c>
      <c r="U23" s="3" t="str">
        <f t="shared" si="1"/>
        <v/>
      </c>
      <c r="W23" s="59" t="str">
        <f t="shared" si="2"/>
        <v/>
      </c>
      <c r="Y23" s="62" t="str">
        <f t="shared" si="3"/>
        <v/>
      </c>
      <c r="Z23" s="59" t="str">
        <f t="shared" si="4"/>
        <v/>
      </c>
      <c r="AB23" s="65" t="str">
        <f t="shared" si="6"/>
        <v/>
      </c>
    </row>
    <row r="24" spans="1:28" x14ac:dyDescent="0.25">
      <c r="A24" s="41"/>
      <c r="B24" s="30" t="str">
        <f>IF($O24&gt;'Intro &amp; Setup'!$Z$28, "", $B23+7)</f>
        <v/>
      </c>
      <c r="C24" s="68" t="str">
        <f>IF($B24="", "", $C23-'Intro &amp; Setup'!$Y$33)</f>
        <v/>
      </c>
      <c r="D24" s="41"/>
      <c r="E24" s="73"/>
      <c r="F24" s="41"/>
      <c r="G24" s="71" t="str">
        <f t="shared" si="5"/>
        <v/>
      </c>
      <c r="H24" s="36" t="str">
        <f>IF(E24="", "", IFERROR(ROUND($S24/'Intro &amp; Setup'!$AN$33/'Intro &amp; Setup'!$AN$33, 1), ""))</f>
        <v/>
      </c>
      <c r="I24" s="36" t="str">
        <f>IF($H24="", "", IF(AND($H24&gt;='Intro &amp; Setup'!$AY$27, $H24&lt;='Intro &amp; Setup'!$AZ$27), 'Intro &amp; Setup'!$AX$27, IF(AND($H24&gt;='Intro &amp; Setup'!$AY$26, $H24&lt;='Intro &amp; Setup'!$AZ$26), 'Intro &amp; Setup'!$AX$26, IF(AND($H24&gt;='Intro &amp; Setup'!$AY$25, $H24&lt;='Intro &amp; Setup'!$AZ$25), 'Intro &amp; Setup'!$AX$25, IF($H24&gt;='Intro &amp; Setup'!$AY$24, 'Intro &amp; Setup'!$AX$24, "")))))</f>
        <v/>
      </c>
      <c r="J24" s="101" t="str">
        <f t="shared" si="0"/>
        <v/>
      </c>
      <c r="K24" s="41"/>
      <c r="L24" s="39" t="str">
        <f>IF($E24="", "", SUM($G$9:$G24)/($O24))</f>
        <v/>
      </c>
      <c r="M24" s="41"/>
      <c r="O24" s="3">
        <v>15</v>
      </c>
      <c r="Q24" s="33" t="str">
        <f>IF($B24="", "", Q23-'Intro &amp; Setup'!$Y$33)</f>
        <v/>
      </c>
      <c r="S24" s="33" t="str">
        <f>IF($E24="", "", ROUND($E24*IFERROR(INDEX('Intro &amp; Setup'!$AZ$7:$AZ$9, MATCH('Intro &amp; Setup'!$L$20, 'Intro &amp; Setup'!$AX$7:$AX$9, 0)), ""), 1))</f>
        <v/>
      </c>
      <c r="U24" s="3" t="str">
        <f t="shared" si="1"/>
        <v/>
      </c>
      <c r="W24" s="59" t="str">
        <f t="shared" si="2"/>
        <v/>
      </c>
      <c r="Y24" s="62" t="str">
        <f t="shared" si="3"/>
        <v/>
      </c>
      <c r="Z24" s="59" t="str">
        <f t="shared" si="4"/>
        <v/>
      </c>
      <c r="AB24" s="65" t="str">
        <f t="shared" si="6"/>
        <v/>
      </c>
    </row>
    <row r="25" spans="1:28" x14ac:dyDescent="0.25">
      <c r="A25" s="41"/>
      <c r="B25" s="30" t="str">
        <f>IF($O25&gt;'Intro &amp; Setup'!$Z$28, "", $B24+7)</f>
        <v/>
      </c>
      <c r="C25" s="68" t="str">
        <f>IF($B25="", "", $C24-'Intro &amp; Setup'!$Y$33)</f>
        <v/>
      </c>
      <c r="D25" s="41"/>
      <c r="E25" s="73"/>
      <c r="F25" s="41"/>
      <c r="G25" s="71" t="str">
        <f t="shared" si="5"/>
        <v/>
      </c>
      <c r="H25" s="36" t="str">
        <f>IF(E25="", "", IFERROR(ROUND($S25/'Intro &amp; Setup'!$AN$33/'Intro &amp; Setup'!$AN$33, 1), ""))</f>
        <v/>
      </c>
      <c r="I25" s="36" t="str">
        <f>IF($H25="", "", IF(AND($H25&gt;='Intro &amp; Setup'!$AY$27, $H25&lt;='Intro &amp; Setup'!$AZ$27), 'Intro &amp; Setup'!$AX$27, IF(AND($H25&gt;='Intro &amp; Setup'!$AY$26, $H25&lt;='Intro &amp; Setup'!$AZ$26), 'Intro &amp; Setup'!$AX$26, IF(AND($H25&gt;='Intro &amp; Setup'!$AY$25, $H25&lt;='Intro &amp; Setup'!$AZ$25), 'Intro &amp; Setup'!$AX$25, IF($H25&gt;='Intro &amp; Setup'!$AY$24, 'Intro &amp; Setup'!$AX$24, "")))))</f>
        <v/>
      </c>
      <c r="J25" s="101" t="str">
        <f t="shared" si="0"/>
        <v/>
      </c>
      <c r="K25" s="41"/>
      <c r="L25" s="39" t="str">
        <f>IF($E25="", "", SUM($G$9:$G25)/($O25))</f>
        <v/>
      </c>
      <c r="M25" s="41"/>
      <c r="O25" s="3">
        <v>16</v>
      </c>
      <c r="Q25" s="33" t="str">
        <f>IF($B25="", "", Q24-'Intro &amp; Setup'!$Y$33)</f>
        <v/>
      </c>
      <c r="S25" s="33" t="str">
        <f>IF($E25="", "", ROUND($E25*IFERROR(INDEX('Intro &amp; Setup'!$AZ$7:$AZ$9, MATCH('Intro &amp; Setup'!$L$20, 'Intro &amp; Setup'!$AX$7:$AX$9, 0)), ""), 1))</f>
        <v/>
      </c>
      <c r="U25" s="3" t="str">
        <f t="shared" si="1"/>
        <v/>
      </c>
      <c r="W25" s="59" t="str">
        <f t="shared" si="2"/>
        <v/>
      </c>
      <c r="Y25" s="62" t="str">
        <f t="shared" si="3"/>
        <v/>
      </c>
      <c r="Z25" s="59" t="str">
        <f t="shared" si="4"/>
        <v/>
      </c>
      <c r="AB25" s="65" t="str">
        <f t="shared" si="6"/>
        <v/>
      </c>
    </row>
    <row r="26" spans="1:28" x14ac:dyDescent="0.25">
      <c r="A26" s="41"/>
      <c r="B26" s="30" t="str">
        <f>IF($O26&gt;'Intro &amp; Setup'!$Z$28, "", $B25+7)</f>
        <v/>
      </c>
      <c r="C26" s="68" t="str">
        <f>IF($B26="", "", $C25-'Intro &amp; Setup'!$Y$33)</f>
        <v/>
      </c>
      <c r="D26" s="41"/>
      <c r="E26" s="73"/>
      <c r="F26" s="41"/>
      <c r="G26" s="71" t="str">
        <f t="shared" si="5"/>
        <v/>
      </c>
      <c r="H26" s="36" t="str">
        <f>IF(E26="", "", IFERROR(ROUND($S26/'Intro &amp; Setup'!$AN$33/'Intro &amp; Setup'!$AN$33, 1), ""))</f>
        <v/>
      </c>
      <c r="I26" s="36" t="str">
        <f>IF($H26="", "", IF(AND($H26&gt;='Intro &amp; Setup'!$AY$27, $H26&lt;='Intro &amp; Setup'!$AZ$27), 'Intro &amp; Setup'!$AX$27, IF(AND($H26&gt;='Intro &amp; Setup'!$AY$26, $H26&lt;='Intro &amp; Setup'!$AZ$26), 'Intro &amp; Setup'!$AX$26, IF(AND($H26&gt;='Intro &amp; Setup'!$AY$25, $H26&lt;='Intro &amp; Setup'!$AZ$25), 'Intro &amp; Setup'!$AX$25, IF($H26&gt;='Intro &amp; Setup'!$AY$24, 'Intro &amp; Setup'!$AX$24, "")))))</f>
        <v/>
      </c>
      <c r="J26" s="101" t="str">
        <f t="shared" si="0"/>
        <v/>
      </c>
      <c r="K26" s="41"/>
      <c r="L26" s="39" t="str">
        <f>IF($E26="", "", SUM($G$9:$G26)/($O26))</f>
        <v/>
      </c>
      <c r="M26" s="41"/>
      <c r="O26" s="3">
        <v>17</v>
      </c>
      <c r="Q26" s="33" t="str">
        <f>IF($B26="", "", Q25-'Intro &amp; Setup'!$Y$33)</f>
        <v/>
      </c>
      <c r="S26" s="33" t="str">
        <f>IF($E26="", "", ROUND($E26*IFERROR(INDEX('Intro &amp; Setup'!$AZ$7:$AZ$9, MATCH('Intro &amp; Setup'!$L$20, 'Intro &amp; Setup'!$AX$7:$AX$9, 0)), ""), 1))</f>
        <v/>
      </c>
      <c r="U26" s="3" t="str">
        <f t="shared" si="1"/>
        <v/>
      </c>
      <c r="W26" s="59" t="str">
        <f t="shared" si="2"/>
        <v/>
      </c>
      <c r="Y26" s="62" t="str">
        <f t="shared" si="3"/>
        <v/>
      </c>
      <c r="Z26" s="59" t="str">
        <f t="shared" si="4"/>
        <v/>
      </c>
      <c r="AB26" s="65" t="str">
        <f t="shared" si="6"/>
        <v/>
      </c>
    </row>
    <row r="27" spans="1:28" x14ac:dyDescent="0.25">
      <c r="A27" s="41"/>
      <c r="B27" s="30" t="str">
        <f>IF($O27&gt;'Intro &amp; Setup'!$Z$28, "", $B26+7)</f>
        <v/>
      </c>
      <c r="C27" s="68" t="str">
        <f>IF($B27="", "", $C26-'Intro &amp; Setup'!$Y$33)</f>
        <v/>
      </c>
      <c r="D27" s="41"/>
      <c r="E27" s="73"/>
      <c r="F27" s="41"/>
      <c r="G27" s="71" t="str">
        <f t="shared" si="5"/>
        <v/>
      </c>
      <c r="H27" s="36" t="str">
        <f>IF(E27="", "", IFERROR(ROUND($S27/'Intro &amp; Setup'!$AN$33/'Intro &amp; Setup'!$AN$33, 1), ""))</f>
        <v/>
      </c>
      <c r="I27" s="36" t="str">
        <f>IF($H27="", "", IF(AND($H27&gt;='Intro &amp; Setup'!$AY$27, $H27&lt;='Intro &amp; Setup'!$AZ$27), 'Intro &amp; Setup'!$AX$27, IF(AND($H27&gt;='Intro &amp; Setup'!$AY$26, $H27&lt;='Intro &amp; Setup'!$AZ$26), 'Intro &amp; Setup'!$AX$26, IF(AND($H27&gt;='Intro &amp; Setup'!$AY$25, $H27&lt;='Intro &amp; Setup'!$AZ$25), 'Intro &amp; Setup'!$AX$25, IF($H27&gt;='Intro &amp; Setup'!$AY$24, 'Intro &amp; Setup'!$AX$24, "")))))</f>
        <v/>
      </c>
      <c r="J27" s="101" t="str">
        <f t="shared" si="0"/>
        <v/>
      </c>
      <c r="K27" s="41"/>
      <c r="L27" s="39" t="str">
        <f>IF($E27="", "", SUM($G$9:$G27)/($O27))</f>
        <v/>
      </c>
      <c r="M27" s="41"/>
      <c r="O27" s="3">
        <v>18</v>
      </c>
      <c r="Q27" s="33" t="str">
        <f>IF($B27="", "", Q26-'Intro &amp; Setup'!$Y$33)</f>
        <v/>
      </c>
      <c r="S27" s="33" t="str">
        <f>IF($E27="", "", ROUND($E27*IFERROR(INDEX('Intro &amp; Setup'!$AZ$7:$AZ$9, MATCH('Intro &amp; Setup'!$L$20, 'Intro &amp; Setup'!$AX$7:$AX$9, 0)), ""), 1))</f>
        <v/>
      </c>
      <c r="U27" s="3" t="str">
        <f t="shared" si="1"/>
        <v/>
      </c>
      <c r="W27" s="59" t="str">
        <f t="shared" si="2"/>
        <v/>
      </c>
      <c r="Y27" s="62" t="str">
        <f t="shared" si="3"/>
        <v/>
      </c>
      <c r="Z27" s="59" t="str">
        <f t="shared" si="4"/>
        <v/>
      </c>
      <c r="AB27" s="65" t="str">
        <f t="shared" si="6"/>
        <v/>
      </c>
    </row>
    <row r="28" spans="1:28" x14ac:dyDescent="0.25">
      <c r="A28" s="41"/>
      <c r="B28" s="30" t="str">
        <f>IF($O28&gt;'Intro &amp; Setup'!$Z$28, "", $B27+7)</f>
        <v/>
      </c>
      <c r="C28" s="68" t="str">
        <f>IF($B28="", "", $C27-'Intro &amp; Setup'!$Y$33)</f>
        <v/>
      </c>
      <c r="D28" s="41"/>
      <c r="E28" s="73"/>
      <c r="F28" s="41"/>
      <c r="G28" s="71" t="str">
        <f t="shared" si="5"/>
        <v/>
      </c>
      <c r="H28" s="36" t="str">
        <f>IF(E28="", "", IFERROR(ROUND($S28/'Intro &amp; Setup'!$AN$33/'Intro &amp; Setup'!$AN$33, 1), ""))</f>
        <v/>
      </c>
      <c r="I28" s="36" t="str">
        <f>IF($H28="", "", IF(AND($H28&gt;='Intro &amp; Setup'!$AY$27, $H28&lt;='Intro &amp; Setup'!$AZ$27), 'Intro &amp; Setup'!$AX$27, IF(AND($H28&gt;='Intro &amp; Setup'!$AY$26, $H28&lt;='Intro &amp; Setup'!$AZ$26), 'Intro &amp; Setup'!$AX$26, IF(AND($H28&gt;='Intro &amp; Setup'!$AY$25, $H28&lt;='Intro &amp; Setup'!$AZ$25), 'Intro &amp; Setup'!$AX$25, IF($H28&gt;='Intro &amp; Setup'!$AY$24, 'Intro &amp; Setup'!$AX$24, "")))))</f>
        <v/>
      </c>
      <c r="J28" s="101" t="str">
        <f t="shared" si="0"/>
        <v/>
      </c>
      <c r="K28" s="41"/>
      <c r="L28" s="39" t="str">
        <f>IF($E28="", "", SUM($G$9:$G28)/($O28))</f>
        <v/>
      </c>
      <c r="M28" s="41"/>
      <c r="O28" s="3">
        <v>19</v>
      </c>
      <c r="Q28" s="33" t="str">
        <f>IF($B28="", "", Q27-'Intro &amp; Setup'!$Y$33)</f>
        <v/>
      </c>
      <c r="S28" s="33" t="str">
        <f>IF($E28="", "", ROUND($E28*IFERROR(INDEX('Intro &amp; Setup'!$AZ$7:$AZ$9, MATCH('Intro &amp; Setup'!$L$20, 'Intro &amp; Setup'!$AX$7:$AX$9, 0)), ""), 1))</f>
        <v/>
      </c>
      <c r="U28" s="3" t="str">
        <f t="shared" si="1"/>
        <v/>
      </c>
      <c r="W28" s="59" t="str">
        <f t="shared" si="2"/>
        <v/>
      </c>
      <c r="Y28" s="62" t="str">
        <f t="shared" si="3"/>
        <v/>
      </c>
      <c r="Z28" s="59" t="str">
        <f t="shared" si="4"/>
        <v/>
      </c>
      <c r="AB28" s="65" t="str">
        <f t="shared" si="6"/>
        <v/>
      </c>
    </row>
    <row r="29" spans="1:28" x14ac:dyDescent="0.25">
      <c r="A29" s="41"/>
      <c r="B29" s="30" t="str">
        <f>IF($O29&gt;'Intro &amp; Setup'!$Z$28, "", $B28+7)</f>
        <v/>
      </c>
      <c r="C29" s="68" t="str">
        <f>IF($B29="", "", $C28-'Intro &amp; Setup'!$Y$33)</f>
        <v/>
      </c>
      <c r="D29" s="41"/>
      <c r="E29" s="73"/>
      <c r="F29" s="41"/>
      <c r="G29" s="71" t="str">
        <f t="shared" si="5"/>
        <v/>
      </c>
      <c r="H29" s="36" t="str">
        <f>IF(E29="", "", IFERROR(ROUND($S29/'Intro &amp; Setup'!$AN$33/'Intro &amp; Setup'!$AN$33, 1), ""))</f>
        <v/>
      </c>
      <c r="I29" s="36" t="str">
        <f>IF($H29="", "", IF(AND($H29&gt;='Intro &amp; Setup'!$AY$27, $H29&lt;='Intro &amp; Setup'!$AZ$27), 'Intro &amp; Setup'!$AX$27, IF(AND($H29&gt;='Intro &amp; Setup'!$AY$26, $H29&lt;='Intro &amp; Setup'!$AZ$26), 'Intro &amp; Setup'!$AX$26, IF(AND($H29&gt;='Intro &amp; Setup'!$AY$25, $H29&lt;='Intro &amp; Setup'!$AZ$25), 'Intro &amp; Setup'!$AX$25, IF($H29&gt;='Intro &amp; Setup'!$AY$24, 'Intro &amp; Setup'!$AX$24, "")))))</f>
        <v/>
      </c>
      <c r="J29" s="101" t="str">
        <f t="shared" si="0"/>
        <v/>
      </c>
      <c r="K29" s="41"/>
      <c r="L29" s="39" t="str">
        <f>IF($E29="", "", SUM($G$9:$G29)/($O29))</f>
        <v/>
      </c>
      <c r="M29" s="41"/>
      <c r="O29" s="3">
        <v>20</v>
      </c>
      <c r="Q29" s="33" t="str">
        <f>IF($B29="", "", Q28-'Intro &amp; Setup'!$Y$33)</f>
        <v/>
      </c>
      <c r="S29" s="33" t="str">
        <f>IF($E29="", "", ROUND($E29*IFERROR(INDEX('Intro &amp; Setup'!$AZ$7:$AZ$9, MATCH('Intro &amp; Setup'!$L$20, 'Intro &amp; Setup'!$AX$7:$AX$9, 0)), ""), 1))</f>
        <v/>
      </c>
      <c r="U29" s="3" t="str">
        <f t="shared" si="1"/>
        <v/>
      </c>
      <c r="W29" s="59" t="str">
        <f t="shared" si="2"/>
        <v/>
      </c>
      <c r="Y29" s="62" t="str">
        <f t="shared" si="3"/>
        <v/>
      </c>
      <c r="Z29" s="59" t="str">
        <f t="shared" si="4"/>
        <v/>
      </c>
      <c r="AB29" s="65" t="str">
        <f t="shared" si="6"/>
        <v/>
      </c>
    </row>
    <row r="30" spans="1:28" x14ac:dyDescent="0.25">
      <c r="A30" s="41"/>
      <c r="B30" s="30" t="str">
        <f>IF($O30&gt;'Intro &amp; Setup'!$Z$28, "", $B29+7)</f>
        <v/>
      </c>
      <c r="C30" s="68" t="str">
        <f>IF($B30="", "", $C29-'Intro &amp; Setup'!$Y$33)</f>
        <v/>
      </c>
      <c r="D30" s="41"/>
      <c r="E30" s="73"/>
      <c r="F30" s="41"/>
      <c r="G30" s="71" t="str">
        <f t="shared" si="5"/>
        <v/>
      </c>
      <c r="H30" s="36" t="str">
        <f>IF(E30="", "", IFERROR(ROUND($S30/'Intro &amp; Setup'!$AN$33/'Intro &amp; Setup'!$AN$33, 1), ""))</f>
        <v/>
      </c>
      <c r="I30" s="36" t="str">
        <f>IF($H30="", "", IF(AND($H30&gt;='Intro &amp; Setup'!$AY$27, $H30&lt;='Intro &amp; Setup'!$AZ$27), 'Intro &amp; Setup'!$AX$27, IF(AND($H30&gt;='Intro &amp; Setup'!$AY$26, $H30&lt;='Intro &amp; Setup'!$AZ$26), 'Intro &amp; Setup'!$AX$26, IF(AND($H30&gt;='Intro &amp; Setup'!$AY$25, $H30&lt;='Intro &amp; Setup'!$AZ$25), 'Intro &amp; Setup'!$AX$25, IF($H30&gt;='Intro &amp; Setup'!$AY$24, 'Intro &amp; Setup'!$AX$24, "")))))</f>
        <v/>
      </c>
      <c r="J30" s="101" t="str">
        <f t="shared" si="0"/>
        <v/>
      </c>
      <c r="K30" s="41"/>
      <c r="L30" s="39" t="str">
        <f>IF($E30="", "", SUM($G$9:$G30)/($O30))</f>
        <v/>
      </c>
      <c r="M30" s="41"/>
      <c r="O30" s="3">
        <v>21</v>
      </c>
      <c r="Q30" s="33" t="str">
        <f>IF($B30="", "", Q29-'Intro &amp; Setup'!$Y$33)</f>
        <v/>
      </c>
      <c r="S30" s="33" t="str">
        <f>IF($E30="", "", ROUND($E30*IFERROR(INDEX('Intro &amp; Setup'!$AZ$7:$AZ$9, MATCH('Intro &amp; Setup'!$L$20, 'Intro &amp; Setup'!$AX$7:$AX$9, 0)), ""), 1))</f>
        <v/>
      </c>
      <c r="U30" s="3" t="str">
        <f t="shared" si="1"/>
        <v/>
      </c>
      <c r="W30" s="59" t="str">
        <f t="shared" si="2"/>
        <v/>
      </c>
      <c r="Y30" s="62" t="str">
        <f t="shared" si="3"/>
        <v/>
      </c>
      <c r="Z30" s="59" t="str">
        <f t="shared" si="4"/>
        <v/>
      </c>
      <c r="AB30" s="65" t="str">
        <f t="shared" si="6"/>
        <v/>
      </c>
    </row>
    <row r="31" spans="1:28" x14ac:dyDescent="0.25">
      <c r="A31" s="41"/>
      <c r="B31" s="30" t="str">
        <f>IF($O31&gt;'Intro &amp; Setup'!$Z$28, "", $B30+7)</f>
        <v/>
      </c>
      <c r="C31" s="68" t="str">
        <f>IF($B31="", "", $C30-'Intro &amp; Setup'!$Y$33)</f>
        <v/>
      </c>
      <c r="D31" s="41"/>
      <c r="E31" s="73"/>
      <c r="F31" s="41"/>
      <c r="G31" s="71" t="str">
        <f t="shared" si="5"/>
        <v/>
      </c>
      <c r="H31" s="36" t="str">
        <f>IF(E31="", "", IFERROR(ROUND($S31/'Intro &amp; Setup'!$AN$33/'Intro &amp; Setup'!$AN$33, 1), ""))</f>
        <v/>
      </c>
      <c r="I31" s="36" t="str">
        <f>IF($H31="", "", IF(AND($H31&gt;='Intro &amp; Setup'!$AY$27, $H31&lt;='Intro &amp; Setup'!$AZ$27), 'Intro &amp; Setup'!$AX$27, IF(AND($H31&gt;='Intro &amp; Setup'!$AY$26, $H31&lt;='Intro &amp; Setup'!$AZ$26), 'Intro &amp; Setup'!$AX$26, IF(AND($H31&gt;='Intro &amp; Setup'!$AY$25, $H31&lt;='Intro &amp; Setup'!$AZ$25), 'Intro &amp; Setup'!$AX$25, IF($H31&gt;='Intro &amp; Setup'!$AY$24, 'Intro &amp; Setup'!$AX$24, "")))))</f>
        <v/>
      </c>
      <c r="J31" s="101" t="str">
        <f t="shared" si="0"/>
        <v/>
      </c>
      <c r="K31" s="41"/>
      <c r="L31" s="39" t="str">
        <f>IF($E31="", "", SUM($G$9:$G31)/($O31))</f>
        <v/>
      </c>
      <c r="M31" s="41"/>
      <c r="O31" s="3">
        <v>22</v>
      </c>
      <c r="Q31" s="33" t="str">
        <f>IF($B31="", "", Q30-'Intro &amp; Setup'!$Y$33)</f>
        <v/>
      </c>
      <c r="S31" s="33" t="str">
        <f>IF($E31="", "", ROUND($E31*IFERROR(INDEX('Intro &amp; Setup'!$AZ$7:$AZ$9, MATCH('Intro &amp; Setup'!$L$20, 'Intro &amp; Setup'!$AX$7:$AX$9, 0)), ""), 1))</f>
        <v/>
      </c>
      <c r="U31" s="3" t="str">
        <f t="shared" si="1"/>
        <v/>
      </c>
      <c r="W31" s="59" t="str">
        <f t="shared" si="2"/>
        <v/>
      </c>
      <c r="Y31" s="62" t="str">
        <f t="shared" si="3"/>
        <v/>
      </c>
      <c r="Z31" s="59" t="str">
        <f t="shared" si="4"/>
        <v/>
      </c>
      <c r="AB31" s="65" t="str">
        <f t="shared" si="6"/>
        <v/>
      </c>
    </row>
    <row r="32" spans="1:28" x14ac:dyDescent="0.25">
      <c r="A32" s="41"/>
      <c r="B32" s="30" t="str">
        <f>IF($O32&gt;'Intro &amp; Setup'!$Z$28, "", $B31+7)</f>
        <v/>
      </c>
      <c r="C32" s="68" t="str">
        <f>IF($B32="", "", $C31-'Intro &amp; Setup'!$Y$33)</f>
        <v/>
      </c>
      <c r="D32" s="41"/>
      <c r="E32" s="73"/>
      <c r="F32" s="41"/>
      <c r="G32" s="71" t="str">
        <f t="shared" si="5"/>
        <v/>
      </c>
      <c r="H32" s="36" t="str">
        <f>IF(E32="", "", IFERROR(ROUND($S32/'Intro &amp; Setup'!$AN$33/'Intro &amp; Setup'!$AN$33, 1), ""))</f>
        <v/>
      </c>
      <c r="I32" s="36" t="str">
        <f>IF($H32="", "", IF(AND($H32&gt;='Intro &amp; Setup'!$AY$27, $H32&lt;='Intro &amp; Setup'!$AZ$27), 'Intro &amp; Setup'!$AX$27, IF(AND($H32&gt;='Intro &amp; Setup'!$AY$26, $H32&lt;='Intro &amp; Setup'!$AZ$26), 'Intro &amp; Setup'!$AX$26, IF(AND($H32&gt;='Intro &amp; Setup'!$AY$25, $H32&lt;='Intro &amp; Setup'!$AZ$25), 'Intro &amp; Setup'!$AX$25, IF($H32&gt;='Intro &amp; Setup'!$AY$24, 'Intro &amp; Setup'!$AX$24, "")))))</f>
        <v/>
      </c>
      <c r="J32" s="101" t="str">
        <f t="shared" si="0"/>
        <v/>
      </c>
      <c r="K32" s="41"/>
      <c r="L32" s="39" t="str">
        <f>IF($E32="", "", SUM($G$9:$G32)/($O32))</f>
        <v/>
      </c>
      <c r="M32" s="41"/>
      <c r="O32" s="3">
        <v>23</v>
      </c>
      <c r="Q32" s="33" t="str">
        <f>IF($B32="", "", Q31-'Intro &amp; Setup'!$Y$33)</f>
        <v/>
      </c>
      <c r="S32" s="33" t="str">
        <f>IF($E32="", "", ROUND($E32*IFERROR(INDEX('Intro &amp; Setup'!$AZ$7:$AZ$9, MATCH('Intro &amp; Setup'!$L$20, 'Intro &amp; Setup'!$AX$7:$AX$9, 0)), ""), 1))</f>
        <v/>
      </c>
      <c r="U32" s="3" t="str">
        <f t="shared" si="1"/>
        <v/>
      </c>
      <c r="W32" s="59" t="str">
        <f t="shared" si="2"/>
        <v/>
      </c>
      <c r="Y32" s="62" t="str">
        <f t="shared" si="3"/>
        <v/>
      </c>
      <c r="Z32" s="59" t="str">
        <f t="shared" si="4"/>
        <v/>
      </c>
      <c r="AB32" s="65" t="str">
        <f t="shared" si="6"/>
        <v/>
      </c>
    </row>
    <row r="33" spans="1:28" x14ac:dyDescent="0.25">
      <c r="A33" s="41"/>
      <c r="B33" s="30" t="str">
        <f>IF($O33&gt;'Intro &amp; Setup'!$Z$28, "", $B32+7)</f>
        <v/>
      </c>
      <c r="C33" s="68" t="str">
        <f>IF($B33="", "", $C32-'Intro &amp; Setup'!$Y$33)</f>
        <v/>
      </c>
      <c r="D33" s="41"/>
      <c r="E33" s="73"/>
      <c r="F33" s="41"/>
      <c r="G33" s="71" t="str">
        <f t="shared" si="5"/>
        <v/>
      </c>
      <c r="H33" s="36" t="str">
        <f>IF(E33="", "", IFERROR(ROUND($S33/'Intro &amp; Setup'!$AN$33/'Intro &amp; Setup'!$AN$33, 1), ""))</f>
        <v/>
      </c>
      <c r="I33" s="36" t="str">
        <f>IF($H33="", "", IF(AND($H33&gt;='Intro &amp; Setup'!$AY$27, $H33&lt;='Intro &amp; Setup'!$AZ$27), 'Intro &amp; Setup'!$AX$27, IF(AND($H33&gt;='Intro &amp; Setup'!$AY$26, $H33&lt;='Intro &amp; Setup'!$AZ$26), 'Intro &amp; Setup'!$AX$26, IF(AND($H33&gt;='Intro &amp; Setup'!$AY$25, $H33&lt;='Intro &amp; Setup'!$AZ$25), 'Intro &amp; Setup'!$AX$25, IF($H33&gt;='Intro &amp; Setup'!$AY$24, 'Intro &amp; Setup'!$AX$24, "")))))</f>
        <v/>
      </c>
      <c r="J33" s="101" t="str">
        <f t="shared" si="0"/>
        <v/>
      </c>
      <c r="K33" s="41"/>
      <c r="L33" s="39" t="str">
        <f>IF($E33="", "", SUM($G$9:$G33)/($O33))</f>
        <v/>
      </c>
      <c r="M33" s="41"/>
      <c r="O33" s="3">
        <v>24</v>
      </c>
      <c r="Q33" s="33" t="str">
        <f>IF($B33="", "", Q32-'Intro &amp; Setup'!$Y$33)</f>
        <v/>
      </c>
      <c r="S33" s="33" t="str">
        <f>IF($E33="", "", ROUND($E33*IFERROR(INDEX('Intro &amp; Setup'!$AZ$7:$AZ$9, MATCH('Intro &amp; Setup'!$L$20, 'Intro &amp; Setup'!$AX$7:$AX$9, 0)), ""), 1))</f>
        <v/>
      </c>
      <c r="U33" s="3" t="str">
        <f t="shared" si="1"/>
        <v/>
      </c>
      <c r="W33" s="59" t="str">
        <f t="shared" si="2"/>
        <v/>
      </c>
      <c r="Y33" s="62" t="str">
        <f t="shared" si="3"/>
        <v/>
      </c>
      <c r="Z33" s="59" t="str">
        <f t="shared" si="4"/>
        <v/>
      </c>
      <c r="AB33" s="65" t="str">
        <f t="shared" si="6"/>
        <v/>
      </c>
    </row>
    <row r="34" spans="1:28" x14ac:dyDescent="0.25">
      <c r="A34" s="41"/>
      <c r="B34" s="30" t="str">
        <f>IF($O34&gt;'Intro &amp; Setup'!$Z$28, "", $B33+7)</f>
        <v/>
      </c>
      <c r="C34" s="68" t="str">
        <f>IF($B34="", "", $C33-'Intro &amp; Setup'!$Y$33)</f>
        <v/>
      </c>
      <c r="D34" s="41"/>
      <c r="E34" s="73"/>
      <c r="F34" s="41"/>
      <c r="G34" s="71" t="str">
        <f t="shared" si="5"/>
        <v/>
      </c>
      <c r="H34" s="36" t="str">
        <f>IF(E34="", "", IFERROR(ROUND($S34/'Intro &amp; Setup'!$AN$33/'Intro &amp; Setup'!$AN$33, 1), ""))</f>
        <v/>
      </c>
      <c r="I34" s="36" t="str">
        <f>IF($H34="", "", IF(AND($H34&gt;='Intro &amp; Setup'!$AY$27, $H34&lt;='Intro &amp; Setup'!$AZ$27), 'Intro &amp; Setup'!$AX$27, IF(AND($H34&gt;='Intro &amp; Setup'!$AY$26, $H34&lt;='Intro &amp; Setup'!$AZ$26), 'Intro &amp; Setup'!$AX$26, IF(AND($H34&gt;='Intro &amp; Setup'!$AY$25, $H34&lt;='Intro &amp; Setup'!$AZ$25), 'Intro &amp; Setup'!$AX$25, IF($H34&gt;='Intro &amp; Setup'!$AY$24, 'Intro &amp; Setup'!$AX$24, "")))))</f>
        <v/>
      </c>
      <c r="J34" s="101" t="str">
        <f t="shared" si="0"/>
        <v/>
      </c>
      <c r="K34" s="41"/>
      <c r="L34" s="39" t="str">
        <f>IF($E34="", "", SUM($G$9:$G34)/($O34))</f>
        <v/>
      </c>
      <c r="M34" s="41"/>
      <c r="O34" s="3">
        <v>25</v>
      </c>
      <c r="Q34" s="33" t="str">
        <f>IF($B34="", "", Q33-'Intro &amp; Setup'!$Y$33)</f>
        <v/>
      </c>
      <c r="S34" s="33" t="str">
        <f>IF($E34="", "", ROUND($E34*IFERROR(INDEX('Intro &amp; Setup'!$AZ$7:$AZ$9, MATCH('Intro &amp; Setup'!$L$20, 'Intro &amp; Setup'!$AX$7:$AX$9, 0)), ""), 1))</f>
        <v/>
      </c>
      <c r="U34" s="3" t="str">
        <f t="shared" si="1"/>
        <v/>
      </c>
      <c r="W34" s="59" t="str">
        <f t="shared" si="2"/>
        <v/>
      </c>
      <c r="Y34" s="62" t="str">
        <f t="shared" si="3"/>
        <v/>
      </c>
      <c r="Z34" s="59" t="str">
        <f t="shared" si="4"/>
        <v/>
      </c>
      <c r="AB34" s="65" t="str">
        <f t="shared" si="6"/>
        <v/>
      </c>
    </row>
    <row r="35" spans="1:28" x14ac:dyDescent="0.25">
      <c r="A35" s="41"/>
      <c r="B35" s="30" t="str">
        <f>IF($O35&gt;'Intro &amp; Setup'!$Z$28, "", $B34+7)</f>
        <v/>
      </c>
      <c r="C35" s="68" t="str">
        <f>IF($B35="", "", $C34-'Intro &amp; Setup'!$Y$33)</f>
        <v/>
      </c>
      <c r="D35" s="41"/>
      <c r="E35" s="73"/>
      <c r="F35" s="41"/>
      <c r="G35" s="71" t="str">
        <f t="shared" si="5"/>
        <v/>
      </c>
      <c r="H35" s="36" t="str">
        <f>IF(E35="", "", IFERROR(ROUND($S35/'Intro &amp; Setup'!$AN$33/'Intro &amp; Setup'!$AN$33, 1), ""))</f>
        <v/>
      </c>
      <c r="I35" s="36" t="str">
        <f>IF($H35="", "", IF(AND($H35&gt;='Intro &amp; Setup'!$AY$27, $H35&lt;='Intro &amp; Setup'!$AZ$27), 'Intro &amp; Setup'!$AX$27, IF(AND($H35&gt;='Intro &amp; Setup'!$AY$26, $H35&lt;='Intro &amp; Setup'!$AZ$26), 'Intro &amp; Setup'!$AX$26, IF(AND($H35&gt;='Intro &amp; Setup'!$AY$25, $H35&lt;='Intro &amp; Setup'!$AZ$25), 'Intro &amp; Setup'!$AX$25, IF($H35&gt;='Intro &amp; Setup'!$AY$24, 'Intro &amp; Setup'!$AX$24, "")))))</f>
        <v/>
      </c>
      <c r="J35" s="101" t="str">
        <f t="shared" si="0"/>
        <v/>
      </c>
      <c r="K35" s="41"/>
      <c r="L35" s="39" t="str">
        <f>IF($E35="", "", SUM($G$9:$G35)/($O35))</f>
        <v/>
      </c>
      <c r="M35" s="41"/>
      <c r="O35" s="3">
        <v>26</v>
      </c>
      <c r="Q35" s="33" t="str">
        <f>IF($B35="", "", Q34-'Intro &amp; Setup'!$Y$33)</f>
        <v/>
      </c>
      <c r="S35" s="33" t="str">
        <f>IF($E35="", "", ROUND($E35*IFERROR(INDEX('Intro &amp; Setup'!$AZ$7:$AZ$9, MATCH('Intro &amp; Setup'!$L$20, 'Intro &amp; Setup'!$AX$7:$AX$9, 0)), ""), 1))</f>
        <v/>
      </c>
      <c r="U35" s="3" t="str">
        <f t="shared" si="1"/>
        <v/>
      </c>
      <c r="W35" s="59" t="str">
        <f t="shared" si="2"/>
        <v/>
      </c>
      <c r="Y35" s="62" t="str">
        <f t="shared" si="3"/>
        <v/>
      </c>
      <c r="Z35" s="59" t="str">
        <f t="shared" si="4"/>
        <v/>
      </c>
      <c r="AB35" s="65" t="str">
        <f t="shared" si="6"/>
        <v/>
      </c>
    </row>
    <row r="36" spans="1:28" x14ac:dyDescent="0.25">
      <c r="A36" s="41"/>
      <c r="B36" s="30" t="str">
        <f>IF($O36&gt;'Intro &amp; Setup'!$Z$28, "", $B35+7)</f>
        <v/>
      </c>
      <c r="C36" s="68" t="str">
        <f>IF($B36="", "", $C35-'Intro &amp; Setup'!$Y$33)</f>
        <v/>
      </c>
      <c r="D36" s="41"/>
      <c r="E36" s="73"/>
      <c r="F36" s="41"/>
      <c r="G36" s="71" t="str">
        <f t="shared" si="5"/>
        <v/>
      </c>
      <c r="H36" s="36" t="str">
        <f>IF(E36="", "", IFERROR(ROUND($S36/'Intro &amp; Setup'!$AN$33/'Intro &amp; Setup'!$AN$33, 1), ""))</f>
        <v/>
      </c>
      <c r="I36" s="36" t="str">
        <f>IF($H36="", "", IF(AND($H36&gt;='Intro &amp; Setup'!$AY$27, $H36&lt;='Intro &amp; Setup'!$AZ$27), 'Intro &amp; Setup'!$AX$27, IF(AND($H36&gt;='Intro &amp; Setup'!$AY$26, $H36&lt;='Intro &amp; Setup'!$AZ$26), 'Intro &amp; Setup'!$AX$26, IF(AND($H36&gt;='Intro &amp; Setup'!$AY$25, $H36&lt;='Intro &amp; Setup'!$AZ$25), 'Intro &amp; Setup'!$AX$25, IF($H36&gt;='Intro &amp; Setup'!$AY$24, 'Intro &amp; Setup'!$AX$24, "")))))</f>
        <v/>
      </c>
      <c r="J36" s="101" t="str">
        <f t="shared" si="0"/>
        <v/>
      </c>
      <c r="K36" s="41"/>
      <c r="L36" s="39" t="str">
        <f>IF($E36="", "", SUM($G$9:$G36)/($O36))</f>
        <v/>
      </c>
      <c r="M36" s="41"/>
      <c r="O36" s="3">
        <v>27</v>
      </c>
      <c r="Q36" s="33" t="str">
        <f>IF($B36="", "", Q35-'Intro &amp; Setup'!$Y$33)</f>
        <v/>
      </c>
      <c r="S36" s="33" t="str">
        <f>IF($E36="", "", ROUND($E36*IFERROR(INDEX('Intro &amp; Setup'!$AZ$7:$AZ$9, MATCH('Intro &amp; Setup'!$L$20, 'Intro &amp; Setup'!$AX$7:$AX$9, 0)), ""), 1))</f>
        <v/>
      </c>
      <c r="U36" s="3" t="str">
        <f t="shared" si="1"/>
        <v/>
      </c>
      <c r="W36" s="59" t="str">
        <f t="shared" si="2"/>
        <v/>
      </c>
      <c r="Y36" s="62" t="str">
        <f t="shared" si="3"/>
        <v/>
      </c>
      <c r="Z36" s="59" t="str">
        <f t="shared" si="4"/>
        <v/>
      </c>
      <c r="AB36" s="65" t="str">
        <f t="shared" si="6"/>
        <v/>
      </c>
    </row>
    <row r="37" spans="1:28" x14ac:dyDescent="0.25">
      <c r="A37" s="41"/>
      <c r="B37" s="30" t="str">
        <f>IF($O37&gt;'Intro &amp; Setup'!$Z$28, "", $B36+7)</f>
        <v/>
      </c>
      <c r="C37" s="68" t="str">
        <f>IF($B37="", "", $C36-'Intro &amp; Setup'!$Y$33)</f>
        <v/>
      </c>
      <c r="D37" s="41"/>
      <c r="E37" s="73"/>
      <c r="F37" s="41"/>
      <c r="G37" s="71" t="str">
        <f t="shared" si="5"/>
        <v/>
      </c>
      <c r="H37" s="36" t="str">
        <f>IF(E37="", "", IFERROR(ROUND($S37/'Intro &amp; Setup'!$AN$33/'Intro &amp; Setup'!$AN$33, 1), ""))</f>
        <v/>
      </c>
      <c r="I37" s="36" t="str">
        <f>IF($H37="", "", IF(AND($H37&gt;='Intro &amp; Setup'!$AY$27, $H37&lt;='Intro &amp; Setup'!$AZ$27), 'Intro &amp; Setup'!$AX$27, IF(AND($H37&gt;='Intro &amp; Setup'!$AY$26, $H37&lt;='Intro &amp; Setup'!$AZ$26), 'Intro &amp; Setup'!$AX$26, IF(AND($H37&gt;='Intro &amp; Setup'!$AY$25, $H37&lt;='Intro &amp; Setup'!$AZ$25), 'Intro &amp; Setup'!$AX$25, IF($H37&gt;='Intro &amp; Setup'!$AY$24, 'Intro &amp; Setup'!$AX$24, "")))))</f>
        <v/>
      </c>
      <c r="J37" s="101" t="str">
        <f t="shared" si="0"/>
        <v/>
      </c>
      <c r="K37" s="41"/>
      <c r="L37" s="39" t="str">
        <f>IF($E37="", "", SUM($G$9:$G37)/($O37))</f>
        <v/>
      </c>
      <c r="M37" s="41"/>
      <c r="O37" s="3">
        <v>28</v>
      </c>
      <c r="Q37" s="33" t="str">
        <f>IF($B37="", "", Q36-'Intro &amp; Setup'!$Y$33)</f>
        <v/>
      </c>
      <c r="S37" s="33" t="str">
        <f>IF($E37="", "", ROUND($E37*IFERROR(INDEX('Intro &amp; Setup'!$AZ$7:$AZ$9, MATCH('Intro &amp; Setup'!$L$20, 'Intro &amp; Setup'!$AX$7:$AX$9, 0)), ""), 1))</f>
        <v/>
      </c>
      <c r="U37" s="3" t="str">
        <f t="shared" si="1"/>
        <v/>
      </c>
      <c r="W37" s="59" t="str">
        <f t="shared" si="2"/>
        <v/>
      </c>
      <c r="Y37" s="62" t="str">
        <f t="shared" si="3"/>
        <v/>
      </c>
      <c r="Z37" s="59" t="str">
        <f t="shared" si="4"/>
        <v/>
      </c>
      <c r="AB37" s="65" t="str">
        <f t="shared" si="6"/>
        <v/>
      </c>
    </row>
    <row r="38" spans="1:28" x14ac:dyDescent="0.25">
      <c r="A38" s="41"/>
      <c r="B38" s="30" t="str">
        <f>IF($O38&gt;'Intro &amp; Setup'!$Z$28, "", $B37+7)</f>
        <v/>
      </c>
      <c r="C38" s="68" t="str">
        <f>IF($B38="", "", $C37-'Intro &amp; Setup'!$Y$33)</f>
        <v/>
      </c>
      <c r="D38" s="41"/>
      <c r="E38" s="73"/>
      <c r="F38" s="41"/>
      <c r="G38" s="71" t="str">
        <f t="shared" si="5"/>
        <v/>
      </c>
      <c r="H38" s="36" t="str">
        <f>IF(E38="", "", IFERROR(ROUND($S38/'Intro &amp; Setup'!$AN$33/'Intro &amp; Setup'!$AN$33, 1), ""))</f>
        <v/>
      </c>
      <c r="I38" s="36" t="str">
        <f>IF($H38="", "", IF(AND($H38&gt;='Intro &amp; Setup'!$AY$27, $H38&lt;='Intro &amp; Setup'!$AZ$27), 'Intro &amp; Setup'!$AX$27, IF(AND($H38&gt;='Intro &amp; Setup'!$AY$26, $H38&lt;='Intro &amp; Setup'!$AZ$26), 'Intro &amp; Setup'!$AX$26, IF(AND($H38&gt;='Intro &amp; Setup'!$AY$25, $H38&lt;='Intro &amp; Setup'!$AZ$25), 'Intro &amp; Setup'!$AX$25, IF($H38&gt;='Intro &amp; Setup'!$AY$24, 'Intro &amp; Setup'!$AX$24, "")))))</f>
        <v/>
      </c>
      <c r="J38" s="101" t="str">
        <f t="shared" si="0"/>
        <v/>
      </c>
      <c r="K38" s="41"/>
      <c r="L38" s="39" t="str">
        <f>IF($E38="", "", SUM($G$9:$G38)/($O38))</f>
        <v/>
      </c>
      <c r="M38" s="41"/>
      <c r="O38" s="3">
        <v>29</v>
      </c>
      <c r="Q38" s="33" t="str">
        <f>IF($B38="", "", Q37-'Intro &amp; Setup'!$Y$33)</f>
        <v/>
      </c>
      <c r="S38" s="33" t="str">
        <f>IF($E38="", "", ROUND($E38*IFERROR(INDEX('Intro &amp; Setup'!$AZ$7:$AZ$9, MATCH('Intro &amp; Setup'!$L$20, 'Intro &amp; Setup'!$AX$7:$AX$9, 0)), ""), 1))</f>
        <v/>
      </c>
      <c r="U38" s="3" t="str">
        <f t="shared" si="1"/>
        <v/>
      </c>
      <c r="W38" s="59" t="str">
        <f t="shared" si="2"/>
        <v/>
      </c>
      <c r="Y38" s="62" t="str">
        <f t="shared" si="3"/>
        <v/>
      </c>
      <c r="Z38" s="59" t="str">
        <f t="shared" si="4"/>
        <v/>
      </c>
      <c r="AB38" s="65" t="str">
        <f t="shared" si="6"/>
        <v/>
      </c>
    </row>
    <row r="39" spans="1:28" x14ac:dyDescent="0.25">
      <c r="A39" s="41"/>
      <c r="B39" s="30" t="str">
        <f>IF($O39&gt;'Intro &amp; Setup'!$Z$28, "", $B38+7)</f>
        <v/>
      </c>
      <c r="C39" s="68" t="str">
        <f>IF($B39="", "", $C38-'Intro &amp; Setup'!$Y$33)</f>
        <v/>
      </c>
      <c r="D39" s="41"/>
      <c r="E39" s="73"/>
      <c r="F39" s="41"/>
      <c r="G39" s="71" t="str">
        <f t="shared" si="5"/>
        <v/>
      </c>
      <c r="H39" s="36" t="str">
        <f>IF(E39="", "", IFERROR(ROUND($S39/'Intro &amp; Setup'!$AN$33/'Intro &amp; Setup'!$AN$33, 1), ""))</f>
        <v/>
      </c>
      <c r="I39" s="36" t="str">
        <f>IF($H39="", "", IF(AND($H39&gt;='Intro &amp; Setup'!$AY$27, $H39&lt;='Intro &amp; Setup'!$AZ$27), 'Intro &amp; Setup'!$AX$27, IF(AND($H39&gt;='Intro &amp; Setup'!$AY$26, $H39&lt;='Intro &amp; Setup'!$AZ$26), 'Intro &amp; Setup'!$AX$26, IF(AND($H39&gt;='Intro &amp; Setup'!$AY$25, $H39&lt;='Intro &amp; Setup'!$AZ$25), 'Intro &amp; Setup'!$AX$25, IF($H39&gt;='Intro &amp; Setup'!$AY$24, 'Intro &amp; Setup'!$AX$24, "")))))</f>
        <v/>
      </c>
      <c r="J39" s="101" t="str">
        <f t="shared" si="0"/>
        <v/>
      </c>
      <c r="K39" s="41"/>
      <c r="L39" s="39" t="str">
        <f>IF($E39="", "", SUM($G$9:$G39)/($O39))</f>
        <v/>
      </c>
      <c r="M39" s="41"/>
      <c r="O39" s="3">
        <v>30</v>
      </c>
      <c r="Q39" s="33" t="str">
        <f>IF($B39="", "", Q38-'Intro &amp; Setup'!$Y$33)</f>
        <v/>
      </c>
      <c r="S39" s="33" t="str">
        <f>IF($E39="", "", ROUND($E39*IFERROR(INDEX('Intro &amp; Setup'!$AZ$7:$AZ$9, MATCH('Intro &amp; Setup'!$L$20, 'Intro &amp; Setup'!$AX$7:$AX$9, 0)), ""), 1))</f>
        <v/>
      </c>
      <c r="U39" s="3" t="str">
        <f t="shared" si="1"/>
        <v/>
      </c>
      <c r="W39" s="59" t="str">
        <f t="shared" si="2"/>
        <v/>
      </c>
      <c r="Y39" s="62" t="str">
        <f t="shared" si="3"/>
        <v/>
      </c>
      <c r="Z39" s="59" t="str">
        <f t="shared" si="4"/>
        <v/>
      </c>
      <c r="AB39" s="65" t="str">
        <f t="shared" si="6"/>
        <v/>
      </c>
    </row>
    <row r="40" spans="1:28" x14ac:dyDescent="0.25">
      <c r="A40" s="41"/>
      <c r="B40" s="30" t="str">
        <f>IF($O40&gt;'Intro &amp; Setup'!$Z$28, "", $B39+7)</f>
        <v/>
      </c>
      <c r="C40" s="68" t="str">
        <f>IF($B40="", "", $C39-'Intro &amp; Setup'!$Y$33)</f>
        <v/>
      </c>
      <c r="D40" s="41"/>
      <c r="E40" s="73"/>
      <c r="F40" s="41"/>
      <c r="G40" s="71" t="str">
        <f t="shared" si="5"/>
        <v/>
      </c>
      <c r="H40" s="36" t="str">
        <f>IF(E40="", "", IFERROR(ROUND($S40/'Intro &amp; Setup'!$AN$33/'Intro &amp; Setup'!$AN$33, 1), ""))</f>
        <v/>
      </c>
      <c r="I40" s="36" t="str">
        <f>IF($H40="", "", IF(AND($H40&gt;='Intro &amp; Setup'!$AY$27, $H40&lt;='Intro &amp; Setup'!$AZ$27), 'Intro &amp; Setup'!$AX$27, IF(AND($H40&gt;='Intro &amp; Setup'!$AY$26, $H40&lt;='Intro &amp; Setup'!$AZ$26), 'Intro &amp; Setup'!$AX$26, IF(AND($H40&gt;='Intro &amp; Setup'!$AY$25, $H40&lt;='Intro &amp; Setup'!$AZ$25), 'Intro &amp; Setup'!$AX$25, IF($H40&gt;='Intro &amp; Setup'!$AY$24, 'Intro &amp; Setup'!$AX$24, "")))))</f>
        <v/>
      </c>
      <c r="J40" s="101" t="str">
        <f t="shared" si="0"/>
        <v/>
      </c>
      <c r="K40" s="41"/>
      <c r="L40" s="39" t="str">
        <f>IF($E40="", "", SUM($G$9:$G40)/($O40))</f>
        <v/>
      </c>
      <c r="M40" s="41"/>
      <c r="O40" s="3">
        <v>31</v>
      </c>
      <c r="Q40" s="33" t="str">
        <f>IF($B40="", "", Q39-'Intro &amp; Setup'!$Y$33)</f>
        <v/>
      </c>
      <c r="S40" s="33" t="str">
        <f>IF($E40="", "", ROUND($E40*IFERROR(INDEX('Intro &amp; Setup'!$AZ$7:$AZ$9, MATCH('Intro &amp; Setup'!$L$20, 'Intro &amp; Setup'!$AX$7:$AX$9, 0)), ""), 1))</f>
        <v/>
      </c>
      <c r="U40" s="3" t="str">
        <f t="shared" si="1"/>
        <v/>
      </c>
      <c r="W40" s="59" t="str">
        <f t="shared" si="2"/>
        <v/>
      </c>
      <c r="Y40" s="62" t="str">
        <f t="shared" si="3"/>
        <v/>
      </c>
      <c r="Z40" s="59" t="str">
        <f t="shared" si="4"/>
        <v/>
      </c>
      <c r="AB40" s="65" t="str">
        <f t="shared" si="6"/>
        <v/>
      </c>
    </row>
    <row r="41" spans="1:28" x14ac:dyDescent="0.25">
      <c r="A41" s="41"/>
      <c r="B41" s="30" t="str">
        <f>IF($O41&gt;'Intro &amp; Setup'!$Z$28, "", $B40+7)</f>
        <v/>
      </c>
      <c r="C41" s="68" t="str">
        <f>IF($B41="", "", $C40-'Intro &amp; Setup'!$Y$33)</f>
        <v/>
      </c>
      <c r="D41" s="41"/>
      <c r="E41" s="73"/>
      <c r="F41" s="41"/>
      <c r="G41" s="71" t="str">
        <f t="shared" si="5"/>
        <v/>
      </c>
      <c r="H41" s="36" t="str">
        <f>IF(E41="", "", IFERROR(ROUND($S41/'Intro &amp; Setup'!$AN$33/'Intro &amp; Setup'!$AN$33, 1), ""))</f>
        <v/>
      </c>
      <c r="I41" s="36" t="str">
        <f>IF($H41="", "", IF(AND($H41&gt;='Intro &amp; Setup'!$AY$27, $H41&lt;='Intro &amp; Setup'!$AZ$27), 'Intro &amp; Setup'!$AX$27, IF(AND($H41&gt;='Intro &amp; Setup'!$AY$26, $H41&lt;='Intro &amp; Setup'!$AZ$26), 'Intro &amp; Setup'!$AX$26, IF(AND($H41&gt;='Intro &amp; Setup'!$AY$25, $H41&lt;='Intro &amp; Setup'!$AZ$25), 'Intro &amp; Setup'!$AX$25, IF($H41&gt;='Intro &amp; Setup'!$AY$24, 'Intro &amp; Setup'!$AX$24, "")))))</f>
        <v/>
      </c>
      <c r="J41" s="101" t="str">
        <f t="shared" si="0"/>
        <v/>
      </c>
      <c r="K41" s="41"/>
      <c r="L41" s="39" t="str">
        <f>IF($E41="", "", SUM($G$9:$G41)/($O41))</f>
        <v/>
      </c>
      <c r="M41" s="41"/>
      <c r="O41" s="3">
        <v>32</v>
      </c>
      <c r="Q41" s="33" t="str">
        <f>IF($B41="", "", Q40-'Intro &amp; Setup'!$Y$33)</f>
        <v/>
      </c>
      <c r="S41" s="33" t="str">
        <f>IF($E41="", "", ROUND($E41*IFERROR(INDEX('Intro &amp; Setup'!$AZ$7:$AZ$9, MATCH('Intro &amp; Setup'!$L$20, 'Intro &amp; Setup'!$AX$7:$AX$9, 0)), ""), 1))</f>
        <v/>
      </c>
      <c r="U41" s="3" t="str">
        <f t="shared" si="1"/>
        <v/>
      </c>
      <c r="W41" s="59" t="str">
        <f t="shared" si="2"/>
        <v/>
      </c>
      <c r="Y41" s="62" t="str">
        <f t="shared" si="3"/>
        <v/>
      </c>
      <c r="Z41" s="59" t="str">
        <f t="shared" si="4"/>
        <v/>
      </c>
      <c r="AB41" s="65" t="str">
        <f t="shared" si="6"/>
        <v/>
      </c>
    </row>
    <row r="42" spans="1:28" x14ac:dyDescent="0.25">
      <c r="A42" s="41"/>
      <c r="B42" s="30" t="str">
        <f>IF($O42&gt;'Intro &amp; Setup'!$Z$28, "", $B41+7)</f>
        <v/>
      </c>
      <c r="C42" s="68" t="str">
        <f>IF($B42="", "", $C41-'Intro &amp; Setup'!$Y$33)</f>
        <v/>
      </c>
      <c r="D42" s="41"/>
      <c r="E42" s="73"/>
      <c r="F42" s="41"/>
      <c r="G42" s="71" t="str">
        <f t="shared" si="5"/>
        <v/>
      </c>
      <c r="H42" s="36" t="str">
        <f>IF(E42="", "", IFERROR(ROUND($S42/'Intro &amp; Setup'!$AN$33/'Intro &amp; Setup'!$AN$33, 1), ""))</f>
        <v/>
      </c>
      <c r="I42" s="36" t="str">
        <f>IF($H42="", "", IF(AND($H42&gt;='Intro &amp; Setup'!$AY$27, $H42&lt;='Intro &amp; Setup'!$AZ$27), 'Intro &amp; Setup'!$AX$27, IF(AND($H42&gt;='Intro &amp; Setup'!$AY$26, $H42&lt;='Intro &amp; Setup'!$AZ$26), 'Intro &amp; Setup'!$AX$26, IF(AND($H42&gt;='Intro &amp; Setup'!$AY$25, $H42&lt;='Intro &amp; Setup'!$AZ$25), 'Intro &amp; Setup'!$AX$25, IF($H42&gt;='Intro &amp; Setup'!$AY$24, 'Intro &amp; Setup'!$AX$24, "")))))</f>
        <v/>
      </c>
      <c r="J42" s="101" t="str">
        <f t="shared" si="0"/>
        <v/>
      </c>
      <c r="K42" s="41"/>
      <c r="L42" s="39" t="str">
        <f>IF($E42="", "", SUM($G$9:$G42)/($O42))</f>
        <v/>
      </c>
      <c r="M42" s="41"/>
      <c r="O42" s="3">
        <v>33</v>
      </c>
      <c r="Q42" s="33" t="str">
        <f>IF($B42="", "", Q41-'Intro &amp; Setup'!$Y$33)</f>
        <v/>
      </c>
      <c r="S42" s="33" t="str">
        <f>IF($E42="", "", ROUND($E42*IFERROR(INDEX('Intro &amp; Setup'!$AZ$7:$AZ$9, MATCH('Intro &amp; Setup'!$L$20, 'Intro &amp; Setup'!$AX$7:$AX$9, 0)), ""), 1))</f>
        <v/>
      </c>
      <c r="U42" s="3" t="str">
        <f t="shared" si="1"/>
        <v/>
      </c>
      <c r="W42" s="59" t="str">
        <f t="shared" si="2"/>
        <v/>
      </c>
      <c r="Y42" s="62" t="str">
        <f t="shared" si="3"/>
        <v/>
      </c>
      <c r="Z42" s="59" t="str">
        <f t="shared" si="4"/>
        <v/>
      </c>
      <c r="AB42" s="65" t="str">
        <f t="shared" si="6"/>
        <v/>
      </c>
    </row>
    <row r="43" spans="1:28" x14ac:dyDescent="0.25">
      <c r="A43" s="41"/>
      <c r="B43" s="30" t="str">
        <f>IF($O43&gt;'Intro &amp; Setup'!$Z$28, "", $B42+7)</f>
        <v/>
      </c>
      <c r="C43" s="68" t="str">
        <f>IF($B43="", "", $C42-'Intro &amp; Setup'!$Y$33)</f>
        <v/>
      </c>
      <c r="D43" s="41"/>
      <c r="E43" s="73"/>
      <c r="F43" s="41"/>
      <c r="G43" s="71" t="str">
        <f t="shared" si="5"/>
        <v/>
      </c>
      <c r="H43" s="36" t="str">
        <f>IF(E43="", "", IFERROR(ROUND($S43/'Intro &amp; Setup'!$AN$33/'Intro &amp; Setup'!$AN$33, 1), ""))</f>
        <v/>
      </c>
      <c r="I43" s="36" t="str">
        <f>IF($H43="", "", IF(AND($H43&gt;='Intro &amp; Setup'!$AY$27, $H43&lt;='Intro &amp; Setup'!$AZ$27), 'Intro &amp; Setup'!$AX$27, IF(AND($H43&gt;='Intro &amp; Setup'!$AY$26, $H43&lt;='Intro &amp; Setup'!$AZ$26), 'Intro &amp; Setup'!$AX$26, IF(AND($H43&gt;='Intro &amp; Setup'!$AY$25, $H43&lt;='Intro &amp; Setup'!$AZ$25), 'Intro &amp; Setup'!$AX$25, IF($H43&gt;='Intro &amp; Setup'!$AY$24, 'Intro &amp; Setup'!$AX$24, "")))))</f>
        <v/>
      </c>
      <c r="J43" s="101" t="str">
        <f t="shared" si="0"/>
        <v/>
      </c>
      <c r="K43" s="41"/>
      <c r="L43" s="39" t="str">
        <f>IF($E43="", "", SUM($G$9:$G43)/($O43))</f>
        <v/>
      </c>
      <c r="M43" s="41"/>
      <c r="O43" s="3">
        <v>34</v>
      </c>
      <c r="Q43" s="33" t="str">
        <f>IF($B43="", "", Q42-'Intro &amp; Setup'!$Y$33)</f>
        <v/>
      </c>
      <c r="S43" s="33" t="str">
        <f>IF($E43="", "", ROUND($E43*IFERROR(INDEX('Intro &amp; Setup'!$AZ$7:$AZ$9, MATCH('Intro &amp; Setup'!$L$20, 'Intro &amp; Setup'!$AX$7:$AX$9, 0)), ""), 1))</f>
        <v/>
      </c>
      <c r="U43" s="3" t="str">
        <f t="shared" si="1"/>
        <v/>
      </c>
      <c r="W43" s="59" t="str">
        <f t="shared" si="2"/>
        <v/>
      </c>
      <c r="Y43" s="62" t="str">
        <f t="shared" si="3"/>
        <v/>
      </c>
      <c r="Z43" s="59" t="str">
        <f t="shared" si="4"/>
        <v/>
      </c>
      <c r="AB43" s="65" t="str">
        <f t="shared" si="6"/>
        <v/>
      </c>
    </row>
    <row r="44" spans="1:28" x14ac:dyDescent="0.25">
      <c r="A44" s="41"/>
      <c r="B44" s="30" t="str">
        <f>IF($O44&gt;'Intro &amp; Setup'!$Z$28, "", $B43+7)</f>
        <v/>
      </c>
      <c r="C44" s="68" t="str">
        <f>IF($B44="", "", $C43-'Intro &amp; Setup'!$Y$33)</f>
        <v/>
      </c>
      <c r="D44" s="41"/>
      <c r="E44" s="73"/>
      <c r="F44" s="41"/>
      <c r="G44" s="71" t="str">
        <f t="shared" si="5"/>
        <v/>
      </c>
      <c r="H44" s="36" t="str">
        <f>IF(E44="", "", IFERROR(ROUND($S44/'Intro &amp; Setup'!$AN$33/'Intro &amp; Setup'!$AN$33, 1), ""))</f>
        <v/>
      </c>
      <c r="I44" s="36" t="str">
        <f>IF($H44="", "", IF(AND($H44&gt;='Intro &amp; Setup'!$AY$27, $H44&lt;='Intro &amp; Setup'!$AZ$27), 'Intro &amp; Setup'!$AX$27, IF(AND($H44&gt;='Intro &amp; Setup'!$AY$26, $H44&lt;='Intro &amp; Setup'!$AZ$26), 'Intro &amp; Setup'!$AX$26, IF(AND($H44&gt;='Intro &amp; Setup'!$AY$25, $H44&lt;='Intro &amp; Setup'!$AZ$25), 'Intro &amp; Setup'!$AX$25, IF($H44&gt;='Intro &amp; Setup'!$AY$24, 'Intro &amp; Setup'!$AX$24, "")))))</f>
        <v/>
      </c>
      <c r="J44" s="101" t="str">
        <f t="shared" si="0"/>
        <v/>
      </c>
      <c r="K44" s="41"/>
      <c r="L44" s="39" t="str">
        <f>IF($E44="", "", SUM($G$9:$G44)/($O44))</f>
        <v/>
      </c>
      <c r="M44" s="41"/>
      <c r="O44" s="3">
        <v>35</v>
      </c>
      <c r="Q44" s="33" t="str">
        <f>IF($B44="", "", Q43-'Intro &amp; Setup'!$Y$33)</f>
        <v/>
      </c>
      <c r="S44" s="33" t="str">
        <f>IF($E44="", "", ROUND($E44*IFERROR(INDEX('Intro &amp; Setup'!$AZ$7:$AZ$9, MATCH('Intro &amp; Setup'!$L$20, 'Intro &amp; Setup'!$AX$7:$AX$9, 0)), ""), 1))</f>
        <v/>
      </c>
      <c r="U44" s="3" t="str">
        <f t="shared" si="1"/>
        <v/>
      </c>
      <c r="W44" s="59" t="str">
        <f t="shared" si="2"/>
        <v/>
      </c>
      <c r="Y44" s="62" t="str">
        <f t="shared" si="3"/>
        <v/>
      </c>
      <c r="Z44" s="59" t="str">
        <f t="shared" si="4"/>
        <v/>
      </c>
      <c r="AB44" s="65" t="str">
        <f t="shared" si="6"/>
        <v/>
      </c>
    </row>
    <row r="45" spans="1:28" x14ac:dyDescent="0.25">
      <c r="A45" s="41"/>
      <c r="B45" s="30" t="str">
        <f>IF($O45&gt;'Intro &amp; Setup'!$Z$28, "", $B44+7)</f>
        <v/>
      </c>
      <c r="C45" s="68" t="str">
        <f>IF($B45="", "", $C44-'Intro &amp; Setup'!$Y$33)</f>
        <v/>
      </c>
      <c r="D45" s="41"/>
      <c r="E45" s="73"/>
      <c r="F45" s="41"/>
      <c r="G45" s="71" t="str">
        <f t="shared" si="5"/>
        <v/>
      </c>
      <c r="H45" s="36" t="str">
        <f>IF(E45="", "", IFERROR(ROUND($S45/'Intro &amp; Setup'!$AN$33/'Intro &amp; Setup'!$AN$33, 1), ""))</f>
        <v/>
      </c>
      <c r="I45" s="36" t="str">
        <f>IF($H45="", "", IF(AND($H45&gt;='Intro &amp; Setup'!$AY$27, $H45&lt;='Intro &amp; Setup'!$AZ$27), 'Intro &amp; Setup'!$AX$27, IF(AND($H45&gt;='Intro &amp; Setup'!$AY$26, $H45&lt;='Intro &amp; Setup'!$AZ$26), 'Intro &amp; Setup'!$AX$26, IF(AND($H45&gt;='Intro &amp; Setup'!$AY$25, $H45&lt;='Intro &amp; Setup'!$AZ$25), 'Intro &amp; Setup'!$AX$25, IF($H45&gt;='Intro &amp; Setup'!$AY$24, 'Intro &amp; Setup'!$AX$24, "")))))</f>
        <v/>
      </c>
      <c r="J45" s="101" t="str">
        <f t="shared" si="0"/>
        <v/>
      </c>
      <c r="K45" s="41"/>
      <c r="L45" s="39" t="str">
        <f>IF($E45="", "", SUM($G$9:$G45)/($O45))</f>
        <v/>
      </c>
      <c r="M45" s="41"/>
      <c r="O45" s="3">
        <v>36</v>
      </c>
      <c r="Q45" s="33" t="str">
        <f>IF($B45="", "", Q44-'Intro &amp; Setup'!$Y$33)</f>
        <v/>
      </c>
      <c r="S45" s="33" t="str">
        <f>IF($E45="", "", ROUND($E45*IFERROR(INDEX('Intro &amp; Setup'!$AZ$7:$AZ$9, MATCH('Intro &amp; Setup'!$L$20, 'Intro &amp; Setup'!$AX$7:$AX$9, 0)), ""), 1))</f>
        <v/>
      </c>
      <c r="U45" s="3" t="str">
        <f t="shared" si="1"/>
        <v/>
      </c>
      <c r="W45" s="59" t="str">
        <f t="shared" si="2"/>
        <v/>
      </c>
      <c r="Y45" s="62" t="str">
        <f t="shared" si="3"/>
        <v/>
      </c>
      <c r="Z45" s="59" t="str">
        <f t="shared" si="4"/>
        <v/>
      </c>
      <c r="AB45" s="65" t="str">
        <f t="shared" si="6"/>
        <v/>
      </c>
    </row>
    <row r="46" spans="1:28" x14ac:dyDescent="0.25">
      <c r="A46" s="41"/>
      <c r="B46" s="30" t="str">
        <f>IF($O46&gt;'Intro &amp; Setup'!$Z$28, "", $B45+7)</f>
        <v/>
      </c>
      <c r="C46" s="68" t="str">
        <f>IF($B46="", "", $C45-'Intro &amp; Setup'!$Y$33)</f>
        <v/>
      </c>
      <c r="D46" s="41"/>
      <c r="E46" s="73"/>
      <c r="F46" s="41"/>
      <c r="G46" s="71" t="str">
        <f t="shared" si="5"/>
        <v/>
      </c>
      <c r="H46" s="36" t="str">
        <f>IF(E46="", "", IFERROR(ROUND($S46/'Intro &amp; Setup'!$AN$33/'Intro &amp; Setup'!$AN$33, 1), ""))</f>
        <v/>
      </c>
      <c r="I46" s="36" t="str">
        <f>IF($H46="", "", IF(AND($H46&gt;='Intro &amp; Setup'!$AY$27, $H46&lt;='Intro &amp; Setup'!$AZ$27), 'Intro &amp; Setup'!$AX$27, IF(AND($H46&gt;='Intro &amp; Setup'!$AY$26, $H46&lt;='Intro &amp; Setup'!$AZ$26), 'Intro &amp; Setup'!$AX$26, IF(AND($H46&gt;='Intro &amp; Setup'!$AY$25, $H46&lt;='Intro &amp; Setup'!$AZ$25), 'Intro &amp; Setup'!$AX$25, IF($H46&gt;='Intro &amp; Setup'!$AY$24, 'Intro &amp; Setup'!$AX$24, "")))))</f>
        <v/>
      </c>
      <c r="J46" s="101" t="str">
        <f t="shared" si="0"/>
        <v/>
      </c>
      <c r="K46" s="41"/>
      <c r="L46" s="39" t="str">
        <f>IF($E46="", "", SUM($G$9:$G46)/($O46))</f>
        <v/>
      </c>
      <c r="M46" s="41"/>
      <c r="O46" s="3">
        <v>37</v>
      </c>
      <c r="Q46" s="33" t="str">
        <f>IF($B46="", "", Q45-'Intro &amp; Setup'!$Y$33)</f>
        <v/>
      </c>
      <c r="S46" s="33" t="str">
        <f>IF($E46="", "", ROUND($E46*IFERROR(INDEX('Intro &amp; Setup'!$AZ$7:$AZ$9, MATCH('Intro &amp; Setup'!$L$20, 'Intro &amp; Setup'!$AX$7:$AX$9, 0)), ""), 1))</f>
        <v/>
      </c>
      <c r="U46" s="3" t="str">
        <f t="shared" si="1"/>
        <v/>
      </c>
      <c r="W46" s="59" t="str">
        <f t="shared" si="2"/>
        <v/>
      </c>
      <c r="Y46" s="62" t="str">
        <f t="shared" si="3"/>
        <v/>
      </c>
      <c r="Z46" s="59" t="str">
        <f t="shared" si="4"/>
        <v/>
      </c>
      <c r="AB46" s="65" t="str">
        <f t="shared" si="6"/>
        <v/>
      </c>
    </row>
    <row r="47" spans="1:28" x14ac:dyDescent="0.25">
      <c r="A47" s="41"/>
      <c r="B47" s="30" t="str">
        <f>IF($O47&gt;'Intro &amp; Setup'!$Z$28, "", $B46+7)</f>
        <v/>
      </c>
      <c r="C47" s="68" t="str">
        <f>IF($B47="", "", $C46-'Intro &amp; Setup'!$Y$33)</f>
        <v/>
      </c>
      <c r="D47" s="41"/>
      <c r="E47" s="73"/>
      <c r="F47" s="41"/>
      <c r="G47" s="71" t="str">
        <f t="shared" si="5"/>
        <v/>
      </c>
      <c r="H47" s="36" t="str">
        <f>IF(E47="", "", IFERROR(ROUND($S47/'Intro &amp; Setup'!$AN$33/'Intro &amp; Setup'!$AN$33, 1), ""))</f>
        <v/>
      </c>
      <c r="I47" s="36" t="str">
        <f>IF($H47="", "", IF(AND($H47&gt;='Intro &amp; Setup'!$AY$27, $H47&lt;='Intro &amp; Setup'!$AZ$27), 'Intro &amp; Setup'!$AX$27, IF(AND($H47&gt;='Intro &amp; Setup'!$AY$26, $H47&lt;='Intro &amp; Setup'!$AZ$26), 'Intro &amp; Setup'!$AX$26, IF(AND($H47&gt;='Intro &amp; Setup'!$AY$25, $H47&lt;='Intro &amp; Setup'!$AZ$25), 'Intro &amp; Setup'!$AX$25, IF($H47&gt;='Intro &amp; Setup'!$AY$24, 'Intro &amp; Setup'!$AX$24, "")))))</f>
        <v/>
      </c>
      <c r="J47" s="101" t="str">
        <f t="shared" si="0"/>
        <v/>
      </c>
      <c r="K47" s="41"/>
      <c r="L47" s="39" t="str">
        <f>IF($E47="", "", SUM($G$9:$G47)/($O47))</f>
        <v/>
      </c>
      <c r="M47" s="41"/>
      <c r="O47" s="3">
        <v>38</v>
      </c>
      <c r="Q47" s="33" t="str">
        <f>IF($B47="", "", Q46-'Intro &amp; Setup'!$Y$33)</f>
        <v/>
      </c>
      <c r="S47" s="33" t="str">
        <f>IF($E47="", "", ROUND($E47*IFERROR(INDEX('Intro &amp; Setup'!$AZ$7:$AZ$9, MATCH('Intro &amp; Setup'!$L$20, 'Intro &amp; Setup'!$AX$7:$AX$9, 0)), ""), 1))</f>
        <v/>
      </c>
      <c r="U47" s="3" t="str">
        <f t="shared" si="1"/>
        <v/>
      </c>
      <c r="W47" s="59" t="str">
        <f t="shared" si="2"/>
        <v/>
      </c>
      <c r="Y47" s="62" t="str">
        <f t="shared" si="3"/>
        <v/>
      </c>
      <c r="Z47" s="59" t="str">
        <f t="shared" si="4"/>
        <v/>
      </c>
      <c r="AB47" s="65" t="str">
        <f t="shared" si="6"/>
        <v/>
      </c>
    </row>
    <row r="48" spans="1:28" x14ac:dyDescent="0.25">
      <c r="A48" s="41"/>
      <c r="B48" s="30" t="str">
        <f>IF($O48&gt;'Intro &amp; Setup'!$Z$28, "", $B47+7)</f>
        <v/>
      </c>
      <c r="C48" s="68" t="str">
        <f>IF($B48="", "", $C47-'Intro &amp; Setup'!$Y$33)</f>
        <v/>
      </c>
      <c r="D48" s="41"/>
      <c r="E48" s="73"/>
      <c r="F48" s="41"/>
      <c r="G48" s="71" t="str">
        <f t="shared" si="5"/>
        <v/>
      </c>
      <c r="H48" s="36" t="str">
        <f>IF(E48="", "", IFERROR(ROUND($S48/'Intro &amp; Setup'!$AN$33/'Intro &amp; Setup'!$AN$33, 1), ""))</f>
        <v/>
      </c>
      <c r="I48" s="36" t="str">
        <f>IF($H48="", "", IF(AND($H48&gt;='Intro &amp; Setup'!$AY$27, $H48&lt;='Intro &amp; Setup'!$AZ$27), 'Intro &amp; Setup'!$AX$27, IF(AND($H48&gt;='Intro &amp; Setup'!$AY$26, $H48&lt;='Intro &amp; Setup'!$AZ$26), 'Intro &amp; Setup'!$AX$26, IF(AND($H48&gt;='Intro &amp; Setup'!$AY$25, $H48&lt;='Intro &amp; Setup'!$AZ$25), 'Intro &amp; Setup'!$AX$25, IF($H48&gt;='Intro &amp; Setup'!$AY$24, 'Intro &amp; Setup'!$AX$24, "")))))</f>
        <v/>
      </c>
      <c r="J48" s="101" t="str">
        <f t="shared" si="0"/>
        <v/>
      </c>
      <c r="K48" s="41"/>
      <c r="L48" s="39" t="str">
        <f>IF($E48="", "", SUM($G$9:$G48)/($O48))</f>
        <v/>
      </c>
      <c r="M48" s="41"/>
      <c r="O48" s="3">
        <v>39</v>
      </c>
      <c r="Q48" s="33" t="str">
        <f>IF($B48="", "", Q47-'Intro &amp; Setup'!$Y$33)</f>
        <v/>
      </c>
      <c r="S48" s="33" t="str">
        <f>IF($E48="", "", ROUND($E48*IFERROR(INDEX('Intro &amp; Setup'!$AZ$7:$AZ$9, MATCH('Intro &amp; Setup'!$L$20, 'Intro &amp; Setup'!$AX$7:$AX$9, 0)), ""), 1))</f>
        <v/>
      </c>
      <c r="U48" s="3" t="str">
        <f t="shared" si="1"/>
        <v/>
      </c>
      <c r="W48" s="59" t="str">
        <f t="shared" si="2"/>
        <v/>
      </c>
      <c r="Y48" s="62" t="str">
        <f t="shared" si="3"/>
        <v/>
      </c>
      <c r="Z48" s="59" t="str">
        <f t="shared" si="4"/>
        <v/>
      </c>
      <c r="AB48" s="65" t="str">
        <f t="shared" si="6"/>
        <v/>
      </c>
    </row>
    <row r="49" spans="1:28" x14ac:dyDescent="0.25">
      <c r="A49" s="41"/>
      <c r="B49" s="30" t="str">
        <f>IF($O49&gt;'Intro &amp; Setup'!$Z$28, "", $B48+7)</f>
        <v/>
      </c>
      <c r="C49" s="68" t="str">
        <f>IF($B49="", "", $C48-'Intro &amp; Setup'!$Y$33)</f>
        <v/>
      </c>
      <c r="D49" s="41"/>
      <c r="E49" s="73"/>
      <c r="F49" s="41"/>
      <c r="G49" s="71" t="str">
        <f t="shared" si="5"/>
        <v/>
      </c>
      <c r="H49" s="36" t="str">
        <f>IF(E49="", "", IFERROR(ROUND($S49/'Intro &amp; Setup'!$AN$33/'Intro &amp; Setup'!$AN$33, 1), ""))</f>
        <v/>
      </c>
      <c r="I49" s="36" t="str">
        <f>IF($H49="", "", IF(AND($H49&gt;='Intro &amp; Setup'!$AY$27, $H49&lt;='Intro &amp; Setup'!$AZ$27), 'Intro &amp; Setup'!$AX$27, IF(AND($H49&gt;='Intro &amp; Setup'!$AY$26, $H49&lt;='Intro &amp; Setup'!$AZ$26), 'Intro &amp; Setup'!$AX$26, IF(AND($H49&gt;='Intro &amp; Setup'!$AY$25, $H49&lt;='Intro &amp; Setup'!$AZ$25), 'Intro &amp; Setup'!$AX$25, IF($H49&gt;='Intro &amp; Setup'!$AY$24, 'Intro &amp; Setup'!$AX$24, "")))))</f>
        <v/>
      </c>
      <c r="J49" s="101" t="str">
        <f t="shared" si="0"/>
        <v/>
      </c>
      <c r="K49" s="41"/>
      <c r="L49" s="39" t="str">
        <f>IF($E49="", "", SUM($G$9:$G49)/($O49))</f>
        <v/>
      </c>
      <c r="M49" s="41"/>
      <c r="O49" s="3">
        <v>40</v>
      </c>
      <c r="Q49" s="33" t="str">
        <f>IF($B49="", "", Q48-'Intro &amp; Setup'!$Y$33)</f>
        <v/>
      </c>
      <c r="S49" s="33" t="str">
        <f>IF($E49="", "", ROUND($E49*IFERROR(INDEX('Intro &amp; Setup'!$AZ$7:$AZ$9, MATCH('Intro &amp; Setup'!$L$20, 'Intro &amp; Setup'!$AX$7:$AX$9, 0)), ""), 1))</f>
        <v/>
      </c>
      <c r="U49" s="3" t="str">
        <f t="shared" si="1"/>
        <v/>
      </c>
      <c r="W49" s="59" t="str">
        <f t="shared" si="2"/>
        <v/>
      </c>
      <c r="Y49" s="62" t="str">
        <f t="shared" si="3"/>
        <v/>
      </c>
      <c r="Z49" s="59" t="str">
        <f t="shared" si="4"/>
        <v/>
      </c>
      <c r="AB49" s="65" t="str">
        <f t="shared" si="6"/>
        <v/>
      </c>
    </row>
    <row r="50" spans="1:28" x14ac:dyDescent="0.25">
      <c r="A50" s="41"/>
      <c r="B50" s="30" t="str">
        <f>IF($O50&gt;'Intro &amp; Setup'!$Z$28, "", $B49+7)</f>
        <v/>
      </c>
      <c r="C50" s="68" t="str">
        <f>IF($B50="", "", $C49-'Intro &amp; Setup'!$Y$33)</f>
        <v/>
      </c>
      <c r="D50" s="41"/>
      <c r="E50" s="73"/>
      <c r="F50" s="41"/>
      <c r="G50" s="71" t="str">
        <f t="shared" si="5"/>
        <v/>
      </c>
      <c r="H50" s="36" t="str">
        <f>IF(E50="", "", IFERROR(ROUND($S50/'Intro &amp; Setup'!$AN$33/'Intro &amp; Setup'!$AN$33, 1), ""))</f>
        <v/>
      </c>
      <c r="I50" s="36" t="str">
        <f>IF($H50="", "", IF(AND($H50&gt;='Intro &amp; Setup'!$AY$27, $H50&lt;='Intro &amp; Setup'!$AZ$27), 'Intro &amp; Setup'!$AX$27, IF(AND($H50&gt;='Intro &amp; Setup'!$AY$26, $H50&lt;='Intro &amp; Setup'!$AZ$26), 'Intro &amp; Setup'!$AX$26, IF(AND($H50&gt;='Intro &amp; Setup'!$AY$25, $H50&lt;='Intro &amp; Setup'!$AZ$25), 'Intro &amp; Setup'!$AX$25, IF($H50&gt;='Intro &amp; Setup'!$AY$24, 'Intro &amp; Setup'!$AX$24, "")))))</f>
        <v/>
      </c>
      <c r="J50" s="101" t="str">
        <f t="shared" si="0"/>
        <v/>
      </c>
      <c r="K50" s="41"/>
      <c r="L50" s="39" t="str">
        <f>IF($E50="", "", SUM($G$9:$G50)/($O50))</f>
        <v/>
      </c>
      <c r="M50" s="41"/>
      <c r="O50" s="3">
        <v>41</v>
      </c>
      <c r="Q50" s="33" t="str">
        <f>IF($B50="", "", Q49-'Intro &amp; Setup'!$Y$33)</f>
        <v/>
      </c>
      <c r="S50" s="33" t="str">
        <f>IF($E50="", "", ROUND($E50*IFERROR(INDEX('Intro &amp; Setup'!$AZ$7:$AZ$9, MATCH('Intro &amp; Setup'!$L$20, 'Intro &amp; Setup'!$AX$7:$AX$9, 0)), ""), 1))</f>
        <v/>
      </c>
      <c r="U50" s="3" t="str">
        <f t="shared" si="1"/>
        <v/>
      </c>
      <c r="W50" s="59" t="str">
        <f t="shared" si="2"/>
        <v/>
      </c>
      <c r="Y50" s="62" t="str">
        <f t="shared" si="3"/>
        <v/>
      </c>
      <c r="Z50" s="59" t="str">
        <f t="shared" si="4"/>
        <v/>
      </c>
      <c r="AB50" s="65" t="str">
        <f t="shared" si="6"/>
        <v/>
      </c>
    </row>
    <row r="51" spans="1:28" x14ac:dyDescent="0.25">
      <c r="A51" s="41"/>
      <c r="B51" s="30" t="str">
        <f>IF($O51&gt;'Intro &amp; Setup'!$Z$28, "", $B50+7)</f>
        <v/>
      </c>
      <c r="C51" s="68" t="str">
        <f>IF($B51="", "", $C50-'Intro &amp; Setup'!$Y$33)</f>
        <v/>
      </c>
      <c r="D51" s="41"/>
      <c r="E51" s="73"/>
      <c r="F51" s="41"/>
      <c r="G51" s="71" t="str">
        <f t="shared" si="5"/>
        <v/>
      </c>
      <c r="H51" s="36" t="str">
        <f>IF(E51="", "", IFERROR(ROUND($S51/'Intro &amp; Setup'!$AN$33/'Intro &amp; Setup'!$AN$33, 1), ""))</f>
        <v/>
      </c>
      <c r="I51" s="36" t="str">
        <f>IF($H51="", "", IF(AND($H51&gt;='Intro &amp; Setup'!$AY$27, $H51&lt;='Intro &amp; Setup'!$AZ$27), 'Intro &amp; Setup'!$AX$27, IF(AND($H51&gt;='Intro &amp; Setup'!$AY$26, $H51&lt;='Intro &amp; Setup'!$AZ$26), 'Intro &amp; Setup'!$AX$26, IF(AND($H51&gt;='Intro &amp; Setup'!$AY$25, $H51&lt;='Intro &amp; Setup'!$AZ$25), 'Intro &amp; Setup'!$AX$25, IF($H51&gt;='Intro &amp; Setup'!$AY$24, 'Intro &amp; Setup'!$AX$24, "")))))</f>
        <v/>
      </c>
      <c r="J51" s="101" t="str">
        <f t="shared" si="0"/>
        <v/>
      </c>
      <c r="K51" s="41"/>
      <c r="L51" s="39" t="str">
        <f>IF($E51="", "", SUM($G$9:$G51)/($O51))</f>
        <v/>
      </c>
      <c r="M51" s="41"/>
      <c r="O51" s="3">
        <v>42</v>
      </c>
      <c r="Q51" s="33" t="str">
        <f>IF($B51="", "", Q50-'Intro &amp; Setup'!$Y$33)</f>
        <v/>
      </c>
      <c r="S51" s="33" t="str">
        <f>IF($E51="", "", ROUND($E51*IFERROR(INDEX('Intro &amp; Setup'!$AZ$7:$AZ$9, MATCH('Intro &amp; Setup'!$L$20, 'Intro &amp; Setup'!$AX$7:$AX$9, 0)), ""), 1))</f>
        <v/>
      </c>
      <c r="U51" s="3" t="str">
        <f t="shared" si="1"/>
        <v/>
      </c>
      <c r="W51" s="59" t="str">
        <f t="shared" si="2"/>
        <v/>
      </c>
      <c r="Y51" s="62" t="str">
        <f t="shared" si="3"/>
        <v/>
      </c>
      <c r="Z51" s="59" t="str">
        <f t="shared" si="4"/>
        <v/>
      </c>
      <c r="AB51" s="65" t="str">
        <f t="shared" si="6"/>
        <v/>
      </c>
    </row>
    <row r="52" spans="1:28" x14ac:dyDescent="0.25">
      <c r="A52" s="41"/>
      <c r="B52" s="30" t="str">
        <f>IF($O52&gt;'Intro &amp; Setup'!$Z$28, "", $B51+7)</f>
        <v/>
      </c>
      <c r="C52" s="68" t="str">
        <f>IF($B52="", "", $C51-'Intro &amp; Setup'!$Y$33)</f>
        <v/>
      </c>
      <c r="D52" s="41"/>
      <c r="E52" s="73"/>
      <c r="F52" s="41"/>
      <c r="G52" s="71" t="str">
        <f t="shared" si="5"/>
        <v/>
      </c>
      <c r="H52" s="36" t="str">
        <f>IF(E52="", "", IFERROR(ROUND($S52/'Intro &amp; Setup'!$AN$33/'Intro &amp; Setup'!$AN$33, 1), ""))</f>
        <v/>
      </c>
      <c r="I52" s="36" t="str">
        <f>IF($H52="", "", IF(AND($H52&gt;='Intro &amp; Setup'!$AY$27, $H52&lt;='Intro &amp; Setup'!$AZ$27), 'Intro &amp; Setup'!$AX$27, IF(AND($H52&gt;='Intro &amp; Setup'!$AY$26, $H52&lt;='Intro &amp; Setup'!$AZ$26), 'Intro &amp; Setup'!$AX$26, IF(AND($H52&gt;='Intro &amp; Setup'!$AY$25, $H52&lt;='Intro &amp; Setup'!$AZ$25), 'Intro &amp; Setup'!$AX$25, IF($H52&gt;='Intro &amp; Setup'!$AY$24, 'Intro &amp; Setup'!$AX$24, "")))))</f>
        <v/>
      </c>
      <c r="J52" s="101" t="str">
        <f t="shared" si="0"/>
        <v/>
      </c>
      <c r="K52" s="41"/>
      <c r="L52" s="39" t="str">
        <f>IF($E52="", "", SUM($G$9:$G52)/($O52))</f>
        <v/>
      </c>
      <c r="M52" s="41"/>
      <c r="O52" s="3">
        <v>43</v>
      </c>
      <c r="Q52" s="33" t="str">
        <f>IF($B52="", "", Q51-'Intro &amp; Setup'!$Y$33)</f>
        <v/>
      </c>
      <c r="S52" s="33" t="str">
        <f>IF($E52="", "", ROUND($E52*IFERROR(INDEX('Intro &amp; Setup'!$AZ$7:$AZ$9, MATCH('Intro &amp; Setup'!$L$20, 'Intro &amp; Setup'!$AX$7:$AX$9, 0)), ""), 1))</f>
        <v/>
      </c>
      <c r="U52" s="3" t="str">
        <f t="shared" si="1"/>
        <v/>
      </c>
      <c r="W52" s="59" t="str">
        <f t="shared" si="2"/>
        <v/>
      </c>
      <c r="Y52" s="62" t="str">
        <f t="shared" si="3"/>
        <v/>
      </c>
      <c r="Z52" s="59" t="str">
        <f t="shared" si="4"/>
        <v/>
      </c>
      <c r="AB52" s="65" t="str">
        <f t="shared" si="6"/>
        <v/>
      </c>
    </row>
    <row r="53" spans="1:28" x14ac:dyDescent="0.25">
      <c r="A53" s="41"/>
      <c r="B53" s="30" t="str">
        <f>IF($O53&gt;'Intro &amp; Setup'!$Z$28, "", $B52+7)</f>
        <v/>
      </c>
      <c r="C53" s="68" t="str">
        <f>IF($B53="", "", $C52-'Intro &amp; Setup'!$Y$33)</f>
        <v/>
      </c>
      <c r="D53" s="41"/>
      <c r="E53" s="73"/>
      <c r="F53" s="41"/>
      <c r="G53" s="71" t="str">
        <f t="shared" si="5"/>
        <v/>
      </c>
      <c r="H53" s="36" t="str">
        <f>IF(E53="", "", IFERROR(ROUND($S53/'Intro &amp; Setup'!$AN$33/'Intro &amp; Setup'!$AN$33, 1), ""))</f>
        <v/>
      </c>
      <c r="I53" s="36" t="str">
        <f>IF($H53="", "", IF(AND($H53&gt;='Intro &amp; Setup'!$AY$27, $H53&lt;='Intro &amp; Setup'!$AZ$27), 'Intro &amp; Setup'!$AX$27, IF(AND($H53&gt;='Intro &amp; Setup'!$AY$26, $H53&lt;='Intro &amp; Setup'!$AZ$26), 'Intro &amp; Setup'!$AX$26, IF(AND($H53&gt;='Intro &amp; Setup'!$AY$25, $H53&lt;='Intro &amp; Setup'!$AZ$25), 'Intro &amp; Setup'!$AX$25, IF($H53&gt;='Intro &amp; Setup'!$AY$24, 'Intro &amp; Setup'!$AX$24, "")))))</f>
        <v/>
      </c>
      <c r="J53" s="101" t="str">
        <f t="shared" si="0"/>
        <v/>
      </c>
      <c r="K53" s="41"/>
      <c r="L53" s="39" t="str">
        <f>IF($E53="", "", SUM($G$9:$G53)/($O53))</f>
        <v/>
      </c>
      <c r="M53" s="41"/>
      <c r="O53" s="3">
        <v>44</v>
      </c>
      <c r="Q53" s="33" t="str">
        <f>IF($B53="", "", Q52-'Intro &amp; Setup'!$Y$33)</f>
        <v/>
      </c>
      <c r="S53" s="33" t="str">
        <f>IF($E53="", "", ROUND($E53*IFERROR(INDEX('Intro &amp; Setup'!$AZ$7:$AZ$9, MATCH('Intro &amp; Setup'!$L$20, 'Intro &amp; Setup'!$AX$7:$AX$9, 0)), ""), 1))</f>
        <v/>
      </c>
      <c r="U53" s="3" t="str">
        <f t="shared" si="1"/>
        <v/>
      </c>
      <c r="W53" s="59" t="str">
        <f t="shared" si="2"/>
        <v/>
      </c>
      <c r="Y53" s="62" t="str">
        <f t="shared" si="3"/>
        <v/>
      </c>
      <c r="Z53" s="59" t="str">
        <f t="shared" si="4"/>
        <v/>
      </c>
      <c r="AB53" s="65" t="str">
        <f t="shared" si="6"/>
        <v/>
      </c>
    </row>
    <row r="54" spans="1:28" x14ac:dyDescent="0.25">
      <c r="A54" s="41"/>
      <c r="B54" s="30" t="str">
        <f>IF($O54&gt;'Intro &amp; Setup'!$Z$28, "", $B53+7)</f>
        <v/>
      </c>
      <c r="C54" s="68" t="str">
        <f>IF($B54="", "", $C53-'Intro &amp; Setup'!$Y$33)</f>
        <v/>
      </c>
      <c r="D54" s="41"/>
      <c r="E54" s="73"/>
      <c r="F54" s="41"/>
      <c r="G54" s="71" t="str">
        <f t="shared" si="5"/>
        <v/>
      </c>
      <c r="H54" s="36" t="str">
        <f>IF(E54="", "", IFERROR(ROUND($S54/'Intro &amp; Setup'!$AN$33/'Intro &amp; Setup'!$AN$33, 1), ""))</f>
        <v/>
      </c>
      <c r="I54" s="36" t="str">
        <f>IF($H54="", "", IF(AND($H54&gt;='Intro &amp; Setup'!$AY$27, $H54&lt;='Intro &amp; Setup'!$AZ$27), 'Intro &amp; Setup'!$AX$27, IF(AND($H54&gt;='Intro &amp; Setup'!$AY$26, $H54&lt;='Intro &amp; Setup'!$AZ$26), 'Intro &amp; Setup'!$AX$26, IF(AND($H54&gt;='Intro &amp; Setup'!$AY$25, $H54&lt;='Intro &amp; Setup'!$AZ$25), 'Intro &amp; Setup'!$AX$25, IF($H54&gt;='Intro &amp; Setup'!$AY$24, 'Intro &amp; Setup'!$AX$24, "")))))</f>
        <v/>
      </c>
      <c r="J54" s="101" t="str">
        <f t="shared" si="0"/>
        <v/>
      </c>
      <c r="K54" s="41"/>
      <c r="L54" s="39" t="str">
        <f>IF($E54="", "", SUM($G$9:$G54)/($O54))</f>
        <v/>
      </c>
      <c r="M54" s="41"/>
      <c r="O54" s="3">
        <v>45</v>
      </c>
      <c r="Q54" s="33" t="str">
        <f>IF($B54="", "", Q53-'Intro &amp; Setup'!$Y$33)</f>
        <v/>
      </c>
      <c r="S54" s="33" t="str">
        <f>IF($E54="", "", ROUND($E54*IFERROR(INDEX('Intro &amp; Setup'!$AZ$7:$AZ$9, MATCH('Intro &amp; Setup'!$L$20, 'Intro &amp; Setup'!$AX$7:$AX$9, 0)), ""), 1))</f>
        <v/>
      </c>
      <c r="U54" s="3" t="str">
        <f t="shared" si="1"/>
        <v/>
      </c>
      <c r="W54" s="59" t="str">
        <f t="shared" si="2"/>
        <v/>
      </c>
      <c r="Y54" s="62" t="str">
        <f t="shared" si="3"/>
        <v/>
      </c>
      <c r="Z54" s="59" t="str">
        <f t="shared" si="4"/>
        <v/>
      </c>
      <c r="AB54" s="65" t="str">
        <f t="shared" si="6"/>
        <v/>
      </c>
    </row>
    <row r="55" spans="1:28" x14ac:dyDescent="0.25">
      <c r="A55" s="41"/>
      <c r="B55" s="30" t="str">
        <f>IF($O55&gt;'Intro &amp; Setup'!$Z$28, "", $B54+7)</f>
        <v/>
      </c>
      <c r="C55" s="68" t="str">
        <f>IF($B55="", "", $C54-'Intro &amp; Setup'!$Y$33)</f>
        <v/>
      </c>
      <c r="D55" s="41"/>
      <c r="E55" s="73"/>
      <c r="F55" s="41"/>
      <c r="G55" s="71" t="str">
        <f t="shared" si="5"/>
        <v/>
      </c>
      <c r="H55" s="36" t="str">
        <f>IF(E55="", "", IFERROR(ROUND($S55/'Intro &amp; Setup'!$AN$33/'Intro &amp; Setup'!$AN$33, 1), ""))</f>
        <v/>
      </c>
      <c r="I55" s="36" t="str">
        <f>IF($H55="", "", IF(AND($H55&gt;='Intro &amp; Setup'!$AY$27, $H55&lt;='Intro &amp; Setup'!$AZ$27), 'Intro &amp; Setup'!$AX$27, IF(AND($H55&gt;='Intro &amp; Setup'!$AY$26, $H55&lt;='Intro &amp; Setup'!$AZ$26), 'Intro &amp; Setup'!$AX$26, IF(AND($H55&gt;='Intro &amp; Setup'!$AY$25, $H55&lt;='Intro &amp; Setup'!$AZ$25), 'Intro &amp; Setup'!$AX$25, IF($H55&gt;='Intro &amp; Setup'!$AY$24, 'Intro &amp; Setup'!$AX$24, "")))))</f>
        <v/>
      </c>
      <c r="J55" s="101" t="str">
        <f t="shared" si="0"/>
        <v/>
      </c>
      <c r="K55" s="41"/>
      <c r="L55" s="39" t="str">
        <f>IF($E55="", "", SUM($G$9:$G55)/($O55))</f>
        <v/>
      </c>
      <c r="M55" s="41"/>
      <c r="O55" s="3">
        <v>46</v>
      </c>
      <c r="Q55" s="33" t="str">
        <f>IF($B55="", "", Q54-'Intro &amp; Setup'!$Y$33)</f>
        <v/>
      </c>
      <c r="S55" s="33" t="str">
        <f>IF($E55="", "", ROUND($E55*IFERROR(INDEX('Intro &amp; Setup'!$AZ$7:$AZ$9, MATCH('Intro &amp; Setup'!$L$20, 'Intro &amp; Setup'!$AX$7:$AX$9, 0)), ""), 1))</f>
        <v/>
      </c>
      <c r="U55" s="3" t="str">
        <f t="shared" si="1"/>
        <v/>
      </c>
      <c r="W55" s="59" t="str">
        <f t="shared" si="2"/>
        <v/>
      </c>
      <c r="Y55" s="62" t="str">
        <f t="shared" si="3"/>
        <v/>
      </c>
      <c r="Z55" s="59" t="str">
        <f t="shared" si="4"/>
        <v/>
      </c>
      <c r="AB55" s="65" t="str">
        <f t="shared" si="6"/>
        <v/>
      </c>
    </row>
    <row r="56" spans="1:28" x14ac:dyDescent="0.25">
      <c r="A56" s="41"/>
      <c r="B56" s="30" t="str">
        <f>IF($O56&gt;'Intro &amp; Setup'!$Z$28, "", $B55+7)</f>
        <v/>
      </c>
      <c r="C56" s="68" t="str">
        <f>IF($B56="", "", $C55-'Intro &amp; Setup'!$Y$33)</f>
        <v/>
      </c>
      <c r="D56" s="41"/>
      <c r="E56" s="73"/>
      <c r="F56" s="41"/>
      <c r="G56" s="71" t="str">
        <f t="shared" si="5"/>
        <v/>
      </c>
      <c r="H56" s="36" t="str">
        <f>IF(E56="", "", IFERROR(ROUND($S56/'Intro &amp; Setup'!$AN$33/'Intro &amp; Setup'!$AN$33, 1), ""))</f>
        <v/>
      </c>
      <c r="I56" s="36" t="str">
        <f>IF($H56="", "", IF(AND($H56&gt;='Intro &amp; Setup'!$AY$27, $H56&lt;='Intro &amp; Setup'!$AZ$27), 'Intro &amp; Setup'!$AX$27, IF(AND($H56&gt;='Intro &amp; Setup'!$AY$26, $H56&lt;='Intro &amp; Setup'!$AZ$26), 'Intro &amp; Setup'!$AX$26, IF(AND($H56&gt;='Intro &amp; Setup'!$AY$25, $H56&lt;='Intro &amp; Setup'!$AZ$25), 'Intro &amp; Setup'!$AX$25, IF($H56&gt;='Intro &amp; Setup'!$AY$24, 'Intro &amp; Setup'!$AX$24, "")))))</f>
        <v/>
      </c>
      <c r="J56" s="101" t="str">
        <f t="shared" si="0"/>
        <v/>
      </c>
      <c r="K56" s="41"/>
      <c r="L56" s="39" t="str">
        <f>IF($E56="", "", SUM($G$9:$G56)/($O56))</f>
        <v/>
      </c>
      <c r="M56" s="41"/>
      <c r="O56" s="3">
        <v>47</v>
      </c>
      <c r="Q56" s="33" t="str">
        <f>IF($B56="", "", Q55-'Intro &amp; Setup'!$Y$33)</f>
        <v/>
      </c>
      <c r="S56" s="33" t="str">
        <f>IF($E56="", "", ROUND($E56*IFERROR(INDEX('Intro &amp; Setup'!$AZ$7:$AZ$9, MATCH('Intro &amp; Setup'!$L$20, 'Intro &amp; Setup'!$AX$7:$AX$9, 0)), ""), 1))</f>
        <v/>
      </c>
      <c r="U56" s="3" t="str">
        <f t="shared" si="1"/>
        <v/>
      </c>
      <c r="W56" s="59" t="str">
        <f t="shared" si="2"/>
        <v/>
      </c>
      <c r="Y56" s="62" t="str">
        <f t="shared" si="3"/>
        <v/>
      </c>
      <c r="Z56" s="59" t="str">
        <f t="shared" si="4"/>
        <v/>
      </c>
      <c r="AB56" s="65" t="str">
        <f t="shared" si="6"/>
        <v/>
      </c>
    </row>
    <row r="57" spans="1:28" x14ac:dyDescent="0.25">
      <c r="A57" s="41"/>
      <c r="B57" s="30" t="str">
        <f>IF($O57&gt;'Intro &amp; Setup'!$Z$28, "", $B56+7)</f>
        <v/>
      </c>
      <c r="C57" s="68" t="str">
        <f>IF($B57="", "", $C56-'Intro &amp; Setup'!$Y$33)</f>
        <v/>
      </c>
      <c r="D57" s="41"/>
      <c r="E57" s="73"/>
      <c r="F57" s="41"/>
      <c r="G57" s="71" t="str">
        <f t="shared" si="5"/>
        <v/>
      </c>
      <c r="H57" s="36" t="str">
        <f>IF(E57="", "", IFERROR(ROUND($S57/'Intro &amp; Setup'!$AN$33/'Intro &amp; Setup'!$AN$33, 1), ""))</f>
        <v/>
      </c>
      <c r="I57" s="36" t="str">
        <f>IF($H57="", "", IF(AND($H57&gt;='Intro &amp; Setup'!$AY$27, $H57&lt;='Intro &amp; Setup'!$AZ$27), 'Intro &amp; Setup'!$AX$27, IF(AND($H57&gt;='Intro &amp; Setup'!$AY$26, $H57&lt;='Intro &amp; Setup'!$AZ$26), 'Intro &amp; Setup'!$AX$26, IF(AND($H57&gt;='Intro &amp; Setup'!$AY$25, $H57&lt;='Intro &amp; Setup'!$AZ$25), 'Intro &amp; Setup'!$AX$25, IF($H57&gt;='Intro &amp; Setup'!$AY$24, 'Intro &amp; Setup'!$AX$24, "")))))</f>
        <v/>
      </c>
      <c r="J57" s="101" t="str">
        <f t="shared" si="0"/>
        <v/>
      </c>
      <c r="K57" s="41"/>
      <c r="L57" s="39" t="str">
        <f>IF($E57="", "", SUM($G$9:$G57)/($O57))</f>
        <v/>
      </c>
      <c r="M57" s="41"/>
      <c r="O57" s="3">
        <v>48</v>
      </c>
      <c r="Q57" s="33" t="str">
        <f>IF($B57="", "", Q56-'Intro &amp; Setup'!$Y$33)</f>
        <v/>
      </c>
      <c r="S57" s="33" t="str">
        <f>IF($E57="", "", ROUND($E57*IFERROR(INDEX('Intro &amp; Setup'!$AZ$7:$AZ$9, MATCH('Intro &amp; Setup'!$L$20, 'Intro &amp; Setup'!$AX$7:$AX$9, 0)), ""), 1))</f>
        <v/>
      </c>
      <c r="U57" s="3" t="str">
        <f t="shared" si="1"/>
        <v/>
      </c>
      <c r="W57" s="59" t="str">
        <f t="shared" si="2"/>
        <v/>
      </c>
      <c r="Y57" s="62" t="str">
        <f t="shared" si="3"/>
        <v/>
      </c>
      <c r="Z57" s="59" t="str">
        <f t="shared" si="4"/>
        <v/>
      </c>
      <c r="AB57" s="65" t="str">
        <f t="shared" si="6"/>
        <v/>
      </c>
    </row>
    <row r="58" spans="1:28" x14ac:dyDescent="0.25">
      <c r="A58" s="41"/>
      <c r="B58" s="30" t="str">
        <f>IF($O58&gt;'Intro &amp; Setup'!$Z$28, "", $B57+7)</f>
        <v/>
      </c>
      <c r="C58" s="68" t="str">
        <f>IF($B58="", "", $C57-'Intro &amp; Setup'!$Y$33)</f>
        <v/>
      </c>
      <c r="D58" s="41"/>
      <c r="E58" s="73"/>
      <c r="F58" s="41"/>
      <c r="G58" s="71" t="str">
        <f t="shared" si="5"/>
        <v/>
      </c>
      <c r="H58" s="36" t="str">
        <f>IF(E58="", "", IFERROR(ROUND($S58/'Intro &amp; Setup'!$AN$33/'Intro &amp; Setup'!$AN$33, 1), ""))</f>
        <v/>
      </c>
      <c r="I58" s="36" t="str">
        <f>IF($H58="", "", IF(AND($H58&gt;='Intro &amp; Setup'!$AY$27, $H58&lt;='Intro &amp; Setup'!$AZ$27), 'Intro &amp; Setup'!$AX$27, IF(AND($H58&gt;='Intro &amp; Setup'!$AY$26, $H58&lt;='Intro &amp; Setup'!$AZ$26), 'Intro &amp; Setup'!$AX$26, IF(AND($H58&gt;='Intro &amp; Setup'!$AY$25, $H58&lt;='Intro &amp; Setup'!$AZ$25), 'Intro &amp; Setup'!$AX$25, IF($H58&gt;='Intro &amp; Setup'!$AY$24, 'Intro &amp; Setup'!$AX$24, "")))))</f>
        <v/>
      </c>
      <c r="J58" s="101" t="str">
        <f t="shared" si="0"/>
        <v/>
      </c>
      <c r="K58" s="41"/>
      <c r="L58" s="39" t="str">
        <f>IF($E58="", "", SUM($G$9:$G58)/($O58))</f>
        <v/>
      </c>
      <c r="M58" s="41"/>
      <c r="O58" s="3">
        <v>49</v>
      </c>
      <c r="Q58" s="33" t="str">
        <f>IF($B58="", "", Q57-'Intro &amp; Setup'!$Y$33)</f>
        <v/>
      </c>
      <c r="S58" s="33" t="str">
        <f>IF($E58="", "", ROUND($E58*IFERROR(INDEX('Intro &amp; Setup'!$AZ$7:$AZ$9, MATCH('Intro &amp; Setup'!$L$20, 'Intro &amp; Setup'!$AX$7:$AX$9, 0)), ""), 1))</f>
        <v/>
      </c>
      <c r="U58" s="3" t="str">
        <f t="shared" si="1"/>
        <v/>
      </c>
      <c r="W58" s="59" t="str">
        <f t="shared" si="2"/>
        <v/>
      </c>
      <c r="Y58" s="62" t="str">
        <f t="shared" si="3"/>
        <v/>
      </c>
      <c r="Z58" s="59" t="str">
        <f t="shared" si="4"/>
        <v/>
      </c>
      <c r="AB58" s="65" t="str">
        <f t="shared" si="6"/>
        <v/>
      </c>
    </row>
    <row r="59" spans="1:28" x14ac:dyDescent="0.25">
      <c r="A59" s="41"/>
      <c r="B59" s="30" t="str">
        <f>IF($O59&gt;'Intro &amp; Setup'!$Z$28, "", $B58+7)</f>
        <v/>
      </c>
      <c r="C59" s="68" t="str">
        <f>IF($B59="", "", $C58-'Intro &amp; Setup'!$Y$33)</f>
        <v/>
      </c>
      <c r="D59" s="41"/>
      <c r="E59" s="73"/>
      <c r="F59" s="41"/>
      <c r="G59" s="71" t="str">
        <f t="shared" si="5"/>
        <v/>
      </c>
      <c r="H59" s="36" t="str">
        <f>IF(E59="", "", IFERROR(ROUND($S59/'Intro &amp; Setup'!$AN$33/'Intro &amp; Setup'!$AN$33, 1), ""))</f>
        <v/>
      </c>
      <c r="I59" s="36" t="str">
        <f>IF($H59="", "", IF(AND($H59&gt;='Intro &amp; Setup'!$AY$27, $H59&lt;='Intro &amp; Setup'!$AZ$27), 'Intro &amp; Setup'!$AX$27, IF(AND($H59&gt;='Intro &amp; Setup'!$AY$26, $H59&lt;='Intro &amp; Setup'!$AZ$26), 'Intro &amp; Setup'!$AX$26, IF(AND($H59&gt;='Intro &amp; Setup'!$AY$25, $H59&lt;='Intro &amp; Setup'!$AZ$25), 'Intro &amp; Setup'!$AX$25, IF($H59&gt;='Intro &amp; Setup'!$AY$24, 'Intro &amp; Setup'!$AX$24, "")))))</f>
        <v/>
      </c>
      <c r="J59" s="101" t="str">
        <f t="shared" si="0"/>
        <v/>
      </c>
      <c r="K59" s="41"/>
      <c r="L59" s="39" t="str">
        <f>IF($E59="", "", SUM($G$9:$G59)/($O59))</f>
        <v/>
      </c>
      <c r="M59" s="41"/>
      <c r="O59" s="3">
        <v>50</v>
      </c>
      <c r="Q59" s="33" t="str">
        <f>IF($B59="", "", Q58-'Intro &amp; Setup'!$Y$33)</f>
        <v/>
      </c>
      <c r="S59" s="33" t="str">
        <f>IF($E59="", "", ROUND($E59*IFERROR(INDEX('Intro &amp; Setup'!$AZ$7:$AZ$9, MATCH('Intro &amp; Setup'!$L$20, 'Intro &amp; Setup'!$AX$7:$AX$9, 0)), ""), 1))</f>
        <v/>
      </c>
      <c r="U59" s="3" t="str">
        <f t="shared" si="1"/>
        <v/>
      </c>
      <c r="W59" s="59" t="str">
        <f t="shared" si="2"/>
        <v/>
      </c>
      <c r="Y59" s="62" t="str">
        <f t="shared" si="3"/>
        <v/>
      </c>
      <c r="Z59" s="59" t="str">
        <f t="shared" si="4"/>
        <v/>
      </c>
      <c r="AB59" s="65" t="str">
        <f t="shared" si="6"/>
        <v/>
      </c>
    </row>
    <row r="60" spans="1:28" x14ac:dyDescent="0.25">
      <c r="A60" s="41"/>
      <c r="B60" s="30" t="str">
        <f>IF($O60&gt;'Intro &amp; Setup'!$Z$28, "", $B59+7)</f>
        <v/>
      </c>
      <c r="C60" s="68" t="str">
        <f>IF($B60="", "", $C59-'Intro &amp; Setup'!$Y$33)</f>
        <v/>
      </c>
      <c r="D60" s="41"/>
      <c r="E60" s="73"/>
      <c r="F60" s="41"/>
      <c r="G60" s="71" t="str">
        <f t="shared" si="5"/>
        <v/>
      </c>
      <c r="H60" s="36" t="str">
        <f>IF(E60="", "", IFERROR(ROUND($S60/'Intro &amp; Setup'!$AN$33/'Intro &amp; Setup'!$AN$33, 1), ""))</f>
        <v/>
      </c>
      <c r="I60" s="36" t="str">
        <f>IF($H60="", "", IF(AND($H60&gt;='Intro &amp; Setup'!$AY$27, $H60&lt;='Intro &amp; Setup'!$AZ$27), 'Intro &amp; Setup'!$AX$27, IF(AND($H60&gt;='Intro &amp; Setup'!$AY$26, $H60&lt;='Intro &amp; Setup'!$AZ$26), 'Intro &amp; Setup'!$AX$26, IF(AND($H60&gt;='Intro &amp; Setup'!$AY$25, $H60&lt;='Intro &amp; Setup'!$AZ$25), 'Intro &amp; Setup'!$AX$25, IF($H60&gt;='Intro &amp; Setup'!$AY$24, 'Intro &amp; Setup'!$AX$24, "")))))</f>
        <v/>
      </c>
      <c r="J60" s="101" t="str">
        <f t="shared" si="0"/>
        <v/>
      </c>
      <c r="K60" s="41"/>
      <c r="L60" s="39" t="str">
        <f>IF($E60="", "", SUM($G$9:$G60)/($O60))</f>
        <v/>
      </c>
      <c r="M60" s="41"/>
      <c r="O60" s="3">
        <v>51</v>
      </c>
      <c r="Q60" s="33" t="str">
        <f>IF($B60="", "", Q59-'Intro &amp; Setup'!$Y$33)</f>
        <v/>
      </c>
      <c r="S60" s="33" t="str">
        <f>IF($E60="", "", ROUND($E60*IFERROR(INDEX('Intro &amp; Setup'!$AZ$7:$AZ$9, MATCH('Intro &amp; Setup'!$L$20, 'Intro &amp; Setup'!$AX$7:$AX$9, 0)), ""), 1))</f>
        <v/>
      </c>
      <c r="U60" s="3" t="str">
        <f t="shared" si="1"/>
        <v/>
      </c>
      <c r="W60" s="59" t="str">
        <f t="shared" si="2"/>
        <v/>
      </c>
      <c r="Y60" s="62" t="str">
        <f t="shared" si="3"/>
        <v/>
      </c>
      <c r="Z60" s="59" t="str">
        <f t="shared" si="4"/>
        <v/>
      </c>
      <c r="AB60" s="65" t="str">
        <f t="shared" si="6"/>
        <v/>
      </c>
    </row>
    <row r="61" spans="1:28" x14ac:dyDescent="0.25">
      <c r="A61" s="41"/>
      <c r="B61" s="30" t="str">
        <f>IF($O61&gt;'Intro &amp; Setup'!$Z$28, "", $B60+7)</f>
        <v/>
      </c>
      <c r="C61" s="68" t="str">
        <f>IF($B61="", "", $C60-'Intro &amp; Setup'!$Y$33)</f>
        <v/>
      </c>
      <c r="D61" s="41"/>
      <c r="E61" s="73"/>
      <c r="F61" s="41"/>
      <c r="G61" s="71" t="str">
        <f t="shared" si="5"/>
        <v/>
      </c>
      <c r="H61" s="36" t="str">
        <f>IF(E61="", "", IFERROR(ROUND($S61/'Intro &amp; Setup'!$AN$33/'Intro &amp; Setup'!$AN$33, 1), ""))</f>
        <v/>
      </c>
      <c r="I61" s="36" t="str">
        <f>IF($H61="", "", IF(AND($H61&gt;='Intro &amp; Setup'!$AY$27, $H61&lt;='Intro &amp; Setup'!$AZ$27), 'Intro &amp; Setup'!$AX$27, IF(AND($H61&gt;='Intro &amp; Setup'!$AY$26, $H61&lt;='Intro &amp; Setup'!$AZ$26), 'Intro &amp; Setup'!$AX$26, IF(AND($H61&gt;='Intro &amp; Setup'!$AY$25, $H61&lt;='Intro &amp; Setup'!$AZ$25), 'Intro &amp; Setup'!$AX$25, IF($H61&gt;='Intro &amp; Setup'!$AY$24, 'Intro &amp; Setup'!$AX$24, "")))))</f>
        <v/>
      </c>
      <c r="J61" s="101" t="str">
        <f t="shared" si="0"/>
        <v/>
      </c>
      <c r="K61" s="41"/>
      <c r="L61" s="39" t="str">
        <f>IF($E61="", "", SUM($G$9:$G61)/($O61))</f>
        <v/>
      </c>
      <c r="M61" s="41"/>
      <c r="O61" s="3">
        <v>52</v>
      </c>
      <c r="Q61" s="33" t="str">
        <f>IF($B61="", "", Q60-'Intro &amp; Setup'!$Y$33)</f>
        <v/>
      </c>
      <c r="S61" s="33" t="str">
        <f>IF($E61="", "", ROUND($E61*IFERROR(INDEX('Intro &amp; Setup'!$AZ$7:$AZ$9, MATCH('Intro &amp; Setup'!$L$20, 'Intro &amp; Setup'!$AX$7:$AX$9, 0)), ""), 1))</f>
        <v/>
      </c>
      <c r="U61" s="3" t="str">
        <f t="shared" si="1"/>
        <v/>
      </c>
      <c r="W61" s="59" t="str">
        <f t="shared" si="2"/>
        <v/>
      </c>
      <c r="Y61" s="62" t="str">
        <f t="shared" si="3"/>
        <v/>
      </c>
      <c r="Z61" s="59" t="str">
        <f t="shared" si="4"/>
        <v/>
      </c>
      <c r="AB61" s="65" t="str">
        <f t="shared" si="6"/>
        <v/>
      </c>
    </row>
    <row r="62" spans="1:28" x14ac:dyDescent="0.25">
      <c r="A62" s="41"/>
      <c r="B62" s="30" t="str">
        <f>IF($O62&gt;'Intro &amp; Setup'!$Z$28, "", $B61+7)</f>
        <v/>
      </c>
      <c r="C62" s="68" t="str">
        <f>IF($B62="", "", $C61-'Intro &amp; Setup'!$Y$33)</f>
        <v/>
      </c>
      <c r="D62" s="41"/>
      <c r="E62" s="73"/>
      <c r="F62" s="41"/>
      <c r="G62" s="71" t="str">
        <f t="shared" si="5"/>
        <v/>
      </c>
      <c r="H62" s="36" t="str">
        <f>IF(E62="", "", IFERROR(ROUND($S62/'Intro &amp; Setup'!$AN$33/'Intro &amp; Setup'!$AN$33, 1), ""))</f>
        <v/>
      </c>
      <c r="I62" s="36" t="str">
        <f>IF($H62="", "", IF(AND($H62&gt;='Intro &amp; Setup'!$AY$27, $H62&lt;='Intro &amp; Setup'!$AZ$27), 'Intro &amp; Setup'!$AX$27, IF(AND($H62&gt;='Intro &amp; Setup'!$AY$26, $H62&lt;='Intro &amp; Setup'!$AZ$26), 'Intro &amp; Setup'!$AX$26, IF(AND($H62&gt;='Intro &amp; Setup'!$AY$25, $H62&lt;='Intro &amp; Setup'!$AZ$25), 'Intro &amp; Setup'!$AX$25, IF($H62&gt;='Intro &amp; Setup'!$AY$24, 'Intro &amp; Setup'!$AX$24, "")))))</f>
        <v/>
      </c>
      <c r="J62" s="101" t="str">
        <f t="shared" si="0"/>
        <v/>
      </c>
      <c r="K62" s="41"/>
      <c r="L62" s="39" t="str">
        <f>IF($E62="", "", SUM($G$9:$G62)/($O62))</f>
        <v/>
      </c>
      <c r="M62" s="41"/>
      <c r="O62" s="3">
        <v>53</v>
      </c>
      <c r="Q62" s="33" t="str">
        <f>IF($B62="", "", Q61-'Intro &amp; Setup'!$Y$33)</f>
        <v/>
      </c>
      <c r="S62" s="33" t="str">
        <f>IF($E62="", "", ROUND($E62*IFERROR(INDEX('Intro &amp; Setup'!$AZ$7:$AZ$9, MATCH('Intro &amp; Setup'!$L$20, 'Intro &amp; Setup'!$AX$7:$AX$9, 0)), ""), 1))</f>
        <v/>
      </c>
      <c r="U62" s="3" t="str">
        <f t="shared" si="1"/>
        <v/>
      </c>
      <c r="W62" s="59" t="str">
        <f t="shared" si="2"/>
        <v/>
      </c>
      <c r="Y62" s="62" t="str">
        <f t="shared" si="3"/>
        <v/>
      </c>
      <c r="Z62" s="59" t="str">
        <f t="shared" si="4"/>
        <v/>
      </c>
      <c r="AB62" s="65" t="str">
        <f t="shared" si="6"/>
        <v/>
      </c>
    </row>
    <row r="63" spans="1:28" x14ac:dyDescent="0.25">
      <c r="A63" s="41"/>
      <c r="B63" s="31" t="str">
        <f>IF($O63&gt;'Intro &amp; Setup'!$Z$28, "", $B62+7)</f>
        <v/>
      </c>
      <c r="C63" s="69" t="str">
        <f>IF($B63="", "", $C62-'Intro &amp; Setup'!$Y$33)</f>
        <v/>
      </c>
      <c r="D63" s="41"/>
      <c r="E63" s="74"/>
      <c r="F63" s="41"/>
      <c r="G63" s="72" t="str">
        <f t="shared" si="5"/>
        <v/>
      </c>
      <c r="H63" s="37" t="str">
        <f>IF(E63="", "", IFERROR(ROUND($S63/'Intro &amp; Setup'!$AN$33/'Intro &amp; Setup'!$AN$33, 1), ""))</f>
        <v/>
      </c>
      <c r="I63" s="37" t="str">
        <f>IF($H63="", "", IF(AND($H63&gt;='Intro &amp; Setup'!$AY$27, $H63&lt;='Intro &amp; Setup'!$AZ$27), 'Intro &amp; Setup'!$AX$27, IF(AND($H63&gt;='Intro &amp; Setup'!$AY$26, $H63&lt;='Intro &amp; Setup'!$AZ$26), 'Intro &amp; Setup'!$AX$26, IF(AND($H63&gt;='Intro &amp; Setup'!$AY$25, $H63&lt;='Intro &amp; Setup'!$AZ$25), 'Intro &amp; Setup'!$AX$25, IF($H63&gt;='Intro &amp; Setup'!$AY$24, 'Intro &amp; Setup'!$AX$24, "")))))</f>
        <v/>
      </c>
      <c r="J63" s="102" t="str">
        <f t="shared" si="0"/>
        <v/>
      </c>
      <c r="K63" s="41"/>
      <c r="L63" s="40" t="str">
        <f>IF($E63="", "", SUM($G$9:$G63)/($O63))</f>
        <v/>
      </c>
      <c r="M63" s="41"/>
      <c r="O63" s="4">
        <v>54</v>
      </c>
      <c r="Q63" s="34" t="str">
        <f>IF($B63="", "", Q62-'Intro &amp; Setup'!$Y$33)</f>
        <v/>
      </c>
      <c r="S63" s="34" t="str">
        <f>IF($E63="", "", ROUND($E63*IFERROR(INDEX('Intro &amp; Setup'!$AZ$7:$AZ$9, MATCH('Intro &amp; Setup'!$L$20, 'Intro &amp; Setup'!$AX$7:$AX$9, 0)), ""), 1))</f>
        <v/>
      </c>
      <c r="U63" s="4" t="str">
        <f t="shared" si="1"/>
        <v/>
      </c>
      <c r="W63" s="60" t="str">
        <f t="shared" si="2"/>
        <v/>
      </c>
      <c r="Y63" s="63" t="str">
        <f t="shared" si="3"/>
        <v/>
      </c>
      <c r="Z63" s="60" t="str">
        <f t="shared" si="4"/>
        <v/>
      </c>
      <c r="AB63" s="66" t="str">
        <f t="shared" si="6"/>
        <v/>
      </c>
    </row>
    <row r="64" spans="1:28" x14ac:dyDescent="0.25">
      <c r="A64" s="41"/>
      <c r="B64" s="41"/>
      <c r="C64" s="41"/>
      <c r="D64" s="41"/>
      <c r="E64" s="41"/>
      <c r="F64" s="41"/>
      <c r="G64" s="41"/>
      <c r="H64" s="41"/>
      <c r="I64" s="41"/>
      <c r="J64" s="41"/>
      <c r="K64" s="41"/>
      <c r="L64" s="41"/>
      <c r="M64" s="41"/>
    </row>
  </sheetData>
  <sheetProtection algorithmName="SHA-512" hashValue="x0b0stpXKKNQgF2YeGDRMIr2C9SvxRGqe2lwTLn5/aaKukq60v6axtSX5vct2tCl8juwY5nkzB/s6Lz1AzSHlA==" saltValue="I9spcdjfV1z6fBncVpMfGg==" spinCount="100000" sheet="1" objects="1" scenarios="1"/>
  <mergeCells count="3">
    <mergeCell ref="B2:E3"/>
    <mergeCell ref="G2:L4"/>
    <mergeCell ref="B4:E4"/>
  </mergeCells>
  <conditionalFormatting sqref="G9:G63 J9:J63">
    <cfRule type="expression" dxfId="0" priority="1">
      <formula>G9=0</formula>
    </cfRule>
  </conditionalFormatting>
  <pageMargins left="0.7" right="0.7" top="0.75" bottom="0.75" header="0.3" footer="0.3"/>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3C540-1B90-4F5F-AEDA-BB60875B64B4}">
  <sheetPr>
    <tabColor rgb="FF7030A0"/>
  </sheetPr>
  <dimension ref="A1:CC99"/>
  <sheetViews>
    <sheetView zoomScaleNormal="100" workbookViewId="0"/>
  </sheetViews>
  <sheetFormatPr defaultColWidth="0" defaultRowHeight="15" zeroHeight="1" x14ac:dyDescent="0.25"/>
  <cols>
    <col min="1" max="46" width="2.85546875" style="1" customWidth="1"/>
    <col min="47" max="53" width="2.85546875" style="1" hidden="1" customWidth="1"/>
    <col min="54" max="54" width="17.140625" style="1" hidden="1" customWidth="1"/>
    <col min="55" max="56" width="8.5703125" style="1" hidden="1" customWidth="1"/>
    <col min="57" max="57" width="2.85546875" style="1" hidden="1" customWidth="1"/>
    <col min="58" max="61" width="8.5703125" style="1" hidden="1" customWidth="1"/>
    <col min="62" max="62" width="2.85546875" style="1" hidden="1" customWidth="1"/>
    <col min="63" max="63" width="17.140625" style="1" hidden="1" customWidth="1"/>
    <col min="64" max="64" width="2.85546875" style="1" hidden="1" customWidth="1"/>
    <col min="65" max="68" width="8.5703125" style="1" hidden="1" customWidth="1"/>
    <col min="69" max="69" width="2.85546875" style="1" hidden="1" customWidth="1"/>
    <col min="70" max="73" width="8.5703125" style="1" hidden="1" customWidth="1"/>
    <col min="74" max="74" width="2.85546875" style="1" hidden="1" customWidth="1"/>
    <col min="75" max="76" width="8.5703125" style="1" hidden="1" customWidth="1"/>
    <col min="77" max="77" width="2.85546875" style="1" hidden="1" customWidth="1"/>
    <col min="78" max="79" width="9.140625" style="1" hidden="1" customWidth="1"/>
    <col min="80" max="80" width="2.85546875" style="1" hidden="1" customWidth="1"/>
    <col min="81" max="81" width="21.42578125" style="1" hidden="1" customWidth="1"/>
    <col min="82" max="16384" width="2.85546875" style="1" hidden="1"/>
  </cols>
  <sheetData>
    <row r="1" spans="1:81"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row>
    <row r="2" spans="1:81" x14ac:dyDescent="0.25">
      <c r="A2" s="41"/>
      <c r="B2" s="208" t="s">
        <v>54</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10"/>
      <c r="AT2" s="41"/>
      <c r="BF2" s="207" t="str">
        <f>'Intro &amp; Setup'!$AY$11</f>
        <v>KG</v>
      </c>
      <c r="BG2" s="207"/>
      <c r="BH2" s="207"/>
      <c r="BI2" s="207"/>
      <c r="BM2" s="188" t="s">
        <v>5</v>
      </c>
      <c r="BN2" s="188"/>
      <c r="BO2" s="188"/>
      <c r="BP2" s="188"/>
      <c r="BR2" s="55"/>
      <c r="BS2" s="55"/>
      <c r="BT2" s="55"/>
      <c r="BU2" s="55"/>
    </row>
    <row r="3" spans="1:81" x14ac:dyDescent="0.25">
      <c r="A3" s="41"/>
      <c r="B3" s="211"/>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3"/>
      <c r="AT3" s="41"/>
      <c r="BB3" s="5" t="s">
        <v>51</v>
      </c>
      <c r="BC3" s="50" t="s">
        <v>52</v>
      </c>
      <c r="BD3" s="51" t="s">
        <v>53</v>
      </c>
      <c r="BE3" s="53" t="s">
        <v>55</v>
      </c>
      <c r="BF3" s="48" t="s">
        <v>25</v>
      </c>
      <c r="BG3" s="28" t="s">
        <v>20</v>
      </c>
      <c r="BH3" s="28" t="s">
        <v>24</v>
      </c>
      <c r="BI3" s="49" t="s">
        <v>23</v>
      </c>
      <c r="BK3" s="27"/>
      <c r="BL3" s="27" t="s">
        <v>55</v>
      </c>
      <c r="BM3" s="48" t="s">
        <v>25</v>
      </c>
      <c r="BN3" s="28" t="s">
        <v>20</v>
      </c>
      <c r="BO3" s="28" t="s">
        <v>24</v>
      </c>
      <c r="BP3" s="49" t="s">
        <v>23</v>
      </c>
      <c r="BQ3" s="27" t="s">
        <v>55</v>
      </c>
      <c r="BR3" s="48" t="s">
        <v>25</v>
      </c>
      <c r="BS3" s="56" t="s">
        <v>20</v>
      </c>
      <c r="BT3" s="56" t="s">
        <v>24</v>
      </c>
      <c r="BU3" s="49" t="s">
        <v>23</v>
      </c>
    </row>
    <row r="4" spans="1:81" x14ac:dyDescent="0.25">
      <c r="A4" s="41"/>
      <c r="B4" s="187" t="str">
        <f>IF('Intro &amp; Setup'!$AJ$20="", "", 'Intro &amp; Setup'!$AJ$20)</f>
        <v/>
      </c>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41"/>
      <c r="BB4" s="64" t="str">
        <f>IF('Weigh-In Details'!$B9="", "", 'Weigh-In Details'!$B9)</f>
        <v/>
      </c>
      <c r="BC4" s="77" t="e">
        <f>IF($BB4="", NA(), IFERROR(INDEX('Weigh-In Details'!$C$9:$C$63, MATCH($BB4, 'Weigh-In Details'!$B$9:$B$63, 0)), ""))</f>
        <v>#N/A</v>
      </c>
      <c r="BD4" s="78" t="e">
        <f>IF($BB4="", NA(), IF(IFERROR(INDEX('Weigh-In Details'!$E$9:$E$63, MATCH($BB4, 'Weigh-In Details'!$B$9:$B$63, 0)), "")="", NA(), IFERROR(INDEX('Weigh-In Details'!$E$9:$E$63, MATCH($BB4, 'Weigh-In Details'!$B$9:$B$63, 0)), "")))</f>
        <v>#N/A</v>
      </c>
      <c r="BE4" s="54"/>
      <c r="BF4" s="82" t="e">
        <f>IF($BM4="", "", ROUND($BM4/IFERROR(INDEX('Intro &amp; Setup'!$AZ$7:$AZ$9, MATCH('Intro &amp; Setup'!$L$20, 'Intro &amp; Setup'!$AX$7:$AX$9, 0)), ""), 1))</f>
        <v>#N/A</v>
      </c>
      <c r="BG4" s="83" t="e">
        <f>IF($BN4="", "", ROUND($BN4/IFERROR(INDEX('Intro &amp; Setup'!$AZ$7:$AZ$9, MATCH('Intro &amp; Setup'!$L$20, 'Intro &amp; Setup'!$AX$7:$AX$9, 0)), ""), 1))</f>
        <v>#N/A</v>
      </c>
      <c r="BH4" s="83" t="e">
        <f>IF($BO4="", "", ROUND($BO4/IFERROR(INDEX('Intro &amp; Setup'!$AZ$7:$AZ$9, MATCH('Intro &amp; Setup'!$L$20, 'Intro &amp; Setup'!$AX$7:$AX$9, 0)), ""), 1))</f>
        <v>#N/A</v>
      </c>
      <c r="BI4" s="84" t="e">
        <f>IF($BP4="", "", ROUND($BP4/IFERROR(INDEX('Intro &amp; Setup'!$AZ$7:$AZ$9, MATCH('Intro &amp; Setup'!$L$20, 'Intro &amp; Setup'!$AX$7:$AX$9, 0)), ""), 1))</f>
        <v>#N/A</v>
      </c>
      <c r="BM4" s="82" t="e">
        <f>IF($BB4="", NA(), ROUND('Intro &amp; Setup'!$AZ$27*'Intro &amp; Setup'!$AN$33*'Intro &amp; Setup'!$AN$33, 1))</f>
        <v>#N/A</v>
      </c>
      <c r="BN4" s="83" t="e">
        <f>IF($BB4="", NA(), ROUND(('Intro &amp; Setup'!$AZ$26)*'Intro &amp; Setup'!$AN$33*'Intro &amp; Setup'!$AN$33, 1)-$BM4)</f>
        <v>#N/A</v>
      </c>
      <c r="BO4" s="83" t="e">
        <f>IF($BB4="", NA(), ROUND(('Intro &amp; Setup'!$AZ$25)*'Intro &amp; Setup'!$AN$33*'Intro &amp; Setup'!$AN$33, 1)-$BN4-$BM4)</f>
        <v>#N/A</v>
      </c>
      <c r="BP4" s="85" t="e">
        <f>IF($BB4="", NA(), ROUND(($BP$9+1)*'Intro &amp; Setup'!$AN$33*'Intro &amp; Setup'!$AN$33, 1)-$BN4-$BM4-$BO4)</f>
        <v>#N/A</v>
      </c>
      <c r="BR4" s="77" t="e">
        <f>IF($BD4&gt;BF$4, BF$4, $BD4)</f>
        <v>#N/A</v>
      </c>
      <c r="BS4" s="91" t="e">
        <f>IF($BD4&gt;BF$4+BG$4, BG$4, $BD4-BR4)</f>
        <v>#N/A</v>
      </c>
      <c r="BT4" s="91" t="e">
        <f>IF($BD4&gt;BF$4+BG$4+BH$4, BH$4, $BD4-BR4-BS4)</f>
        <v>#N/A</v>
      </c>
      <c r="BU4" s="78" t="e">
        <f>IF($BD4&gt;BF$4+BG$4+BH$4+BI$4, BI$4, $BD4-BR4-BS4-BT4)</f>
        <v>#N/A</v>
      </c>
      <c r="BW4" s="2" t="str">
        <f>IF(IFERROR($BD4, "")="", "", "X")</f>
        <v/>
      </c>
      <c r="BX4" s="2" t="str">
        <f>IF($BW4="", "", IF(COUNTIF($BW4:$BW$57, "X")&gt;1, "", "X"))</f>
        <v/>
      </c>
    </row>
    <row r="5" spans="1:81" x14ac:dyDescent="0.25">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BB5" s="65" t="str">
        <f>IF('Weigh-In Details'!$B10="", "No Dates", 'Weigh-In Details'!$B10)</f>
        <v>No Dates</v>
      </c>
      <c r="BC5" s="79" t="str">
        <f>IF($BB5="", NA(), IFERROR(INDEX('Weigh-In Details'!$C$9:$C$63, MATCH($BB5, 'Weigh-In Details'!$B$9:$B$63, 0)), ""))</f>
        <v/>
      </c>
      <c r="BD5" s="76" t="e">
        <f>IF($BB5="", NA(), IF(IFERROR(INDEX('Weigh-In Details'!$E$9:$E$63, MATCH($BB5, 'Weigh-In Details'!$B$9:$B$63, 0)), "")="", NA(), IFERROR(INDEX('Weigh-In Details'!$E$9:$E$63, MATCH($BB5, 'Weigh-In Details'!$B$9:$B$63, 0)), "")))</f>
        <v>#N/A</v>
      </c>
      <c r="BE5" s="54"/>
      <c r="BF5" s="12" t="str">
        <f>IFERROR(INDEX('Weigh-In Details'!$E$9:$E$63, MATCH("X", 'Weigh-In Details'!$U$9:$U$63, 0)), "")</f>
        <v/>
      </c>
      <c r="BG5" s="36"/>
      <c r="BH5" s="36"/>
      <c r="BI5" s="36"/>
      <c r="BK5" s="5" t="s">
        <v>27</v>
      </c>
      <c r="BL5" s="5"/>
      <c r="BM5" s="36"/>
      <c r="BN5" s="36"/>
      <c r="BO5" s="36"/>
      <c r="BP5" s="36"/>
      <c r="BR5" s="79" t="e">
        <f t="shared" ref="BR5:BR57" si="0">IF($BD5&gt;BF$4, BF$4, $BD5)</f>
        <v>#N/A</v>
      </c>
      <c r="BS5" s="92" t="e">
        <f t="shared" ref="BS5:BS57" si="1">IF($BD5&gt;BF$4+BG$4, BG$4, $BD5-BR5)</f>
        <v>#N/A</v>
      </c>
      <c r="BT5" s="92" t="e">
        <f t="shared" ref="BT5:BT57" si="2">IF($BD5&gt;BF$4+BG$4+BH$4, BH$4, $BD5-BR5-BS5)</f>
        <v>#N/A</v>
      </c>
      <c r="BU5" s="76" t="e">
        <f t="shared" ref="BU5:BU57" si="3">IF($BD5&gt;BF$4+BG$4+BH$4+BI$4, BI$4, $BD5-BR5-BS5-BT5)</f>
        <v>#N/A</v>
      </c>
      <c r="BW5" s="3" t="str">
        <f t="shared" ref="BW5:BW57" si="4">IF(IFERROR($BD5, "")="", "", "X")</f>
        <v/>
      </c>
      <c r="BX5" s="3" t="str">
        <f>IF($BW5="", "", IF(COUNTIF($BW5:$BW$57, "X")&gt;1, "", "X"))</f>
        <v/>
      </c>
    </row>
    <row r="6" spans="1:8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BB6" s="65" t="str">
        <f>IF('Weigh-In Details'!$B11="", "", 'Weigh-In Details'!$B11)</f>
        <v/>
      </c>
      <c r="BC6" s="79" t="e">
        <f>IF($BB6="", NA(), IFERROR(INDEX('Weigh-In Details'!$C$9:$C$63, MATCH($BB6, 'Weigh-In Details'!$B$9:$B$63, 0)), ""))</f>
        <v>#N/A</v>
      </c>
      <c r="BD6" s="76" t="e">
        <f>IF($BB6="", NA(), IF(IFERROR(INDEX('Weigh-In Details'!$E$9:$E$63, MATCH($BB6, 'Weigh-In Details'!$B$9:$B$63, 0)), "")="", NA(), IFERROR(INDEX('Weigh-In Details'!$E$9:$E$63, MATCH($BB6, 'Weigh-In Details'!$B$9:$B$63, 0)), "")))</f>
        <v>#N/A</v>
      </c>
      <c r="BE6" s="54"/>
      <c r="BF6" s="36"/>
      <c r="BG6" s="36"/>
      <c r="BH6" s="36"/>
      <c r="BI6" s="36"/>
      <c r="BK6" s="12">
        <f>IF(MAX('Weigh-In Details'!$E$9)="", "", ROUND(MAX('Weigh-In Details'!$E$9:$E$63)+(MAX('Weigh-In Details'!$E$9:$E$63)*5%), 1))</f>
        <v>0</v>
      </c>
      <c r="BL6" s="47"/>
      <c r="BM6" s="36"/>
      <c r="BN6" s="36"/>
      <c r="BO6" s="36"/>
      <c r="BP6" s="12">
        <f>MAX('Weigh-In Details'!$H$9:$H$63)+0.5</f>
        <v>0.5</v>
      </c>
      <c r="BR6" s="79" t="e">
        <f t="shared" si="0"/>
        <v>#N/A</v>
      </c>
      <c r="BS6" s="92" t="e">
        <f t="shared" si="1"/>
        <v>#N/A</v>
      </c>
      <c r="BT6" s="92" t="e">
        <f t="shared" si="2"/>
        <v>#N/A</v>
      </c>
      <c r="BU6" s="76" t="e">
        <f t="shared" si="3"/>
        <v>#N/A</v>
      </c>
      <c r="BW6" s="3" t="str">
        <f t="shared" si="4"/>
        <v/>
      </c>
      <c r="BX6" s="3" t="str">
        <f>IF($BW6="", "", IF(COUNTIF($BW6:$BW$57, "X")&gt;1, "", "X"))</f>
        <v/>
      </c>
    </row>
    <row r="7" spans="1:81" x14ac:dyDescent="0.25">
      <c r="A7" s="41"/>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BB7" s="65" t="str">
        <f>IF('Weigh-In Details'!$B12="", "", 'Weigh-In Details'!$B12)</f>
        <v/>
      </c>
      <c r="BC7" s="79" t="e">
        <f>IF($BB7="", NA(), IFERROR(INDEX('Weigh-In Details'!$C$9:$C$63, MATCH($BB7, 'Weigh-In Details'!$B$9:$B$63, 0)), ""))</f>
        <v>#N/A</v>
      </c>
      <c r="BD7" s="76" t="e">
        <f>IF($BB7="", NA(), IF(IFERROR(INDEX('Weigh-In Details'!$E$9:$E$63, MATCH($BB7, 'Weigh-In Details'!$B$9:$B$63, 0)), "")="", NA(), IFERROR(INDEX('Weigh-In Details'!$E$9:$E$63, MATCH($BB7, 'Weigh-In Details'!$B$9:$B$63, 0)), "")))</f>
        <v>#N/A</v>
      </c>
      <c r="BE7" s="54"/>
      <c r="BF7" s="36"/>
      <c r="BG7" s="36"/>
      <c r="BH7" s="36"/>
      <c r="BI7" s="36"/>
      <c r="BL7" s="5"/>
      <c r="BM7" s="36"/>
      <c r="BN7" s="36"/>
      <c r="BO7" s="36"/>
      <c r="BP7" s="12">
        <v>32</v>
      </c>
      <c r="BR7" s="79" t="e">
        <f t="shared" si="0"/>
        <v>#N/A</v>
      </c>
      <c r="BS7" s="92" t="e">
        <f t="shared" si="1"/>
        <v>#N/A</v>
      </c>
      <c r="BT7" s="92" t="e">
        <f t="shared" si="2"/>
        <v>#N/A</v>
      </c>
      <c r="BU7" s="76" t="e">
        <f t="shared" si="3"/>
        <v>#N/A</v>
      </c>
      <c r="BW7" s="3" t="str">
        <f t="shared" si="4"/>
        <v/>
      </c>
      <c r="BX7" s="3" t="str">
        <f>IF($BW7="", "", IF(COUNTIF($BW7:$BW$57, "X")&gt;1, "", "X"))</f>
        <v/>
      </c>
    </row>
    <row r="8" spans="1:81" x14ac:dyDescent="0.25">
      <c r="A8" s="41"/>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BB8" s="65" t="str">
        <f>IF('Weigh-In Details'!$B13="", "", 'Weigh-In Details'!$B13)</f>
        <v/>
      </c>
      <c r="BC8" s="79" t="e">
        <f>IF($BB8="", NA(), IFERROR(INDEX('Weigh-In Details'!$C$9:$C$63, MATCH($BB8, 'Weigh-In Details'!$B$9:$B$63, 0)), ""))</f>
        <v>#N/A</v>
      </c>
      <c r="BD8" s="76" t="e">
        <f>IF($BB8="", NA(), IF(IFERROR(INDEX('Weigh-In Details'!$E$9:$E$63, MATCH($BB8, 'Weigh-In Details'!$B$9:$B$63, 0)), "")="", NA(), IFERROR(INDEX('Weigh-In Details'!$E$9:$E$63, MATCH($BB8, 'Weigh-In Details'!$B$9:$B$63, 0)), "")))</f>
        <v>#N/A</v>
      </c>
      <c r="BE8" s="54"/>
      <c r="BF8" s="36"/>
      <c r="BG8" s="36"/>
      <c r="BH8" s="36"/>
      <c r="BI8" s="36"/>
      <c r="BK8" s="5" t="s">
        <v>26</v>
      </c>
      <c r="BL8" s="36"/>
      <c r="BM8" s="36"/>
      <c r="BN8" s="36"/>
      <c r="BO8" s="36"/>
      <c r="BP8" s="36"/>
      <c r="BR8" s="79" t="e">
        <f t="shared" si="0"/>
        <v>#N/A</v>
      </c>
      <c r="BS8" s="92" t="e">
        <f t="shared" si="1"/>
        <v>#N/A</v>
      </c>
      <c r="BT8" s="92" t="e">
        <f t="shared" si="2"/>
        <v>#N/A</v>
      </c>
      <c r="BU8" s="76" t="e">
        <f t="shared" si="3"/>
        <v>#N/A</v>
      </c>
      <c r="BW8" s="3" t="str">
        <f t="shared" si="4"/>
        <v/>
      </c>
      <c r="BX8" s="3" t="str">
        <f>IF($BW8="", "", IF(COUNTIF($BW8:$BW$57, "X")&gt;1, "", "X"))</f>
        <v/>
      </c>
    </row>
    <row r="9" spans="1:81" x14ac:dyDescent="0.25">
      <c r="A9" s="41"/>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BB9" s="65" t="str">
        <f>IF('Weigh-In Details'!$B14="", "", 'Weigh-In Details'!$B14)</f>
        <v/>
      </c>
      <c r="BC9" s="79" t="e">
        <f>IF($BB9="", NA(), IFERROR(INDEX('Weigh-In Details'!$C$9:$C$63, MATCH($BB9, 'Weigh-In Details'!$B$9:$B$63, 0)), ""))</f>
        <v>#N/A</v>
      </c>
      <c r="BD9" s="76" t="e">
        <f>IF($BB9="", NA(), IF(IFERROR(INDEX('Weigh-In Details'!$E$9:$E$63, MATCH($BB9, 'Weigh-In Details'!$B$9:$B$63, 0)), "")="", NA(), IFERROR(INDEX('Weigh-In Details'!$E$9:$E$63, MATCH($BB9, 'Weigh-In Details'!$B$9:$B$63, 0)), "")))</f>
        <v>#N/A</v>
      </c>
      <c r="BE9" s="54"/>
      <c r="BF9" s="36"/>
      <c r="BG9" s="36"/>
      <c r="BH9" s="36"/>
      <c r="BI9" s="36"/>
      <c r="BK9" s="12">
        <f>MIN($BK$12:$BK$13)</f>
        <v>0</v>
      </c>
      <c r="BM9" s="36"/>
      <c r="BN9" s="36"/>
      <c r="BO9" s="36"/>
      <c r="BP9" s="12">
        <f>MAX(BP6:BP7)</f>
        <v>32</v>
      </c>
      <c r="BR9" s="79" t="e">
        <f t="shared" si="0"/>
        <v>#N/A</v>
      </c>
      <c r="BS9" s="92" t="e">
        <f t="shared" si="1"/>
        <v>#N/A</v>
      </c>
      <c r="BT9" s="92" t="e">
        <f t="shared" si="2"/>
        <v>#N/A</v>
      </c>
      <c r="BU9" s="76" t="e">
        <f t="shared" si="3"/>
        <v>#N/A</v>
      </c>
      <c r="BW9" s="3" t="str">
        <f t="shared" si="4"/>
        <v/>
      </c>
      <c r="BX9" s="3" t="str">
        <f>IF($BW9="", "", IF(COUNTIF($BW9:$BW$57, "X")&gt;1, "", "X"))</f>
        <v/>
      </c>
      <c r="BZ9" s="99" t="s">
        <v>38</v>
      </c>
      <c r="CA9" s="99" t="s">
        <v>56</v>
      </c>
      <c r="CC9" s="99" t="s">
        <v>51</v>
      </c>
    </row>
    <row r="10" spans="1:81" x14ac:dyDescent="0.25">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BB10" s="65" t="str">
        <f>IF('Weigh-In Details'!$B15="", "", 'Weigh-In Details'!$B15)</f>
        <v/>
      </c>
      <c r="BC10" s="79" t="e">
        <f>IF($BB10="", NA(), IFERROR(INDEX('Weigh-In Details'!$C$9:$C$63, MATCH($BB10, 'Weigh-In Details'!$B$9:$B$63, 0)), ""))</f>
        <v>#N/A</v>
      </c>
      <c r="BD10" s="76" t="e">
        <f>IF($BB10="", NA(), IF(IFERROR(INDEX('Weigh-In Details'!$E$9:$E$63, MATCH($BB10, 'Weigh-In Details'!$B$9:$B$63, 0)), "")="", NA(), IFERROR(INDEX('Weigh-In Details'!$E$9:$E$63, MATCH($BB10, 'Weigh-In Details'!$B$9:$B$63, 0)), "")))</f>
        <v>#N/A</v>
      </c>
      <c r="BE10" s="54"/>
      <c r="BF10" s="36"/>
      <c r="BG10" s="36"/>
      <c r="BH10" s="36"/>
      <c r="BI10" s="36"/>
      <c r="BM10" s="36"/>
      <c r="BN10" s="36"/>
      <c r="BO10" s="36"/>
      <c r="BP10" s="36"/>
      <c r="BR10" s="79" t="e">
        <f t="shared" si="0"/>
        <v>#N/A</v>
      </c>
      <c r="BS10" s="92" t="e">
        <f t="shared" si="1"/>
        <v>#N/A</v>
      </c>
      <c r="BT10" s="92" t="e">
        <f t="shared" si="2"/>
        <v>#N/A</v>
      </c>
      <c r="BU10" s="76" t="e">
        <f t="shared" si="3"/>
        <v>#N/A</v>
      </c>
      <c r="BW10" s="3" t="str">
        <f t="shared" si="4"/>
        <v/>
      </c>
      <c r="BX10" s="3" t="str">
        <f>IF($BW10="", "", IF(COUNTIF($BW10:$BW$57, "X")&gt;1, "", "X"))</f>
        <v/>
      </c>
      <c r="BZ10" s="61" t="str">
        <f>'Weigh-In Details'!Y10</f>
        <v/>
      </c>
      <c r="CA10" s="58" t="str">
        <f>'Weigh-In Details'!Z10</f>
        <v/>
      </c>
      <c r="CC10" s="64" t="str">
        <f>'Weigh-In Details'!AB10</f>
        <v>No Dates</v>
      </c>
    </row>
    <row r="11" spans="1:81" x14ac:dyDescent="0.25">
      <c r="A11" s="41"/>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BB11" s="65" t="str">
        <f>IF('Weigh-In Details'!$B16="", "", 'Weigh-In Details'!$B16)</f>
        <v/>
      </c>
      <c r="BC11" s="79" t="e">
        <f>IF($BB11="", NA(), IFERROR(INDEX('Weigh-In Details'!$C$9:$C$63, MATCH($BB11, 'Weigh-In Details'!$B$9:$B$63, 0)), ""))</f>
        <v>#N/A</v>
      </c>
      <c r="BD11" s="76" t="e">
        <f>IF($BB11="", NA(), IF(IFERROR(INDEX('Weigh-In Details'!$E$9:$E$63, MATCH($BB11, 'Weigh-In Details'!$B$9:$B$63, 0)), "")="", NA(), IFERROR(INDEX('Weigh-In Details'!$E$9:$E$63, MATCH($BB11, 'Weigh-In Details'!$B$9:$B$63, 0)), "")))</f>
        <v>#N/A</v>
      </c>
      <c r="BE11" s="54"/>
      <c r="BF11" s="36"/>
      <c r="BG11" s="36"/>
      <c r="BH11" s="36"/>
      <c r="BI11" s="36"/>
      <c r="BM11" s="36"/>
      <c r="BN11" s="36"/>
      <c r="BO11" s="36"/>
      <c r="BP11" s="36"/>
      <c r="BR11" s="79" t="e">
        <f t="shared" si="0"/>
        <v>#N/A</v>
      </c>
      <c r="BS11" s="92" t="e">
        <f t="shared" si="1"/>
        <v>#N/A</v>
      </c>
      <c r="BT11" s="92" t="e">
        <f t="shared" si="2"/>
        <v>#N/A</v>
      </c>
      <c r="BU11" s="76" t="e">
        <f t="shared" si="3"/>
        <v>#N/A</v>
      </c>
      <c r="BW11" s="3" t="str">
        <f t="shared" si="4"/>
        <v/>
      </c>
      <c r="BX11" s="3" t="str">
        <f>IF($BW11="", "", IF(COUNTIF($BW11:$BW$57, "X")&gt;1, "", "X"))</f>
        <v/>
      </c>
      <c r="BZ11" s="62" t="str">
        <f>'Weigh-In Details'!Y11</f>
        <v/>
      </c>
      <c r="CA11" s="59" t="str">
        <f>'Weigh-In Details'!Z11</f>
        <v/>
      </c>
      <c r="CC11" s="65" t="str">
        <f>'Weigh-In Details'!AB11</f>
        <v/>
      </c>
    </row>
    <row r="12" spans="1:81" x14ac:dyDescent="0.25">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BB12" s="65" t="str">
        <f>IF('Weigh-In Details'!$B17="", "", 'Weigh-In Details'!$B17)</f>
        <v/>
      </c>
      <c r="BC12" s="79" t="e">
        <f>IF($BB12="", NA(), IFERROR(INDEX('Weigh-In Details'!$C$9:$C$63, MATCH($BB12, 'Weigh-In Details'!$B$9:$B$63, 0)), ""))</f>
        <v>#N/A</v>
      </c>
      <c r="BD12" s="76" t="e">
        <f>IF($BB12="", NA(), IF(IFERROR(INDEX('Weigh-In Details'!$E$9:$E$63, MATCH($BB12, 'Weigh-In Details'!$B$9:$B$63, 0)), "")="", NA(), IFERROR(INDEX('Weigh-In Details'!$E$9:$E$63, MATCH($BB12, 'Weigh-In Details'!$B$9:$B$63, 0)), "")))</f>
        <v>#N/A</v>
      </c>
      <c r="BE12" s="54"/>
      <c r="BF12" s="36"/>
      <c r="BG12" s="36"/>
      <c r="BH12" s="36"/>
      <c r="BI12" s="36"/>
      <c r="BK12" s="86">
        <f>IF(MIN('Weigh-In Details'!$E$9)="", $BK$13+5, ROUND(MIN('Weigh-In Details'!$E$9:$E$63)-(MIN('Weigh-In Details'!$E$9:$E$63)*5%), 1))</f>
        <v>0</v>
      </c>
      <c r="BM12" s="36"/>
      <c r="BN12" s="36"/>
      <c r="BO12" s="36"/>
      <c r="BP12" s="36"/>
      <c r="BR12" s="79" t="e">
        <f t="shared" si="0"/>
        <v>#N/A</v>
      </c>
      <c r="BS12" s="92" t="e">
        <f t="shared" si="1"/>
        <v>#N/A</v>
      </c>
      <c r="BT12" s="92" t="e">
        <f t="shared" si="2"/>
        <v>#N/A</v>
      </c>
      <c r="BU12" s="76" t="e">
        <f t="shared" si="3"/>
        <v>#N/A</v>
      </c>
      <c r="BW12" s="3" t="str">
        <f t="shared" si="4"/>
        <v/>
      </c>
      <c r="BX12" s="3" t="str">
        <f>IF($BW12="", "", IF(COUNTIF($BW12:$BW$57, "X")&gt;1, "", "X"))</f>
        <v/>
      </c>
      <c r="BZ12" s="62" t="str">
        <f>'Weigh-In Details'!Y12</f>
        <v/>
      </c>
      <c r="CA12" s="59" t="str">
        <f>'Weigh-In Details'!Z12</f>
        <v/>
      </c>
      <c r="CC12" s="65" t="str">
        <f>'Weigh-In Details'!AB12</f>
        <v/>
      </c>
    </row>
    <row r="13" spans="1:81" x14ac:dyDescent="0.25">
      <c r="A13" s="41"/>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BB13" s="65" t="str">
        <f>IF('Weigh-In Details'!$B18="", "", 'Weigh-In Details'!$B18)</f>
        <v/>
      </c>
      <c r="BC13" s="79" t="e">
        <f>IF($BB13="", NA(), IFERROR(INDEX('Weigh-In Details'!$C$9:$C$63, MATCH($BB13, 'Weigh-In Details'!$B$9:$B$63, 0)), ""))</f>
        <v>#N/A</v>
      </c>
      <c r="BD13" s="76" t="e">
        <f>IF($BB13="", NA(), IF(IFERROR(INDEX('Weigh-In Details'!$E$9:$E$63, MATCH($BB13, 'Weigh-In Details'!$B$9:$B$63, 0)), "")="", NA(), IFERROR(INDEX('Weigh-In Details'!$E$9:$E$63, MATCH($BB13, 'Weigh-In Details'!$B$9:$B$63, 0)), "")))</f>
        <v>#N/A</v>
      </c>
      <c r="BE13" s="54"/>
      <c r="BF13" s="36"/>
      <c r="BG13" s="36"/>
      <c r="BH13" s="36"/>
      <c r="BI13" s="36"/>
      <c r="BK13" s="87">
        <f>ROUND('Intro &amp; Setup'!$AP$28-('Intro &amp; Setup'!$AP$28*5%), 1)</f>
        <v>0</v>
      </c>
      <c r="BM13" s="36"/>
      <c r="BN13" s="36"/>
      <c r="BO13" s="36"/>
      <c r="BP13" s="36"/>
      <c r="BR13" s="79" t="e">
        <f t="shared" si="0"/>
        <v>#N/A</v>
      </c>
      <c r="BS13" s="92" t="e">
        <f t="shared" si="1"/>
        <v>#N/A</v>
      </c>
      <c r="BT13" s="92" t="e">
        <f t="shared" si="2"/>
        <v>#N/A</v>
      </c>
      <c r="BU13" s="76" t="e">
        <f t="shared" si="3"/>
        <v>#N/A</v>
      </c>
      <c r="BW13" s="3" t="str">
        <f t="shared" si="4"/>
        <v/>
      </c>
      <c r="BX13" s="3" t="str">
        <f>IF($BW13="", "", IF(COUNTIF($BW13:$BW$57, "X")&gt;1, "", "X"))</f>
        <v/>
      </c>
      <c r="BZ13" s="62" t="str">
        <f>'Weigh-In Details'!Y13</f>
        <v/>
      </c>
      <c r="CA13" s="59" t="str">
        <f>'Weigh-In Details'!Z13</f>
        <v/>
      </c>
      <c r="CC13" s="65" t="str">
        <f>'Weigh-In Details'!AB13</f>
        <v/>
      </c>
    </row>
    <row r="14" spans="1:81" x14ac:dyDescent="0.25">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BB14" s="65" t="str">
        <f>IF('Weigh-In Details'!$B19="", "", 'Weigh-In Details'!$B19)</f>
        <v/>
      </c>
      <c r="BC14" s="79" t="e">
        <f>IF($BB14="", NA(), IFERROR(INDEX('Weigh-In Details'!$C$9:$C$63, MATCH($BB14, 'Weigh-In Details'!$B$9:$B$63, 0)), ""))</f>
        <v>#N/A</v>
      </c>
      <c r="BD14" s="76" t="e">
        <f>IF($BB14="", NA(), IF(IFERROR(INDEX('Weigh-In Details'!$E$9:$E$63, MATCH($BB14, 'Weigh-In Details'!$B$9:$B$63, 0)), "")="", NA(), IFERROR(INDEX('Weigh-In Details'!$E$9:$E$63, MATCH($BB14, 'Weigh-In Details'!$B$9:$B$63, 0)), "")))</f>
        <v>#N/A</v>
      </c>
      <c r="BE14" s="54"/>
      <c r="BF14" s="36"/>
      <c r="BG14" s="36"/>
      <c r="BH14" s="36"/>
      <c r="BI14" s="36"/>
      <c r="BM14" s="36"/>
      <c r="BN14" s="36"/>
      <c r="BO14" s="36"/>
      <c r="BP14" s="36"/>
      <c r="BR14" s="79" t="e">
        <f t="shared" si="0"/>
        <v>#N/A</v>
      </c>
      <c r="BS14" s="92" t="e">
        <f t="shared" si="1"/>
        <v>#N/A</v>
      </c>
      <c r="BT14" s="92" t="e">
        <f t="shared" si="2"/>
        <v>#N/A</v>
      </c>
      <c r="BU14" s="76" t="e">
        <f t="shared" si="3"/>
        <v>#N/A</v>
      </c>
      <c r="BW14" s="3" t="str">
        <f t="shared" si="4"/>
        <v/>
      </c>
      <c r="BX14" s="3" t="str">
        <f>IF($BW14="", "", IF(COUNTIF($BW14:$BW$57, "X")&gt;1, "", "X"))</f>
        <v/>
      </c>
      <c r="BZ14" s="62" t="str">
        <f>'Weigh-In Details'!Y14</f>
        <v/>
      </c>
      <c r="CA14" s="59" t="str">
        <f>'Weigh-In Details'!Z14</f>
        <v/>
      </c>
      <c r="CC14" s="65" t="str">
        <f>'Weigh-In Details'!AB14</f>
        <v/>
      </c>
    </row>
    <row r="15" spans="1:81" x14ac:dyDescent="0.25">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BB15" s="65" t="str">
        <f>IF('Weigh-In Details'!$B20="", "", 'Weigh-In Details'!$B20)</f>
        <v/>
      </c>
      <c r="BC15" s="79" t="e">
        <f>IF($BB15="", NA(), IFERROR(INDEX('Weigh-In Details'!$C$9:$C$63, MATCH($BB15, 'Weigh-In Details'!$B$9:$B$63, 0)), ""))</f>
        <v>#N/A</v>
      </c>
      <c r="BD15" s="76" t="e">
        <f>IF($BB15="", NA(), IF(IFERROR(INDEX('Weigh-In Details'!$E$9:$E$63, MATCH($BB15, 'Weigh-In Details'!$B$9:$B$63, 0)), "")="", NA(), IFERROR(INDEX('Weigh-In Details'!$E$9:$E$63, MATCH($BB15, 'Weigh-In Details'!$B$9:$B$63, 0)), "")))</f>
        <v>#N/A</v>
      </c>
      <c r="BE15" s="54"/>
      <c r="BF15" s="36"/>
      <c r="BG15" s="36"/>
      <c r="BH15" s="36"/>
      <c r="BI15" s="36"/>
      <c r="BM15" s="36"/>
      <c r="BN15" s="36"/>
      <c r="BO15" s="36"/>
      <c r="BP15" s="36"/>
      <c r="BR15" s="79" t="e">
        <f t="shared" si="0"/>
        <v>#N/A</v>
      </c>
      <c r="BS15" s="92" t="e">
        <f t="shared" si="1"/>
        <v>#N/A</v>
      </c>
      <c r="BT15" s="92" t="e">
        <f t="shared" si="2"/>
        <v>#N/A</v>
      </c>
      <c r="BU15" s="76" t="e">
        <f t="shared" si="3"/>
        <v>#N/A</v>
      </c>
      <c r="BW15" s="3" t="str">
        <f t="shared" si="4"/>
        <v/>
      </c>
      <c r="BX15" s="3" t="str">
        <f>IF($BW15="", "", IF(COUNTIF($BW15:$BW$57, "X")&gt;1, "", "X"))</f>
        <v/>
      </c>
      <c r="BZ15" s="62" t="str">
        <f>'Weigh-In Details'!Y15</f>
        <v/>
      </c>
      <c r="CA15" s="59" t="str">
        <f>'Weigh-In Details'!Z15</f>
        <v/>
      </c>
      <c r="CC15" s="65" t="str">
        <f>'Weigh-In Details'!AB15</f>
        <v/>
      </c>
    </row>
    <row r="16" spans="1:81" x14ac:dyDescent="0.25">
      <c r="A16" s="41"/>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BB16" s="65" t="str">
        <f>IF('Weigh-In Details'!$B21="", "", 'Weigh-In Details'!$B21)</f>
        <v/>
      </c>
      <c r="BC16" s="79" t="e">
        <f>IF($BB16="", NA(), IFERROR(INDEX('Weigh-In Details'!$C$9:$C$63, MATCH($BB16, 'Weigh-In Details'!$B$9:$B$63, 0)), ""))</f>
        <v>#N/A</v>
      </c>
      <c r="BD16" s="76" t="e">
        <f>IF($BB16="", NA(), IF(IFERROR(INDEX('Weigh-In Details'!$E$9:$E$63, MATCH($BB16, 'Weigh-In Details'!$B$9:$B$63, 0)), "")="", NA(), IFERROR(INDEX('Weigh-In Details'!$E$9:$E$63, MATCH($BB16, 'Weigh-In Details'!$B$9:$B$63, 0)), "")))</f>
        <v>#N/A</v>
      </c>
      <c r="BE16" s="54"/>
      <c r="BF16" s="36"/>
      <c r="BG16" s="36"/>
      <c r="BH16" s="36"/>
      <c r="BI16" s="75" t="s">
        <v>74</v>
      </c>
      <c r="BK16" s="88" t="str">
        <f>'Intro &amp; Setup'!$I$33</f>
        <v/>
      </c>
      <c r="BM16" s="36"/>
      <c r="BN16" s="75" t="s">
        <v>74</v>
      </c>
      <c r="BO16" s="94" t="str">
        <f>$BK16</f>
        <v/>
      </c>
      <c r="BP16" s="36"/>
      <c r="BR16" s="79" t="e">
        <f t="shared" si="0"/>
        <v>#N/A</v>
      </c>
      <c r="BS16" s="92" t="e">
        <f t="shared" si="1"/>
        <v>#N/A</v>
      </c>
      <c r="BT16" s="92" t="e">
        <f t="shared" si="2"/>
        <v>#N/A</v>
      </c>
      <c r="BU16" s="76" t="e">
        <f t="shared" si="3"/>
        <v>#N/A</v>
      </c>
      <c r="BW16" s="3" t="str">
        <f t="shared" si="4"/>
        <v/>
      </c>
      <c r="BX16" s="3" t="str">
        <f>IF($BW16="", "", IF(COUNTIF($BW16:$BW$57, "X")&gt;1, "", "X"))</f>
        <v/>
      </c>
      <c r="BZ16" s="62" t="str">
        <f>'Weigh-In Details'!Y16</f>
        <v/>
      </c>
      <c r="CA16" s="59" t="str">
        <f>'Weigh-In Details'!Z16</f>
        <v/>
      </c>
      <c r="CC16" s="65" t="str">
        <f>'Weigh-In Details'!AB16</f>
        <v/>
      </c>
    </row>
    <row r="17" spans="1:81" x14ac:dyDescent="0.25">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BB17" s="65" t="str">
        <f>IF('Weigh-In Details'!$B22="", "", 'Weigh-In Details'!$B22)</f>
        <v/>
      </c>
      <c r="BC17" s="79" t="e">
        <f>IF($BB17="", NA(), IFERROR(INDEX('Weigh-In Details'!$C$9:$C$63, MATCH($BB17, 'Weigh-In Details'!$B$9:$B$63, 0)), ""))</f>
        <v>#N/A</v>
      </c>
      <c r="BD17" s="76" t="e">
        <f>IF($BB17="", NA(), IF(IFERROR(INDEX('Weigh-In Details'!$E$9:$E$63, MATCH($BB17, 'Weigh-In Details'!$B$9:$B$63, 0)), "")="", NA(), IFERROR(INDEX('Weigh-In Details'!$E$9:$E$63, MATCH($BB17, 'Weigh-In Details'!$B$9:$B$63, 0)), "")))</f>
        <v>#N/A</v>
      </c>
      <c r="BE17" s="54"/>
      <c r="BF17" s="36"/>
      <c r="BG17" s="36"/>
      <c r="BH17" s="36"/>
      <c r="BI17" s="75" t="s">
        <v>73</v>
      </c>
      <c r="BK17" s="88" t="e">
        <f>$BK$20-$BK$21</f>
        <v>#VALUE!</v>
      </c>
      <c r="BM17" s="36"/>
      <c r="BN17" s="75" t="s">
        <v>73</v>
      </c>
      <c r="BO17" s="96" t="e">
        <f>IF($BK17&lt;0, 0, $BK17)</f>
        <v>#VALUE!</v>
      </c>
      <c r="BP17" s="36"/>
      <c r="BR17" s="79" t="e">
        <f t="shared" si="0"/>
        <v>#N/A</v>
      </c>
      <c r="BS17" s="92" t="e">
        <f t="shared" si="1"/>
        <v>#N/A</v>
      </c>
      <c r="BT17" s="92" t="e">
        <f t="shared" si="2"/>
        <v>#N/A</v>
      </c>
      <c r="BU17" s="76" t="e">
        <f t="shared" si="3"/>
        <v>#N/A</v>
      </c>
      <c r="BW17" s="3" t="str">
        <f t="shared" si="4"/>
        <v/>
      </c>
      <c r="BX17" s="3" t="str">
        <f>IF($BW17="", "", IF(COUNTIF($BW17:$BW$57, "X")&gt;1, "", "X"))</f>
        <v/>
      </c>
      <c r="BZ17" s="62" t="str">
        <f>'Weigh-In Details'!Y17</f>
        <v/>
      </c>
      <c r="CA17" s="59" t="str">
        <f>'Weigh-In Details'!Z17</f>
        <v/>
      </c>
      <c r="CC17" s="65" t="str">
        <f>'Weigh-In Details'!AB17</f>
        <v/>
      </c>
    </row>
    <row r="18" spans="1:81" x14ac:dyDescent="0.25">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BB18" s="65" t="str">
        <f>IF('Weigh-In Details'!$B23="", "", 'Weigh-In Details'!$B23)</f>
        <v/>
      </c>
      <c r="BC18" s="79" t="e">
        <f>IF($BB18="", NA(), IFERROR(INDEX('Weigh-In Details'!$C$9:$C$63, MATCH($BB18, 'Weigh-In Details'!$B$9:$B$63, 0)), ""))</f>
        <v>#N/A</v>
      </c>
      <c r="BD18" s="76" t="e">
        <f>IF($BB18="", NA(), IF(IFERROR(INDEX('Weigh-In Details'!$E$9:$E$63, MATCH($BB18, 'Weigh-In Details'!$B$9:$B$63, 0)), "")="", NA(), IFERROR(INDEX('Weigh-In Details'!$E$9:$E$63, MATCH($BB18, 'Weigh-In Details'!$B$9:$B$63, 0)), "")))</f>
        <v>#N/A</v>
      </c>
      <c r="BE18" s="54"/>
      <c r="BF18" s="36"/>
      <c r="BG18" s="36"/>
      <c r="BH18" s="36"/>
      <c r="BI18" s="75" t="s">
        <v>72</v>
      </c>
      <c r="BK18" s="89" t="e">
        <f>$BK$16-$BK$17</f>
        <v>#VALUE!</v>
      </c>
      <c r="BM18" s="36"/>
      <c r="BN18" s="75" t="s">
        <v>72</v>
      </c>
      <c r="BO18" s="90" t="e">
        <f>IF($BK18&lt;0, 0, $BK18)</f>
        <v>#VALUE!</v>
      </c>
      <c r="BP18" s="36"/>
      <c r="BR18" s="79" t="e">
        <f t="shared" si="0"/>
        <v>#N/A</v>
      </c>
      <c r="BS18" s="92" t="e">
        <f t="shared" si="1"/>
        <v>#N/A</v>
      </c>
      <c r="BT18" s="92" t="e">
        <f t="shared" si="2"/>
        <v>#N/A</v>
      </c>
      <c r="BU18" s="76" t="e">
        <f t="shared" si="3"/>
        <v>#N/A</v>
      </c>
      <c r="BW18" s="3" t="str">
        <f t="shared" si="4"/>
        <v/>
      </c>
      <c r="BX18" s="3" t="str">
        <f>IF($BW18="", "", IF(COUNTIF($BW18:$BW$57, "X")&gt;1, "", "X"))</f>
        <v/>
      </c>
      <c r="BZ18" s="62" t="str">
        <f>'Weigh-In Details'!Y18</f>
        <v/>
      </c>
      <c r="CA18" s="59" t="str">
        <f>'Weigh-In Details'!Z18</f>
        <v/>
      </c>
      <c r="CC18" s="65" t="str">
        <f>'Weigh-In Details'!AB18</f>
        <v/>
      </c>
    </row>
    <row r="19" spans="1:81"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BB19" s="65" t="str">
        <f>IF('Weigh-In Details'!$B24="", "", 'Weigh-In Details'!$B24)</f>
        <v/>
      </c>
      <c r="BC19" s="79" t="e">
        <f>IF($BB19="", NA(), IFERROR(INDEX('Weigh-In Details'!$C$9:$C$63, MATCH($BB19, 'Weigh-In Details'!$B$9:$B$63, 0)), ""))</f>
        <v>#N/A</v>
      </c>
      <c r="BD19" s="76" t="e">
        <f>IF($BB19="", NA(), IF(IFERROR(INDEX('Weigh-In Details'!$E$9:$E$63, MATCH($BB19, 'Weigh-In Details'!$B$9:$B$63, 0)), "")="", NA(), IFERROR(INDEX('Weigh-In Details'!$E$9:$E$63, MATCH($BB19, 'Weigh-In Details'!$B$9:$B$63, 0)), "")))</f>
        <v>#N/A</v>
      </c>
      <c r="BE19" s="54"/>
      <c r="BF19" s="36"/>
      <c r="BG19" s="36"/>
      <c r="BH19" s="36"/>
      <c r="BI19" s="75"/>
      <c r="BM19" s="36"/>
      <c r="BN19" s="36"/>
      <c r="BO19" s="36"/>
      <c r="BP19" s="36"/>
      <c r="BR19" s="79" t="e">
        <f t="shared" si="0"/>
        <v>#N/A</v>
      </c>
      <c r="BS19" s="92" t="e">
        <f t="shared" si="1"/>
        <v>#N/A</v>
      </c>
      <c r="BT19" s="92" t="e">
        <f t="shared" si="2"/>
        <v>#N/A</v>
      </c>
      <c r="BU19" s="76" t="e">
        <f t="shared" si="3"/>
        <v>#N/A</v>
      </c>
      <c r="BW19" s="3" t="str">
        <f t="shared" si="4"/>
        <v/>
      </c>
      <c r="BX19" s="3" t="str">
        <f>IF($BW19="", "", IF(COUNTIF($BW19:$BW$57, "X")&gt;1, "", "X"))</f>
        <v/>
      </c>
      <c r="BZ19" s="62" t="str">
        <f>'Weigh-In Details'!Y19</f>
        <v/>
      </c>
      <c r="CA19" s="59" t="str">
        <f>'Weigh-In Details'!Z19</f>
        <v/>
      </c>
      <c r="CC19" s="65" t="str">
        <f>'Weigh-In Details'!AB19</f>
        <v/>
      </c>
    </row>
    <row r="20" spans="1:81"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BB20" s="65" t="str">
        <f>IF('Weigh-In Details'!$B25="", "", 'Weigh-In Details'!$B25)</f>
        <v/>
      </c>
      <c r="BC20" s="79" t="e">
        <f>IF($BB20="", NA(), IFERROR(INDEX('Weigh-In Details'!$C$9:$C$63, MATCH($BB20, 'Weigh-In Details'!$B$9:$B$63, 0)), ""))</f>
        <v>#N/A</v>
      </c>
      <c r="BD20" s="76" t="e">
        <f>IF($BB20="", NA(), IF(IFERROR(INDEX('Weigh-In Details'!$E$9:$E$63, MATCH($BB20, 'Weigh-In Details'!$B$9:$B$63, 0)), "")="", NA(), IFERROR(INDEX('Weigh-In Details'!$E$9:$E$63, MATCH($BB20, 'Weigh-In Details'!$B$9:$B$63, 0)), "")))</f>
        <v>#N/A</v>
      </c>
      <c r="BE20" s="54"/>
      <c r="BF20" s="36"/>
      <c r="BG20" s="36"/>
      <c r="BH20" s="36"/>
      <c r="BI20" s="75" t="s">
        <v>71</v>
      </c>
      <c r="BK20" s="88">
        <f>'Intro &amp; Setup'!$AP$22</f>
        <v>0</v>
      </c>
      <c r="BM20" s="36"/>
      <c r="BN20" s="36"/>
      <c r="BO20" s="36"/>
      <c r="BP20" s="36"/>
      <c r="BR20" s="79" t="e">
        <f t="shared" si="0"/>
        <v>#N/A</v>
      </c>
      <c r="BS20" s="92" t="e">
        <f t="shared" si="1"/>
        <v>#N/A</v>
      </c>
      <c r="BT20" s="92" t="e">
        <f t="shared" si="2"/>
        <v>#N/A</v>
      </c>
      <c r="BU20" s="76" t="e">
        <f t="shared" si="3"/>
        <v>#N/A</v>
      </c>
      <c r="BW20" s="3" t="str">
        <f t="shared" si="4"/>
        <v/>
      </c>
      <c r="BX20" s="3" t="str">
        <f>IF($BW20="", "", IF(COUNTIF($BW20:$BW$57, "X")&gt;1, "", "X"))</f>
        <v/>
      </c>
      <c r="BZ20" s="62" t="str">
        <f>'Weigh-In Details'!Y20</f>
        <v/>
      </c>
      <c r="CA20" s="59" t="str">
        <f>'Weigh-In Details'!Z20</f>
        <v/>
      </c>
      <c r="CC20" s="65" t="str">
        <f>'Weigh-In Details'!AB20</f>
        <v/>
      </c>
    </row>
    <row r="21" spans="1:81"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BB21" s="65" t="str">
        <f>IF('Weigh-In Details'!$B26="", "", 'Weigh-In Details'!$B26)</f>
        <v/>
      </c>
      <c r="BC21" s="79" t="e">
        <f>IF($BB21="", NA(), IFERROR(INDEX('Weigh-In Details'!$C$9:$C$63, MATCH($BB21, 'Weigh-In Details'!$B$9:$B$63, 0)), ""))</f>
        <v>#N/A</v>
      </c>
      <c r="BD21" s="76" t="e">
        <f>IF($BB21="", NA(), IF(IFERROR(INDEX('Weigh-In Details'!$E$9:$E$63, MATCH($BB21, 'Weigh-In Details'!$B$9:$B$63, 0)), "")="", NA(), IFERROR(INDEX('Weigh-In Details'!$E$9:$E$63, MATCH($BB21, 'Weigh-In Details'!$B$9:$B$63, 0)), "")))</f>
        <v>#N/A</v>
      </c>
      <c r="BE21" s="54"/>
      <c r="BF21" s="36"/>
      <c r="BG21" s="36"/>
      <c r="BH21" s="36"/>
      <c r="BI21" s="75" t="s">
        <v>70</v>
      </c>
      <c r="BK21" s="90" t="str">
        <f>IFERROR(INDEX($BD$4:$BD$57, MATCH("X", $BX$4:$BX$57, 0)), "")</f>
        <v/>
      </c>
      <c r="BM21" s="36"/>
      <c r="BN21" s="36"/>
      <c r="BO21" s="36"/>
      <c r="BP21" s="36"/>
      <c r="BR21" s="79" t="e">
        <f t="shared" si="0"/>
        <v>#N/A</v>
      </c>
      <c r="BS21" s="92" t="e">
        <f t="shared" si="1"/>
        <v>#N/A</v>
      </c>
      <c r="BT21" s="92" t="e">
        <f t="shared" si="2"/>
        <v>#N/A</v>
      </c>
      <c r="BU21" s="76" t="e">
        <f t="shared" si="3"/>
        <v>#N/A</v>
      </c>
      <c r="BW21" s="3" t="str">
        <f t="shared" si="4"/>
        <v/>
      </c>
      <c r="BX21" s="3" t="str">
        <f>IF($BW21="", "", IF(COUNTIF($BW21:$BW$57, "X")&gt;1, "", "X"))</f>
        <v/>
      </c>
      <c r="BZ21" s="62" t="str">
        <f>'Weigh-In Details'!Y21</f>
        <v/>
      </c>
      <c r="CA21" s="59" t="str">
        <f>'Weigh-In Details'!Z21</f>
        <v/>
      </c>
      <c r="CC21" s="65" t="str">
        <f>'Weigh-In Details'!AB21</f>
        <v/>
      </c>
    </row>
    <row r="22" spans="1:81"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BB22" s="65" t="str">
        <f>IF('Weigh-In Details'!$B27="", "", 'Weigh-In Details'!$B27)</f>
        <v/>
      </c>
      <c r="BC22" s="79" t="e">
        <f>IF($BB22="", NA(), IFERROR(INDEX('Weigh-In Details'!$C$9:$C$63, MATCH($BB22, 'Weigh-In Details'!$B$9:$B$63, 0)), ""))</f>
        <v>#N/A</v>
      </c>
      <c r="BD22" s="76" t="e">
        <f>IF($BB22="", NA(), IF(IFERROR(INDEX('Weigh-In Details'!$E$9:$E$63, MATCH($BB22, 'Weigh-In Details'!$B$9:$B$63, 0)), "")="", NA(), IFERROR(INDEX('Weigh-In Details'!$E$9:$E$63, MATCH($BB22, 'Weigh-In Details'!$B$9:$B$63, 0)), "")))</f>
        <v>#N/A</v>
      </c>
      <c r="BE22" s="54"/>
      <c r="BF22" s="36"/>
      <c r="BG22" s="36"/>
      <c r="BH22" s="36"/>
      <c r="BI22" s="75"/>
      <c r="BM22" s="36"/>
      <c r="BN22" s="36"/>
      <c r="BO22" s="36"/>
      <c r="BP22" s="36"/>
      <c r="BR22" s="79" t="e">
        <f t="shared" si="0"/>
        <v>#N/A</v>
      </c>
      <c r="BS22" s="92" t="e">
        <f t="shared" si="1"/>
        <v>#N/A</v>
      </c>
      <c r="BT22" s="92" t="e">
        <f t="shared" si="2"/>
        <v>#N/A</v>
      </c>
      <c r="BU22" s="76" t="e">
        <f t="shared" si="3"/>
        <v>#N/A</v>
      </c>
      <c r="BW22" s="3" t="str">
        <f t="shared" si="4"/>
        <v/>
      </c>
      <c r="BX22" s="3" t="str">
        <f>IF($BW22="", "", IF(COUNTIF($BW22:$BW$57, "X")&gt;1, "", "X"))</f>
        <v/>
      </c>
      <c r="BZ22" s="62" t="str">
        <f>'Weigh-In Details'!Y22</f>
        <v/>
      </c>
      <c r="CA22" s="59" t="str">
        <f>'Weigh-In Details'!Z22</f>
        <v/>
      </c>
      <c r="CC22" s="65" t="str">
        <f>'Weigh-In Details'!AB22</f>
        <v/>
      </c>
    </row>
    <row r="23" spans="1:81"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BB23" s="65" t="str">
        <f>IF('Weigh-In Details'!$B28="", "", 'Weigh-In Details'!$B28)</f>
        <v/>
      </c>
      <c r="BC23" s="79" t="e">
        <f>IF($BB23="", NA(), IFERROR(INDEX('Weigh-In Details'!$C$9:$C$63, MATCH($BB23, 'Weigh-In Details'!$B$9:$B$63, 0)), ""))</f>
        <v>#N/A</v>
      </c>
      <c r="BD23" s="76" t="e">
        <f>IF($BB23="", NA(), IF(IFERROR(INDEX('Weigh-In Details'!$E$9:$E$63, MATCH($BB23, 'Weigh-In Details'!$B$9:$B$63, 0)), "")="", NA(), IFERROR(INDEX('Weigh-In Details'!$E$9:$E$63, MATCH($BB23, 'Weigh-In Details'!$B$9:$B$63, 0)), "")))</f>
        <v>#N/A</v>
      </c>
      <c r="BE23" s="54"/>
      <c r="BF23" s="36"/>
      <c r="BG23" s="36"/>
      <c r="BH23" s="36"/>
      <c r="BI23" s="36"/>
      <c r="BM23" s="36"/>
      <c r="BN23" s="36"/>
      <c r="BO23" s="36"/>
      <c r="BP23" s="36"/>
      <c r="BR23" s="79" t="e">
        <f t="shared" si="0"/>
        <v>#N/A</v>
      </c>
      <c r="BS23" s="92" t="e">
        <f t="shared" si="1"/>
        <v>#N/A</v>
      </c>
      <c r="BT23" s="92" t="e">
        <f t="shared" si="2"/>
        <v>#N/A</v>
      </c>
      <c r="BU23" s="76" t="e">
        <f t="shared" si="3"/>
        <v>#N/A</v>
      </c>
      <c r="BW23" s="3" t="str">
        <f t="shared" si="4"/>
        <v/>
      </c>
      <c r="BX23" s="3" t="str">
        <f>IF($BW23="", "", IF(COUNTIF($BW23:$BW$57, "X")&gt;1, "", "X"))</f>
        <v/>
      </c>
      <c r="BZ23" s="62" t="str">
        <f>'Weigh-In Details'!Y23</f>
        <v/>
      </c>
      <c r="CA23" s="59" t="str">
        <f>'Weigh-In Details'!Z23</f>
        <v/>
      </c>
      <c r="CC23" s="65" t="str">
        <f>'Weigh-In Details'!AB23</f>
        <v/>
      </c>
    </row>
    <row r="24" spans="1:81"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BB24" s="65" t="str">
        <f>IF('Weigh-In Details'!$B29="", "", 'Weigh-In Details'!$B29)</f>
        <v/>
      </c>
      <c r="BC24" s="79" t="e">
        <f>IF($BB24="", NA(), IFERROR(INDEX('Weigh-In Details'!$C$9:$C$63, MATCH($BB24, 'Weigh-In Details'!$B$9:$B$63, 0)), ""))</f>
        <v>#N/A</v>
      </c>
      <c r="BD24" s="76" t="e">
        <f>IF($BB24="", NA(), IF(IFERROR(INDEX('Weigh-In Details'!$E$9:$E$63, MATCH($BB24, 'Weigh-In Details'!$B$9:$B$63, 0)), "")="", NA(), IFERROR(INDEX('Weigh-In Details'!$E$9:$E$63, MATCH($BB24, 'Weigh-In Details'!$B$9:$B$63, 0)), "")))</f>
        <v>#N/A</v>
      </c>
      <c r="BE24" s="54"/>
      <c r="BF24" s="36"/>
      <c r="BG24" s="36"/>
      <c r="BH24" s="36"/>
      <c r="BI24" s="36"/>
      <c r="BM24" s="36"/>
      <c r="BN24" s="36"/>
      <c r="BO24" s="36"/>
      <c r="BP24" s="36"/>
      <c r="BR24" s="79" t="e">
        <f t="shared" si="0"/>
        <v>#N/A</v>
      </c>
      <c r="BS24" s="92" t="e">
        <f t="shared" si="1"/>
        <v>#N/A</v>
      </c>
      <c r="BT24" s="92" t="e">
        <f t="shared" si="2"/>
        <v>#N/A</v>
      </c>
      <c r="BU24" s="76" t="e">
        <f t="shared" si="3"/>
        <v>#N/A</v>
      </c>
      <c r="BW24" s="3" t="str">
        <f t="shared" si="4"/>
        <v/>
      </c>
      <c r="BX24" s="3" t="str">
        <f>IF($BW24="", "", IF(COUNTIF($BW24:$BW$57, "X")&gt;1, "", "X"))</f>
        <v/>
      </c>
      <c r="BZ24" s="62" t="str">
        <f>'Weigh-In Details'!Y24</f>
        <v/>
      </c>
      <c r="CA24" s="59" t="str">
        <f>'Weigh-In Details'!Z24</f>
        <v/>
      </c>
      <c r="CC24" s="65" t="str">
        <f>'Weigh-In Details'!AB24</f>
        <v/>
      </c>
    </row>
    <row r="25" spans="1:81"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BB25" s="65" t="str">
        <f>IF('Weigh-In Details'!$B30="", "", 'Weigh-In Details'!$B30)</f>
        <v/>
      </c>
      <c r="BC25" s="79" t="e">
        <f>IF($BB25="", NA(), IFERROR(INDEX('Weigh-In Details'!$C$9:$C$63, MATCH($BB25, 'Weigh-In Details'!$B$9:$B$63, 0)), ""))</f>
        <v>#N/A</v>
      </c>
      <c r="BD25" s="76" t="e">
        <f>IF($BB25="", NA(), IF(IFERROR(INDEX('Weigh-In Details'!$E$9:$E$63, MATCH($BB25, 'Weigh-In Details'!$B$9:$B$63, 0)), "")="", NA(), IFERROR(INDEX('Weigh-In Details'!$E$9:$E$63, MATCH($BB25, 'Weigh-In Details'!$B$9:$B$63, 0)), "")))</f>
        <v>#N/A</v>
      </c>
      <c r="BE25" s="54"/>
      <c r="BF25" s="36"/>
      <c r="BG25" s="36"/>
      <c r="BH25" s="36"/>
      <c r="BI25" s="75" t="s">
        <v>76</v>
      </c>
      <c r="BK25" s="94" t="e">
        <f>IF($BK$18&lt;0, 0, $BK$18)</f>
        <v>#VALUE!</v>
      </c>
      <c r="BM25" s="36"/>
      <c r="BN25" s="36"/>
      <c r="BO25" s="36"/>
      <c r="BP25" s="36"/>
      <c r="BR25" s="79" t="e">
        <f t="shared" si="0"/>
        <v>#N/A</v>
      </c>
      <c r="BS25" s="92" t="e">
        <f t="shared" si="1"/>
        <v>#N/A</v>
      </c>
      <c r="BT25" s="92" t="e">
        <f t="shared" si="2"/>
        <v>#N/A</v>
      </c>
      <c r="BU25" s="76" t="e">
        <f t="shared" si="3"/>
        <v>#N/A</v>
      </c>
      <c r="BW25" s="3" t="str">
        <f t="shared" si="4"/>
        <v/>
      </c>
      <c r="BX25" s="3" t="str">
        <f>IF($BW25="", "", IF(COUNTIF($BW25:$BW$57, "X")&gt;1, "", "X"))</f>
        <v/>
      </c>
      <c r="BZ25" s="62" t="str">
        <f>'Weigh-In Details'!Y25</f>
        <v/>
      </c>
      <c r="CA25" s="59" t="str">
        <f>'Weigh-In Details'!Z25</f>
        <v/>
      </c>
      <c r="CC25" s="65" t="str">
        <f>'Weigh-In Details'!AB25</f>
        <v/>
      </c>
    </row>
    <row r="26" spans="1:81"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BB26" s="65" t="str">
        <f>IF('Weigh-In Details'!$B31="", "", 'Weigh-In Details'!$B31)</f>
        <v/>
      </c>
      <c r="BC26" s="79" t="e">
        <f>IF($BB26="", NA(), IFERROR(INDEX('Weigh-In Details'!$C$9:$C$63, MATCH($BB26, 'Weigh-In Details'!$B$9:$B$63, 0)), ""))</f>
        <v>#N/A</v>
      </c>
      <c r="BD26" s="76" t="e">
        <f>IF($BB26="", NA(), IF(IFERROR(INDEX('Weigh-In Details'!$E$9:$E$63, MATCH($BB26, 'Weigh-In Details'!$B$9:$B$63, 0)), "")="", NA(), IFERROR(INDEX('Weigh-In Details'!$E$9:$E$63, MATCH($BB26, 'Weigh-In Details'!$B$9:$B$63, 0)), "")))</f>
        <v>#N/A</v>
      </c>
      <c r="BE26" s="54"/>
      <c r="BF26" s="36"/>
      <c r="BG26" s="36"/>
      <c r="BH26" s="36"/>
      <c r="BI26" s="75" t="s">
        <v>75</v>
      </c>
      <c r="BK26" s="90" t="e">
        <f>$BK$17</f>
        <v>#VALUE!</v>
      </c>
      <c r="BM26" s="36"/>
      <c r="BN26" s="36"/>
      <c r="BO26" s="36"/>
      <c r="BP26" s="36"/>
      <c r="BR26" s="79" t="e">
        <f t="shared" si="0"/>
        <v>#N/A</v>
      </c>
      <c r="BS26" s="92" t="e">
        <f t="shared" si="1"/>
        <v>#N/A</v>
      </c>
      <c r="BT26" s="92" t="e">
        <f t="shared" si="2"/>
        <v>#N/A</v>
      </c>
      <c r="BU26" s="76" t="e">
        <f t="shared" si="3"/>
        <v>#N/A</v>
      </c>
      <c r="BW26" s="3" t="str">
        <f t="shared" si="4"/>
        <v/>
      </c>
      <c r="BX26" s="3" t="str">
        <f>IF($BW26="", "", IF(COUNTIF($BW26:$BW$57, "X")&gt;1, "", "X"))</f>
        <v/>
      </c>
      <c r="BZ26" s="62" t="str">
        <f>'Weigh-In Details'!Y26</f>
        <v/>
      </c>
      <c r="CA26" s="59" t="str">
        <f>'Weigh-In Details'!Z26</f>
        <v/>
      </c>
      <c r="CC26" s="65" t="str">
        <f>'Weigh-In Details'!AB26</f>
        <v/>
      </c>
    </row>
    <row r="27" spans="1:81"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BB27" s="65" t="str">
        <f>IF('Weigh-In Details'!$B32="", "", 'Weigh-In Details'!$B32)</f>
        <v/>
      </c>
      <c r="BC27" s="79" t="e">
        <f>IF($BB27="", NA(), IFERROR(INDEX('Weigh-In Details'!$C$9:$C$63, MATCH($BB27, 'Weigh-In Details'!$B$9:$B$63, 0)), ""))</f>
        <v>#N/A</v>
      </c>
      <c r="BD27" s="76" t="e">
        <f>IF($BB27="", NA(), IF(IFERROR(INDEX('Weigh-In Details'!$E$9:$E$63, MATCH($BB27, 'Weigh-In Details'!$B$9:$B$63, 0)), "")="", NA(), IFERROR(INDEX('Weigh-In Details'!$E$9:$E$63, MATCH($BB27, 'Weigh-In Details'!$B$9:$B$63, 0)), "")))</f>
        <v>#N/A</v>
      </c>
      <c r="BE27" s="54"/>
      <c r="BF27" s="36"/>
      <c r="BG27" s="36"/>
      <c r="BH27" s="36"/>
      <c r="BI27" s="36"/>
      <c r="BM27" s="36"/>
      <c r="BN27" s="36"/>
      <c r="BO27" s="36"/>
      <c r="BP27" s="36"/>
      <c r="BR27" s="79" t="e">
        <f t="shared" si="0"/>
        <v>#N/A</v>
      </c>
      <c r="BS27" s="92" t="e">
        <f t="shared" si="1"/>
        <v>#N/A</v>
      </c>
      <c r="BT27" s="92" t="e">
        <f t="shared" si="2"/>
        <v>#N/A</v>
      </c>
      <c r="BU27" s="76" t="e">
        <f t="shared" si="3"/>
        <v>#N/A</v>
      </c>
      <c r="BW27" s="3" t="str">
        <f t="shared" si="4"/>
        <v/>
      </c>
      <c r="BX27" s="3" t="str">
        <f>IF($BW27="", "", IF(COUNTIF($BW27:$BW$57, "X")&gt;1, "", "X"))</f>
        <v/>
      </c>
      <c r="BZ27" s="62" t="str">
        <f>'Weigh-In Details'!Y27</f>
        <v/>
      </c>
      <c r="CA27" s="59" t="str">
        <f>'Weigh-In Details'!Z27</f>
        <v/>
      </c>
      <c r="CC27" s="65" t="str">
        <f>'Weigh-In Details'!AB27</f>
        <v/>
      </c>
    </row>
    <row r="28" spans="1:81"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BB28" s="65" t="str">
        <f>IF('Weigh-In Details'!$B33="", "", 'Weigh-In Details'!$B33)</f>
        <v/>
      </c>
      <c r="BC28" s="79" t="e">
        <f>IF($BB28="", NA(), IFERROR(INDEX('Weigh-In Details'!$C$9:$C$63, MATCH($BB28, 'Weigh-In Details'!$B$9:$B$63, 0)), ""))</f>
        <v>#N/A</v>
      </c>
      <c r="BD28" s="76" t="e">
        <f>IF($BB28="", NA(), IF(IFERROR(INDEX('Weigh-In Details'!$E$9:$E$63, MATCH($BB28, 'Weigh-In Details'!$B$9:$B$63, 0)), "")="", NA(), IFERROR(INDEX('Weigh-In Details'!$E$9:$E$63, MATCH($BB28, 'Weigh-In Details'!$B$9:$B$63, 0)), "")))</f>
        <v>#N/A</v>
      </c>
      <c r="BE28" s="54"/>
      <c r="BF28" s="36"/>
      <c r="BG28" s="36"/>
      <c r="BH28" s="36"/>
      <c r="BI28" s="36"/>
      <c r="BM28" s="36"/>
      <c r="BN28" s="36"/>
      <c r="BO28" s="36"/>
      <c r="BP28" s="36"/>
      <c r="BR28" s="79" t="e">
        <f t="shared" si="0"/>
        <v>#N/A</v>
      </c>
      <c r="BS28" s="92" t="e">
        <f t="shared" si="1"/>
        <v>#N/A</v>
      </c>
      <c r="BT28" s="92" t="e">
        <f t="shared" si="2"/>
        <v>#N/A</v>
      </c>
      <c r="BU28" s="76" t="e">
        <f t="shared" si="3"/>
        <v>#N/A</v>
      </c>
      <c r="BW28" s="3" t="str">
        <f t="shared" si="4"/>
        <v/>
      </c>
      <c r="BX28" s="3" t="str">
        <f>IF($BW28="", "", IF(COUNTIF($BW28:$BW$57, "X")&gt;1, "", "X"))</f>
        <v/>
      </c>
      <c r="BZ28" s="62" t="str">
        <f>'Weigh-In Details'!Y28</f>
        <v/>
      </c>
      <c r="CA28" s="59" t="str">
        <f>'Weigh-In Details'!Z28</f>
        <v/>
      </c>
      <c r="CC28" s="65" t="str">
        <f>'Weigh-In Details'!AB28</f>
        <v/>
      </c>
    </row>
    <row r="29" spans="1:81"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BB29" s="65" t="str">
        <f>IF('Weigh-In Details'!$B34="", "", 'Weigh-In Details'!$B34)</f>
        <v/>
      </c>
      <c r="BC29" s="79" t="e">
        <f>IF($BB29="", NA(), IFERROR(INDEX('Weigh-In Details'!$C$9:$C$63, MATCH($BB29, 'Weigh-In Details'!$B$9:$B$63, 0)), ""))</f>
        <v>#N/A</v>
      </c>
      <c r="BD29" s="76" t="e">
        <f>IF($BB29="", NA(), IF(IFERROR(INDEX('Weigh-In Details'!$E$9:$E$63, MATCH($BB29, 'Weigh-In Details'!$B$9:$B$63, 0)), "")="", NA(), IFERROR(INDEX('Weigh-In Details'!$E$9:$E$63, MATCH($BB29, 'Weigh-In Details'!$B$9:$B$63, 0)), "")))</f>
        <v>#N/A</v>
      </c>
      <c r="BE29" s="54"/>
      <c r="BF29" s="36"/>
      <c r="BG29" s="36"/>
      <c r="BH29" s="36"/>
      <c r="BI29" s="36"/>
      <c r="BM29" s="36"/>
      <c r="BN29" s="36"/>
      <c r="BO29" s="36"/>
      <c r="BP29" s="36"/>
      <c r="BR29" s="79" t="e">
        <f t="shared" si="0"/>
        <v>#N/A</v>
      </c>
      <c r="BS29" s="92" t="e">
        <f t="shared" si="1"/>
        <v>#N/A</v>
      </c>
      <c r="BT29" s="92" t="e">
        <f t="shared" si="2"/>
        <v>#N/A</v>
      </c>
      <c r="BU29" s="76" t="e">
        <f t="shared" si="3"/>
        <v>#N/A</v>
      </c>
      <c r="BW29" s="3" t="str">
        <f t="shared" si="4"/>
        <v/>
      </c>
      <c r="BX29" s="3" t="str">
        <f>IF($BW29="", "", IF(COUNTIF($BW29:$BW$57, "X")&gt;1, "", "X"))</f>
        <v/>
      </c>
      <c r="BZ29" s="62" t="str">
        <f>'Weigh-In Details'!Y29</f>
        <v/>
      </c>
      <c r="CA29" s="59" t="str">
        <f>'Weigh-In Details'!Z29</f>
        <v/>
      </c>
      <c r="CC29" s="65" t="str">
        <f>'Weigh-In Details'!AB29</f>
        <v/>
      </c>
    </row>
    <row r="30" spans="1:81"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BB30" s="65" t="str">
        <f>IF('Weigh-In Details'!$B35="", "", 'Weigh-In Details'!$B35)</f>
        <v/>
      </c>
      <c r="BC30" s="79" t="e">
        <f>IF($BB30="", NA(), IFERROR(INDEX('Weigh-In Details'!$C$9:$C$63, MATCH($BB30, 'Weigh-In Details'!$B$9:$B$63, 0)), ""))</f>
        <v>#N/A</v>
      </c>
      <c r="BD30" s="76" t="e">
        <f>IF($BB30="", NA(), IF(IFERROR(INDEX('Weigh-In Details'!$E$9:$E$63, MATCH($BB30, 'Weigh-In Details'!$B$9:$B$63, 0)), "")="", NA(), IFERROR(INDEX('Weigh-In Details'!$E$9:$E$63, MATCH($BB30, 'Weigh-In Details'!$B$9:$B$63, 0)), "")))</f>
        <v>#N/A</v>
      </c>
      <c r="BE30" s="54"/>
      <c r="BF30" s="36"/>
      <c r="BG30" s="36"/>
      <c r="BH30" s="36"/>
      <c r="BI30" s="36"/>
      <c r="BM30" s="36"/>
      <c r="BN30" s="36"/>
      <c r="BO30" s="36"/>
      <c r="BP30" s="36"/>
      <c r="BR30" s="79" t="e">
        <f t="shared" si="0"/>
        <v>#N/A</v>
      </c>
      <c r="BS30" s="92" t="e">
        <f t="shared" si="1"/>
        <v>#N/A</v>
      </c>
      <c r="BT30" s="92" t="e">
        <f t="shared" si="2"/>
        <v>#N/A</v>
      </c>
      <c r="BU30" s="76" t="e">
        <f t="shared" si="3"/>
        <v>#N/A</v>
      </c>
      <c r="BW30" s="3" t="str">
        <f t="shared" si="4"/>
        <v/>
      </c>
      <c r="BX30" s="3" t="str">
        <f>IF($BW30="", "", IF(COUNTIF($BW30:$BW$57, "X")&gt;1, "", "X"))</f>
        <v/>
      </c>
      <c r="BZ30" s="62" t="str">
        <f>'Weigh-In Details'!Y30</f>
        <v/>
      </c>
      <c r="CA30" s="59" t="str">
        <f>'Weigh-In Details'!Z30</f>
        <v/>
      </c>
      <c r="CC30" s="65" t="str">
        <f>'Weigh-In Details'!AB30</f>
        <v/>
      </c>
    </row>
    <row r="31" spans="1:81"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BB31" s="65" t="str">
        <f>IF('Weigh-In Details'!$B36="", "", 'Weigh-In Details'!$B36)</f>
        <v/>
      </c>
      <c r="BC31" s="79" t="e">
        <f>IF($BB31="", NA(), IFERROR(INDEX('Weigh-In Details'!$C$9:$C$63, MATCH($BB31, 'Weigh-In Details'!$B$9:$B$63, 0)), ""))</f>
        <v>#N/A</v>
      </c>
      <c r="BD31" s="76" t="e">
        <f>IF($BB31="", NA(), IF(IFERROR(INDEX('Weigh-In Details'!$E$9:$E$63, MATCH($BB31, 'Weigh-In Details'!$B$9:$B$63, 0)), "")="", NA(), IFERROR(INDEX('Weigh-In Details'!$E$9:$E$63, MATCH($BB31, 'Weigh-In Details'!$B$9:$B$63, 0)), "")))</f>
        <v>#N/A</v>
      </c>
      <c r="BE31" s="54"/>
      <c r="BF31" s="36"/>
      <c r="BG31" s="36"/>
      <c r="BH31" s="36"/>
      <c r="BI31" s="36"/>
      <c r="BM31" s="36"/>
      <c r="BN31" s="36"/>
      <c r="BO31" s="36"/>
      <c r="BP31" s="36"/>
      <c r="BR31" s="79" t="e">
        <f t="shared" si="0"/>
        <v>#N/A</v>
      </c>
      <c r="BS31" s="92" t="e">
        <f t="shared" si="1"/>
        <v>#N/A</v>
      </c>
      <c r="BT31" s="92" t="e">
        <f t="shared" si="2"/>
        <v>#N/A</v>
      </c>
      <c r="BU31" s="76" t="e">
        <f t="shared" si="3"/>
        <v>#N/A</v>
      </c>
      <c r="BW31" s="3" t="str">
        <f t="shared" si="4"/>
        <v/>
      </c>
      <c r="BX31" s="3" t="str">
        <f>IF($BW31="", "", IF(COUNTIF($BW31:$BW$57, "X")&gt;1, "", "X"))</f>
        <v/>
      </c>
      <c r="BZ31" s="62" t="str">
        <f>'Weigh-In Details'!Y31</f>
        <v/>
      </c>
      <c r="CA31" s="59" t="str">
        <f>'Weigh-In Details'!Z31</f>
        <v/>
      </c>
      <c r="CC31" s="65" t="str">
        <f>'Weigh-In Details'!AB31</f>
        <v/>
      </c>
    </row>
    <row r="32" spans="1:81"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BB32" s="65" t="str">
        <f>IF('Weigh-In Details'!$B37="", "", 'Weigh-In Details'!$B37)</f>
        <v/>
      </c>
      <c r="BC32" s="79" t="e">
        <f>IF($BB32="", NA(), IFERROR(INDEX('Weigh-In Details'!$C$9:$C$63, MATCH($BB32, 'Weigh-In Details'!$B$9:$B$63, 0)), ""))</f>
        <v>#N/A</v>
      </c>
      <c r="BD32" s="76" t="e">
        <f>IF($BB32="", NA(), IF(IFERROR(INDEX('Weigh-In Details'!$E$9:$E$63, MATCH($BB32, 'Weigh-In Details'!$B$9:$B$63, 0)), "")="", NA(), IFERROR(INDEX('Weigh-In Details'!$E$9:$E$63, MATCH($BB32, 'Weigh-In Details'!$B$9:$B$63, 0)), "")))</f>
        <v>#N/A</v>
      </c>
      <c r="BE32" s="54"/>
      <c r="BF32" s="36"/>
      <c r="BG32" s="36"/>
      <c r="BH32" s="36"/>
      <c r="BI32" s="36"/>
      <c r="BM32" s="36"/>
      <c r="BN32" s="36"/>
      <c r="BO32" s="36"/>
      <c r="BP32" s="36"/>
      <c r="BR32" s="79" t="e">
        <f t="shared" si="0"/>
        <v>#N/A</v>
      </c>
      <c r="BS32" s="92" t="e">
        <f t="shared" si="1"/>
        <v>#N/A</v>
      </c>
      <c r="BT32" s="92" t="e">
        <f t="shared" si="2"/>
        <v>#N/A</v>
      </c>
      <c r="BU32" s="76" t="e">
        <f t="shared" si="3"/>
        <v>#N/A</v>
      </c>
      <c r="BW32" s="3" t="str">
        <f t="shared" si="4"/>
        <v/>
      </c>
      <c r="BX32" s="3" t="str">
        <f>IF($BW32="", "", IF(COUNTIF($BW32:$BW$57, "X")&gt;1, "", "X"))</f>
        <v/>
      </c>
      <c r="BZ32" s="62" t="str">
        <f>'Weigh-In Details'!Y32</f>
        <v/>
      </c>
      <c r="CA32" s="59" t="str">
        <f>'Weigh-In Details'!Z32</f>
        <v/>
      </c>
      <c r="CC32" s="65" t="str">
        <f>'Weigh-In Details'!AB32</f>
        <v/>
      </c>
    </row>
    <row r="33" spans="1:81" x14ac:dyDescent="0.25">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BB33" s="65" t="str">
        <f>IF('Weigh-In Details'!$B38="", "", 'Weigh-In Details'!$B38)</f>
        <v/>
      </c>
      <c r="BC33" s="79" t="e">
        <f>IF($BB33="", NA(), IFERROR(INDEX('Weigh-In Details'!$C$9:$C$63, MATCH($BB33, 'Weigh-In Details'!$B$9:$B$63, 0)), ""))</f>
        <v>#N/A</v>
      </c>
      <c r="BD33" s="76" t="e">
        <f>IF($BB33="", NA(), IF(IFERROR(INDEX('Weigh-In Details'!$E$9:$E$63, MATCH($BB33, 'Weigh-In Details'!$B$9:$B$63, 0)), "")="", NA(), IFERROR(INDEX('Weigh-In Details'!$E$9:$E$63, MATCH($BB33, 'Weigh-In Details'!$B$9:$B$63, 0)), "")))</f>
        <v>#N/A</v>
      </c>
      <c r="BE33" s="54"/>
      <c r="BF33" s="36"/>
      <c r="BG33" s="36"/>
      <c r="BH33" s="36"/>
      <c r="BI33" s="36"/>
      <c r="BM33" s="36"/>
      <c r="BN33" s="36"/>
      <c r="BO33" s="36"/>
      <c r="BP33" s="36"/>
      <c r="BR33" s="79" t="e">
        <f t="shared" si="0"/>
        <v>#N/A</v>
      </c>
      <c r="BS33" s="92" t="e">
        <f t="shared" si="1"/>
        <v>#N/A</v>
      </c>
      <c r="BT33" s="92" t="e">
        <f t="shared" si="2"/>
        <v>#N/A</v>
      </c>
      <c r="BU33" s="76" t="e">
        <f t="shared" si="3"/>
        <v>#N/A</v>
      </c>
      <c r="BW33" s="3" t="str">
        <f t="shared" si="4"/>
        <v/>
      </c>
      <c r="BX33" s="3" t="str">
        <f>IF($BW33="", "", IF(COUNTIF($BW33:$BW$57, "X")&gt;1, "", "X"))</f>
        <v/>
      </c>
      <c r="BZ33" s="62" t="str">
        <f>'Weigh-In Details'!Y33</f>
        <v/>
      </c>
      <c r="CA33" s="59" t="str">
        <f>'Weigh-In Details'!Z33</f>
        <v/>
      </c>
      <c r="CC33" s="65" t="str">
        <f>'Weigh-In Details'!AB33</f>
        <v/>
      </c>
    </row>
    <row r="34" spans="1:81" x14ac:dyDescent="0.2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BB34" s="65" t="str">
        <f>IF('Weigh-In Details'!$B39="", "", 'Weigh-In Details'!$B39)</f>
        <v/>
      </c>
      <c r="BC34" s="79" t="e">
        <f>IF($BB34="", NA(), IFERROR(INDEX('Weigh-In Details'!$C$9:$C$63, MATCH($BB34, 'Weigh-In Details'!$B$9:$B$63, 0)), ""))</f>
        <v>#N/A</v>
      </c>
      <c r="BD34" s="76" t="e">
        <f>IF($BB34="", NA(), IF(IFERROR(INDEX('Weigh-In Details'!$E$9:$E$63, MATCH($BB34, 'Weigh-In Details'!$B$9:$B$63, 0)), "")="", NA(), IFERROR(INDEX('Weigh-In Details'!$E$9:$E$63, MATCH($BB34, 'Weigh-In Details'!$B$9:$B$63, 0)), "")))</f>
        <v>#N/A</v>
      </c>
      <c r="BE34" s="54"/>
      <c r="BF34" s="36"/>
      <c r="BG34" s="36"/>
      <c r="BH34" s="36"/>
      <c r="BI34" s="36"/>
      <c r="BM34" s="36"/>
      <c r="BN34" s="36"/>
      <c r="BO34" s="36"/>
      <c r="BP34" s="36"/>
      <c r="BR34" s="79" t="e">
        <f t="shared" si="0"/>
        <v>#N/A</v>
      </c>
      <c r="BS34" s="92" t="e">
        <f t="shared" si="1"/>
        <v>#N/A</v>
      </c>
      <c r="BT34" s="92" t="e">
        <f t="shared" si="2"/>
        <v>#N/A</v>
      </c>
      <c r="BU34" s="76" t="e">
        <f t="shared" si="3"/>
        <v>#N/A</v>
      </c>
      <c r="BW34" s="3" t="str">
        <f t="shared" si="4"/>
        <v/>
      </c>
      <c r="BX34" s="3" t="str">
        <f>IF($BW34="", "", IF(COUNTIF($BW34:$BW$57, "X")&gt;1, "", "X"))</f>
        <v/>
      </c>
      <c r="BZ34" s="62" t="str">
        <f>'Weigh-In Details'!Y34</f>
        <v/>
      </c>
      <c r="CA34" s="59" t="str">
        <f>'Weigh-In Details'!Z34</f>
        <v/>
      </c>
      <c r="CC34" s="65" t="str">
        <f>'Weigh-In Details'!AB34</f>
        <v/>
      </c>
    </row>
    <row r="35" spans="1:81" x14ac:dyDescent="0.25">
      <c r="A35" s="41"/>
      <c r="B35" s="208" t="s">
        <v>77</v>
      </c>
      <c r="C35" s="209"/>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10"/>
      <c r="AT35" s="41"/>
      <c r="BB35" s="65" t="str">
        <f>IF('Weigh-In Details'!$B40="", "", 'Weigh-In Details'!$B40)</f>
        <v/>
      </c>
      <c r="BC35" s="79" t="e">
        <f>IF($BB35="", NA(), IFERROR(INDEX('Weigh-In Details'!$C$9:$C$63, MATCH($BB35, 'Weigh-In Details'!$B$9:$B$63, 0)), ""))</f>
        <v>#N/A</v>
      </c>
      <c r="BD35" s="76" t="e">
        <f>IF($BB35="", NA(), IF(IFERROR(INDEX('Weigh-In Details'!$E$9:$E$63, MATCH($BB35, 'Weigh-In Details'!$B$9:$B$63, 0)), "")="", NA(), IFERROR(INDEX('Weigh-In Details'!$E$9:$E$63, MATCH($BB35, 'Weigh-In Details'!$B$9:$B$63, 0)), "")))</f>
        <v>#N/A</v>
      </c>
      <c r="BE35" s="54"/>
      <c r="BF35" s="36"/>
      <c r="BG35" s="36"/>
      <c r="BH35" s="36"/>
      <c r="BI35" s="36"/>
      <c r="BM35" s="36"/>
      <c r="BN35" s="36"/>
      <c r="BO35" s="36"/>
      <c r="BP35" s="36"/>
      <c r="BR35" s="79" t="e">
        <f t="shared" si="0"/>
        <v>#N/A</v>
      </c>
      <c r="BS35" s="92" t="e">
        <f t="shared" si="1"/>
        <v>#N/A</v>
      </c>
      <c r="BT35" s="92" t="e">
        <f t="shared" si="2"/>
        <v>#N/A</v>
      </c>
      <c r="BU35" s="76" t="e">
        <f t="shared" si="3"/>
        <v>#N/A</v>
      </c>
      <c r="BW35" s="3" t="str">
        <f t="shared" si="4"/>
        <v/>
      </c>
      <c r="BX35" s="3" t="str">
        <f>IF($BW35="", "", IF(COUNTIF($BW35:$BW$57, "X")&gt;1, "", "X"))</f>
        <v/>
      </c>
      <c r="BZ35" s="62" t="str">
        <f>'Weigh-In Details'!Y35</f>
        <v/>
      </c>
      <c r="CA35" s="59" t="str">
        <f>'Weigh-In Details'!Z35</f>
        <v/>
      </c>
      <c r="CC35" s="65" t="str">
        <f>'Weigh-In Details'!AB35</f>
        <v/>
      </c>
    </row>
    <row r="36" spans="1:81" x14ac:dyDescent="0.25">
      <c r="A36" s="41"/>
      <c r="B36" s="211"/>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3"/>
      <c r="AT36" s="41"/>
      <c r="BB36" s="65" t="str">
        <f>IF('Weigh-In Details'!$B41="", "", 'Weigh-In Details'!$B41)</f>
        <v/>
      </c>
      <c r="BC36" s="79" t="e">
        <f>IF($BB36="", NA(), IFERROR(INDEX('Weigh-In Details'!$C$9:$C$63, MATCH($BB36, 'Weigh-In Details'!$B$9:$B$63, 0)), ""))</f>
        <v>#N/A</v>
      </c>
      <c r="BD36" s="76" t="e">
        <f>IF($BB36="", NA(), IF(IFERROR(INDEX('Weigh-In Details'!$E$9:$E$63, MATCH($BB36, 'Weigh-In Details'!$B$9:$B$63, 0)), "")="", NA(), IFERROR(INDEX('Weigh-In Details'!$E$9:$E$63, MATCH($BB36, 'Weigh-In Details'!$B$9:$B$63, 0)), "")))</f>
        <v>#N/A</v>
      </c>
      <c r="BE36" s="54"/>
      <c r="BF36" s="36"/>
      <c r="BG36" s="36"/>
      <c r="BH36" s="36"/>
      <c r="BI36" s="36"/>
      <c r="BM36" s="36"/>
      <c r="BN36" s="36"/>
      <c r="BO36" s="36"/>
      <c r="BP36" s="36"/>
      <c r="BR36" s="79" t="e">
        <f t="shared" si="0"/>
        <v>#N/A</v>
      </c>
      <c r="BS36" s="92" t="e">
        <f t="shared" si="1"/>
        <v>#N/A</v>
      </c>
      <c r="BT36" s="92" t="e">
        <f t="shared" si="2"/>
        <v>#N/A</v>
      </c>
      <c r="BU36" s="76" t="e">
        <f t="shared" si="3"/>
        <v>#N/A</v>
      </c>
      <c r="BW36" s="3" t="str">
        <f t="shared" si="4"/>
        <v/>
      </c>
      <c r="BX36" s="3" t="str">
        <f>IF($BW36="", "", IF(COUNTIF($BW36:$BW$57, "X")&gt;1, "", "X"))</f>
        <v/>
      </c>
      <c r="BZ36" s="62" t="str">
        <f>'Weigh-In Details'!Y36</f>
        <v/>
      </c>
      <c r="CA36" s="59" t="str">
        <f>'Weigh-In Details'!Z36</f>
        <v/>
      </c>
      <c r="CC36" s="65" t="str">
        <f>'Weigh-In Details'!AB36</f>
        <v/>
      </c>
    </row>
    <row r="37" spans="1:81" x14ac:dyDescent="0.25">
      <c r="A37" s="41"/>
      <c r="B37" s="187" t="str">
        <f>IF('Intro &amp; Setup'!$AJ$20="", "", 'Intro &amp; Setup'!$AJ$20)</f>
        <v/>
      </c>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41"/>
      <c r="BB37" s="65" t="str">
        <f>IF('Weigh-In Details'!$B42="", "", 'Weigh-In Details'!$B42)</f>
        <v/>
      </c>
      <c r="BC37" s="79" t="e">
        <f>IF($BB37="", NA(), IFERROR(INDEX('Weigh-In Details'!$C$9:$C$63, MATCH($BB37, 'Weigh-In Details'!$B$9:$B$63, 0)), ""))</f>
        <v>#N/A</v>
      </c>
      <c r="BD37" s="76" t="e">
        <f>IF($BB37="", NA(), IF(IFERROR(INDEX('Weigh-In Details'!$E$9:$E$63, MATCH($BB37, 'Weigh-In Details'!$B$9:$B$63, 0)), "")="", NA(), IFERROR(INDEX('Weigh-In Details'!$E$9:$E$63, MATCH($BB37, 'Weigh-In Details'!$B$9:$B$63, 0)), "")))</f>
        <v>#N/A</v>
      </c>
      <c r="BE37" s="54"/>
      <c r="BF37" s="36"/>
      <c r="BG37" s="36"/>
      <c r="BH37" s="36"/>
      <c r="BI37" s="36"/>
      <c r="BM37" s="36"/>
      <c r="BN37" s="36"/>
      <c r="BO37" s="36"/>
      <c r="BP37" s="36"/>
      <c r="BR37" s="79" t="e">
        <f t="shared" si="0"/>
        <v>#N/A</v>
      </c>
      <c r="BS37" s="92" t="e">
        <f t="shared" si="1"/>
        <v>#N/A</v>
      </c>
      <c r="BT37" s="92" t="e">
        <f t="shared" si="2"/>
        <v>#N/A</v>
      </c>
      <c r="BU37" s="76" t="e">
        <f t="shared" si="3"/>
        <v>#N/A</v>
      </c>
      <c r="BW37" s="3" t="str">
        <f t="shared" si="4"/>
        <v/>
      </c>
      <c r="BX37" s="3" t="str">
        <f>IF($BW37="", "", IF(COUNTIF($BW37:$BW$57, "X")&gt;1, "", "X"))</f>
        <v/>
      </c>
      <c r="BZ37" s="62" t="str">
        <f>'Weigh-In Details'!Y37</f>
        <v/>
      </c>
      <c r="CA37" s="59" t="str">
        <f>'Weigh-In Details'!Z37</f>
        <v/>
      </c>
      <c r="CC37" s="65" t="str">
        <f>'Weigh-In Details'!AB37</f>
        <v/>
      </c>
    </row>
    <row r="38" spans="1:81" x14ac:dyDescent="0.2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BB38" s="65" t="str">
        <f>IF('Weigh-In Details'!$B43="", "", 'Weigh-In Details'!$B43)</f>
        <v/>
      </c>
      <c r="BC38" s="79" t="e">
        <f>IF($BB38="", NA(), IFERROR(INDEX('Weigh-In Details'!$C$9:$C$63, MATCH($BB38, 'Weigh-In Details'!$B$9:$B$63, 0)), ""))</f>
        <v>#N/A</v>
      </c>
      <c r="BD38" s="76" t="e">
        <f>IF($BB38="", NA(), IF(IFERROR(INDEX('Weigh-In Details'!$E$9:$E$63, MATCH($BB38, 'Weigh-In Details'!$B$9:$B$63, 0)), "")="", NA(), IFERROR(INDEX('Weigh-In Details'!$E$9:$E$63, MATCH($BB38, 'Weigh-In Details'!$B$9:$B$63, 0)), "")))</f>
        <v>#N/A</v>
      </c>
      <c r="BE38" s="54"/>
      <c r="BF38" s="36"/>
      <c r="BG38" s="36"/>
      <c r="BH38" s="36"/>
      <c r="BI38" s="36"/>
      <c r="BM38" s="36"/>
      <c r="BN38" s="36"/>
      <c r="BO38" s="36"/>
      <c r="BP38" s="36"/>
      <c r="BR38" s="79" t="e">
        <f t="shared" si="0"/>
        <v>#N/A</v>
      </c>
      <c r="BS38" s="92" t="e">
        <f t="shared" si="1"/>
        <v>#N/A</v>
      </c>
      <c r="BT38" s="92" t="e">
        <f t="shared" si="2"/>
        <v>#N/A</v>
      </c>
      <c r="BU38" s="76" t="e">
        <f t="shared" si="3"/>
        <v>#N/A</v>
      </c>
      <c r="BW38" s="3" t="str">
        <f t="shared" si="4"/>
        <v/>
      </c>
      <c r="BX38" s="3" t="str">
        <f>IF($BW38="", "", IF(COUNTIF($BW38:$BW$57, "X")&gt;1, "", "X"))</f>
        <v/>
      </c>
      <c r="BZ38" s="62" t="str">
        <f>'Weigh-In Details'!Y38</f>
        <v/>
      </c>
      <c r="CA38" s="59" t="str">
        <f>'Weigh-In Details'!Z38</f>
        <v/>
      </c>
      <c r="CC38" s="65" t="str">
        <f>'Weigh-In Details'!AB38</f>
        <v/>
      </c>
    </row>
    <row r="39" spans="1:81" x14ac:dyDescent="0.25">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BB39" s="65" t="str">
        <f>IF('Weigh-In Details'!$B44="", "", 'Weigh-In Details'!$B44)</f>
        <v/>
      </c>
      <c r="BC39" s="79" t="e">
        <f>IF($BB39="", NA(), IFERROR(INDEX('Weigh-In Details'!$C$9:$C$63, MATCH($BB39, 'Weigh-In Details'!$B$9:$B$63, 0)), ""))</f>
        <v>#N/A</v>
      </c>
      <c r="BD39" s="76" t="e">
        <f>IF($BB39="", NA(), IF(IFERROR(INDEX('Weigh-In Details'!$E$9:$E$63, MATCH($BB39, 'Weigh-In Details'!$B$9:$B$63, 0)), "")="", NA(), IFERROR(INDEX('Weigh-In Details'!$E$9:$E$63, MATCH($BB39, 'Weigh-In Details'!$B$9:$B$63, 0)), "")))</f>
        <v>#N/A</v>
      </c>
      <c r="BE39" s="54"/>
      <c r="BF39" s="36"/>
      <c r="BG39" s="36"/>
      <c r="BH39" s="36"/>
      <c r="BI39" s="36"/>
      <c r="BM39" s="36"/>
      <c r="BN39" s="36"/>
      <c r="BO39" s="36"/>
      <c r="BP39" s="36"/>
      <c r="BR39" s="79" t="e">
        <f t="shared" si="0"/>
        <v>#N/A</v>
      </c>
      <c r="BS39" s="92" t="e">
        <f t="shared" si="1"/>
        <v>#N/A</v>
      </c>
      <c r="BT39" s="92" t="e">
        <f t="shared" si="2"/>
        <v>#N/A</v>
      </c>
      <c r="BU39" s="76" t="e">
        <f t="shared" si="3"/>
        <v>#N/A</v>
      </c>
      <c r="BW39" s="3" t="str">
        <f t="shared" si="4"/>
        <v/>
      </c>
      <c r="BX39" s="3" t="str">
        <f>IF($BW39="", "", IF(COUNTIF($BW39:$BW$57, "X")&gt;1, "", "X"))</f>
        <v/>
      </c>
      <c r="BZ39" s="62" t="str">
        <f>'Weigh-In Details'!Y39</f>
        <v/>
      </c>
      <c r="CA39" s="59" t="str">
        <f>'Weigh-In Details'!Z39</f>
        <v/>
      </c>
      <c r="CC39" s="65" t="str">
        <f>'Weigh-In Details'!AB39</f>
        <v/>
      </c>
    </row>
    <row r="40" spans="1:81" x14ac:dyDescent="0.25">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BB40" s="65" t="str">
        <f>IF('Weigh-In Details'!$B45="", "", 'Weigh-In Details'!$B45)</f>
        <v/>
      </c>
      <c r="BC40" s="79" t="e">
        <f>IF($BB40="", NA(), IFERROR(INDEX('Weigh-In Details'!$C$9:$C$63, MATCH($BB40, 'Weigh-In Details'!$B$9:$B$63, 0)), ""))</f>
        <v>#N/A</v>
      </c>
      <c r="BD40" s="76" t="e">
        <f>IF($BB40="", NA(), IF(IFERROR(INDEX('Weigh-In Details'!$E$9:$E$63, MATCH($BB40, 'Weigh-In Details'!$B$9:$B$63, 0)), "")="", NA(), IFERROR(INDEX('Weigh-In Details'!$E$9:$E$63, MATCH($BB40, 'Weigh-In Details'!$B$9:$B$63, 0)), "")))</f>
        <v>#N/A</v>
      </c>
      <c r="BE40" s="54"/>
      <c r="BF40" s="36"/>
      <c r="BG40" s="36"/>
      <c r="BH40" s="36"/>
      <c r="BI40" s="36"/>
      <c r="BM40" s="36"/>
      <c r="BN40" s="36"/>
      <c r="BO40" s="36"/>
      <c r="BP40" s="36"/>
      <c r="BR40" s="79" t="e">
        <f t="shared" si="0"/>
        <v>#N/A</v>
      </c>
      <c r="BS40" s="92" t="e">
        <f t="shared" si="1"/>
        <v>#N/A</v>
      </c>
      <c r="BT40" s="92" t="e">
        <f t="shared" si="2"/>
        <v>#N/A</v>
      </c>
      <c r="BU40" s="76" t="e">
        <f t="shared" si="3"/>
        <v>#N/A</v>
      </c>
      <c r="BW40" s="3" t="str">
        <f t="shared" si="4"/>
        <v/>
      </c>
      <c r="BX40" s="3" t="str">
        <f>IF($BW40="", "", IF(COUNTIF($BW40:$BW$57, "X")&gt;1, "", "X"))</f>
        <v/>
      </c>
      <c r="BZ40" s="62" t="str">
        <f>'Weigh-In Details'!Y40</f>
        <v/>
      </c>
      <c r="CA40" s="59" t="str">
        <f>'Weigh-In Details'!Z40</f>
        <v/>
      </c>
      <c r="CC40" s="65" t="str">
        <f>'Weigh-In Details'!AB40</f>
        <v/>
      </c>
    </row>
    <row r="41" spans="1:81" x14ac:dyDescent="0.25">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BB41" s="65" t="str">
        <f>IF('Weigh-In Details'!$B46="", "", 'Weigh-In Details'!$B46)</f>
        <v/>
      </c>
      <c r="BC41" s="79" t="e">
        <f>IF($BB41="", NA(), IFERROR(INDEX('Weigh-In Details'!$C$9:$C$63, MATCH($BB41, 'Weigh-In Details'!$B$9:$B$63, 0)), ""))</f>
        <v>#N/A</v>
      </c>
      <c r="BD41" s="76" t="e">
        <f>IF($BB41="", NA(), IF(IFERROR(INDEX('Weigh-In Details'!$E$9:$E$63, MATCH($BB41, 'Weigh-In Details'!$B$9:$B$63, 0)), "")="", NA(), IFERROR(INDEX('Weigh-In Details'!$E$9:$E$63, MATCH($BB41, 'Weigh-In Details'!$B$9:$B$63, 0)), "")))</f>
        <v>#N/A</v>
      </c>
      <c r="BE41" s="54"/>
      <c r="BF41" s="36"/>
      <c r="BG41" s="36"/>
      <c r="BH41" s="36"/>
      <c r="BI41" s="36"/>
      <c r="BM41" s="36"/>
      <c r="BN41" s="36"/>
      <c r="BO41" s="36"/>
      <c r="BP41" s="36"/>
      <c r="BR41" s="79" t="e">
        <f t="shared" si="0"/>
        <v>#N/A</v>
      </c>
      <c r="BS41" s="92" t="e">
        <f t="shared" si="1"/>
        <v>#N/A</v>
      </c>
      <c r="BT41" s="92" t="e">
        <f t="shared" si="2"/>
        <v>#N/A</v>
      </c>
      <c r="BU41" s="76" t="e">
        <f t="shared" si="3"/>
        <v>#N/A</v>
      </c>
      <c r="BW41" s="3" t="str">
        <f t="shared" si="4"/>
        <v/>
      </c>
      <c r="BX41" s="3" t="str">
        <f>IF($BW41="", "", IF(COUNTIF($BW41:$BW$57, "X")&gt;1, "", "X"))</f>
        <v/>
      </c>
      <c r="BZ41" s="62" t="str">
        <f>'Weigh-In Details'!Y41</f>
        <v/>
      </c>
      <c r="CA41" s="59" t="str">
        <f>'Weigh-In Details'!Z41</f>
        <v/>
      </c>
      <c r="CC41" s="65" t="str">
        <f>'Weigh-In Details'!AB41</f>
        <v/>
      </c>
    </row>
    <row r="42" spans="1:81" x14ac:dyDescent="0.25">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BB42" s="65" t="str">
        <f>IF('Weigh-In Details'!$B47="", "", 'Weigh-In Details'!$B47)</f>
        <v/>
      </c>
      <c r="BC42" s="79" t="e">
        <f>IF($BB42="", NA(), IFERROR(INDEX('Weigh-In Details'!$C$9:$C$63, MATCH($BB42, 'Weigh-In Details'!$B$9:$B$63, 0)), ""))</f>
        <v>#N/A</v>
      </c>
      <c r="BD42" s="76" t="e">
        <f>IF($BB42="", NA(), IF(IFERROR(INDEX('Weigh-In Details'!$E$9:$E$63, MATCH($BB42, 'Weigh-In Details'!$B$9:$B$63, 0)), "")="", NA(), IFERROR(INDEX('Weigh-In Details'!$E$9:$E$63, MATCH($BB42, 'Weigh-In Details'!$B$9:$B$63, 0)), "")))</f>
        <v>#N/A</v>
      </c>
      <c r="BE42" s="54"/>
      <c r="BF42" s="36"/>
      <c r="BG42" s="36"/>
      <c r="BH42" s="36"/>
      <c r="BI42" s="36"/>
      <c r="BM42" s="36"/>
      <c r="BN42" s="36"/>
      <c r="BO42" s="36"/>
      <c r="BP42" s="36"/>
      <c r="BR42" s="79" t="e">
        <f t="shared" si="0"/>
        <v>#N/A</v>
      </c>
      <c r="BS42" s="92" t="e">
        <f t="shared" si="1"/>
        <v>#N/A</v>
      </c>
      <c r="BT42" s="92" t="e">
        <f t="shared" si="2"/>
        <v>#N/A</v>
      </c>
      <c r="BU42" s="76" t="e">
        <f t="shared" si="3"/>
        <v>#N/A</v>
      </c>
      <c r="BW42" s="3" t="str">
        <f t="shared" si="4"/>
        <v/>
      </c>
      <c r="BX42" s="3" t="str">
        <f>IF($BW42="", "", IF(COUNTIF($BW42:$BW$57, "X")&gt;1, "", "X"))</f>
        <v/>
      </c>
      <c r="BZ42" s="62" t="str">
        <f>'Weigh-In Details'!Y42</f>
        <v/>
      </c>
      <c r="CA42" s="59" t="str">
        <f>'Weigh-In Details'!Z42</f>
        <v/>
      </c>
      <c r="CC42" s="65" t="str">
        <f>'Weigh-In Details'!AB42</f>
        <v/>
      </c>
    </row>
    <row r="43" spans="1:81" x14ac:dyDescent="0.25">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BB43" s="65" t="str">
        <f>IF('Weigh-In Details'!$B48="", "", 'Weigh-In Details'!$B48)</f>
        <v/>
      </c>
      <c r="BC43" s="79" t="e">
        <f>IF($BB43="", NA(), IFERROR(INDEX('Weigh-In Details'!$C$9:$C$63, MATCH($BB43, 'Weigh-In Details'!$B$9:$B$63, 0)), ""))</f>
        <v>#N/A</v>
      </c>
      <c r="BD43" s="76" t="e">
        <f>IF($BB43="", NA(), IF(IFERROR(INDEX('Weigh-In Details'!$E$9:$E$63, MATCH($BB43, 'Weigh-In Details'!$B$9:$B$63, 0)), "")="", NA(), IFERROR(INDEX('Weigh-In Details'!$E$9:$E$63, MATCH($BB43, 'Weigh-In Details'!$B$9:$B$63, 0)), "")))</f>
        <v>#N/A</v>
      </c>
      <c r="BE43" s="54"/>
      <c r="BF43" s="36"/>
      <c r="BG43" s="36"/>
      <c r="BH43" s="36"/>
      <c r="BI43" s="36"/>
      <c r="BM43" s="36"/>
      <c r="BN43" s="36"/>
      <c r="BO43" s="36"/>
      <c r="BP43" s="36"/>
      <c r="BR43" s="79" t="e">
        <f t="shared" si="0"/>
        <v>#N/A</v>
      </c>
      <c r="BS43" s="92" t="e">
        <f t="shared" si="1"/>
        <v>#N/A</v>
      </c>
      <c r="BT43" s="92" t="e">
        <f t="shared" si="2"/>
        <v>#N/A</v>
      </c>
      <c r="BU43" s="76" t="e">
        <f t="shared" si="3"/>
        <v>#N/A</v>
      </c>
      <c r="BW43" s="3" t="str">
        <f t="shared" si="4"/>
        <v/>
      </c>
      <c r="BX43" s="3" t="str">
        <f>IF($BW43="", "", IF(COUNTIF($BW43:$BW$57, "X")&gt;1, "", "X"))</f>
        <v/>
      </c>
      <c r="BZ43" s="62" t="str">
        <f>'Weigh-In Details'!Y43</f>
        <v/>
      </c>
      <c r="CA43" s="59" t="str">
        <f>'Weigh-In Details'!Z43</f>
        <v/>
      </c>
      <c r="CC43" s="65" t="str">
        <f>'Weigh-In Details'!AB43</f>
        <v/>
      </c>
    </row>
    <row r="44" spans="1:81" x14ac:dyDescent="0.25">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BB44" s="65" t="str">
        <f>IF('Weigh-In Details'!$B49="", "", 'Weigh-In Details'!$B49)</f>
        <v/>
      </c>
      <c r="BC44" s="79" t="e">
        <f>IF($BB44="", NA(), IFERROR(INDEX('Weigh-In Details'!$C$9:$C$63, MATCH($BB44, 'Weigh-In Details'!$B$9:$B$63, 0)), ""))</f>
        <v>#N/A</v>
      </c>
      <c r="BD44" s="76" t="e">
        <f>IF($BB44="", NA(), IF(IFERROR(INDEX('Weigh-In Details'!$E$9:$E$63, MATCH($BB44, 'Weigh-In Details'!$B$9:$B$63, 0)), "")="", NA(), IFERROR(INDEX('Weigh-In Details'!$E$9:$E$63, MATCH($BB44, 'Weigh-In Details'!$B$9:$B$63, 0)), "")))</f>
        <v>#N/A</v>
      </c>
      <c r="BE44" s="54"/>
      <c r="BF44" s="36"/>
      <c r="BG44" s="36"/>
      <c r="BH44" s="36"/>
      <c r="BI44" s="36"/>
      <c r="BM44" s="36"/>
      <c r="BN44" s="36"/>
      <c r="BO44" s="36"/>
      <c r="BP44" s="36"/>
      <c r="BR44" s="79" t="e">
        <f t="shared" si="0"/>
        <v>#N/A</v>
      </c>
      <c r="BS44" s="92" t="e">
        <f t="shared" si="1"/>
        <v>#N/A</v>
      </c>
      <c r="BT44" s="92" t="e">
        <f t="shared" si="2"/>
        <v>#N/A</v>
      </c>
      <c r="BU44" s="76" t="e">
        <f t="shared" si="3"/>
        <v>#N/A</v>
      </c>
      <c r="BW44" s="3" t="str">
        <f t="shared" si="4"/>
        <v/>
      </c>
      <c r="BX44" s="3" t="str">
        <f>IF($BW44="", "", IF(COUNTIF($BW44:$BW$57, "X")&gt;1, "", "X"))</f>
        <v/>
      </c>
      <c r="BZ44" s="62" t="str">
        <f>'Weigh-In Details'!Y44</f>
        <v/>
      </c>
      <c r="CA44" s="59" t="str">
        <f>'Weigh-In Details'!Z44</f>
        <v/>
      </c>
      <c r="CC44" s="65" t="str">
        <f>'Weigh-In Details'!AB44</f>
        <v/>
      </c>
    </row>
    <row r="45" spans="1:81" x14ac:dyDescent="0.25">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BB45" s="65" t="str">
        <f>IF('Weigh-In Details'!$B50="", "", 'Weigh-In Details'!$B50)</f>
        <v/>
      </c>
      <c r="BC45" s="79" t="e">
        <f>IF($BB45="", NA(), IFERROR(INDEX('Weigh-In Details'!$C$9:$C$63, MATCH($BB45, 'Weigh-In Details'!$B$9:$B$63, 0)), ""))</f>
        <v>#N/A</v>
      </c>
      <c r="BD45" s="76" t="e">
        <f>IF($BB45="", NA(), IF(IFERROR(INDEX('Weigh-In Details'!$E$9:$E$63, MATCH($BB45, 'Weigh-In Details'!$B$9:$B$63, 0)), "")="", NA(), IFERROR(INDEX('Weigh-In Details'!$E$9:$E$63, MATCH($BB45, 'Weigh-In Details'!$B$9:$B$63, 0)), "")))</f>
        <v>#N/A</v>
      </c>
      <c r="BE45" s="54"/>
      <c r="BF45" s="36"/>
      <c r="BG45" s="36"/>
      <c r="BH45" s="36"/>
      <c r="BI45" s="36"/>
      <c r="BM45" s="36"/>
      <c r="BN45" s="36"/>
      <c r="BO45" s="36"/>
      <c r="BP45" s="36"/>
      <c r="BR45" s="79" t="e">
        <f t="shared" si="0"/>
        <v>#N/A</v>
      </c>
      <c r="BS45" s="92" t="e">
        <f t="shared" si="1"/>
        <v>#N/A</v>
      </c>
      <c r="BT45" s="92" t="e">
        <f t="shared" si="2"/>
        <v>#N/A</v>
      </c>
      <c r="BU45" s="76" t="e">
        <f t="shared" si="3"/>
        <v>#N/A</v>
      </c>
      <c r="BW45" s="3" t="str">
        <f t="shared" si="4"/>
        <v/>
      </c>
      <c r="BX45" s="3" t="str">
        <f>IF($BW45="", "", IF(COUNTIF($BW45:$BW$57, "X")&gt;1, "", "X"))</f>
        <v/>
      </c>
      <c r="BZ45" s="62" t="str">
        <f>'Weigh-In Details'!Y45</f>
        <v/>
      </c>
      <c r="CA45" s="59" t="str">
        <f>'Weigh-In Details'!Z45</f>
        <v/>
      </c>
      <c r="CC45" s="65" t="str">
        <f>'Weigh-In Details'!AB45</f>
        <v/>
      </c>
    </row>
    <row r="46" spans="1:81" x14ac:dyDescent="0.2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BB46" s="65" t="str">
        <f>IF('Weigh-In Details'!$B51="", "", 'Weigh-In Details'!$B51)</f>
        <v/>
      </c>
      <c r="BC46" s="79" t="e">
        <f>IF($BB46="", NA(), IFERROR(INDEX('Weigh-In Details'!$C$9:$C$63, MATCH($BB46, 'Weigh-In Details'!$B$9:$B$63, 0)), ""))</f>
        <v>#N/A</v>
      </c>
      <c r="BD46" s="76" t="e">
        <f>IF($BB46="", NA(), IF(IFERROR(INDEX('Weigh-In Details'!$E$9:$E$63, MATCH($BB46, 'Weigh-In Details'!$B$9:$B$63, 0)), "")="", NA(), IFERROR(INDEX('Weigh-In Details'!$E$9:$E$63, MATCH($BB46, 'Weigh-In Details'!$B$9:$B$63, 0)), "")))</f>
        <v>#N/A</v>
      </c>
      <c r="BE46" s="54"/>
      <c r="BF46" s="36"/>
      <c r="BG46" s="36"/>
      <c r="BH46" s="36"/>
      <c r="BI46" s="36"/>
      <c r="BM46" s="36"/>
      <c r="BN46" s="36"/>
      <c r="BO46" s="36"/>
      <c r="BP46" s="36"/>
      <c r="BR46" s="79" t="e">
        <f t="shared" si="0"/>
        <v>#N/A</v>
      </c>
      <c r="BS46" s="92" t="e">
        <f t="shared" si="1"/>
        <v>#N/A</v>
      </c>
      <c r="BT46" s="92" t="e">
        <f t="shared" si="2"/>
        <v>#N/A</v>
      </c>
      <c r="BU46" s="76" t="e">
        <f t="shared" si="3"/>
        <v>#N/A</v>
      </c>
      <c r="BW46" s="3" t="str">
        <f t="shared" si="4"/>
        <v/>
      </c>
      <c r="BX46" s="3" t="str">
        <f>IF($BW46="", "", IF(COUNTIF($BW46:$BW$57, "X")&gt;1, "", "X"))</f>
        <v/>
      </c>
      <c r="BZ46" s="62" t="str">
        <f>'Weigh-In Details'!Y46</f>
        <v/>
      </c>
      <c r="CA46" s="59" t="str">
        <f>'Weigh-In Details'!Z46</f>
        <v/>
      </c>
      <c r="CC46" s="65" t="str">
        <f>'Weigh-In Details'!AB46</f>
        <v/>
      </c>
    </row>
    <row r="47" spans="1:81" x14ac:dyDescent="0.25">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BB47" s="65" t="str">
        <f>IF('Weigh-In Details'!$B52="", "", 'Weigh-In Details'!$B52)</f>
        <v/>
      </c>
      <c r="BC47" s="79" t="e">
        <f>IF($BB47="", NA(), IFERROR(INDEX('Weigh-In Details'!$C$9:$C$63, MATCH($BB47, 'Weigh-In Details'!$B$9:$B$63, 0)), ""))</f>
        <v>#N/A</v>
      </c>
      <c r="BD47" s="76" t="e">
        <f>IF($BB47="", NA(), IF(IFERROR(INDEX('Weigh-In Details'!$E$9:$E$63, MATCH($BB47, 'Weigh-In Details'!$B$9:$B$63, 0)), "")="", NA(), IFERROR(INDEX('Weigh-In Details'!$E$9:$E$63, MATCH($BB47, 'Weigh-In Details'!$B$9:$B$63, 0)), "")))</f>
        <v>#N/A</v>
      </c>
      <c r="BE47" s="54"/>
      <c r="BF47" s="36"/>
      <c r="BG47" s="36"/>
      <c r="BH47" s="36"/>
      <c r="BI47" s="36"/>
      <c r="BM47" s="36"/>
      <c r="BN47" s="36"/>
      <c r="BO47" s="36"/>
      <c r="BP47" s="36"/>
      <c r="BR47" s="79" t="e">
        <f t="shared" si="0"/>
        <v>#N/A</v>
      </c>
      <c r="BS47" s="92" t="e">
        <f t="shared" si="1"/>
        <v>#N/A</v>
      </c>
      <c r="BT47" s="92" t="e">
        <f t="shared" si="2"/>
        <v>#N/A</v>
      </c>
      <c r="BU47" s="76" t="e">
        <f t="shared" si="3"/>
        <v>#N/A</v>
      </c>
      <c r="BW47" s="3" t="str">
        <f t="shared" si="4"/>
        <v/>
      </c>
      <c r="BX47" s="3" t="str">
        <f>IF($BW47="", "", IF(COUNTIF($BW47:$BW$57, "X")&gt;1, "", "X"))</f>
        <v/>
      </c>
      <c r="BZ47" s="62" t="str">
        <f>'Weigh-In Details'!Y47</f>
        <v/>
      </c>
      <c r="CA47" s="59" t="str">
        <f>'Weigh-In Details'!Z47</f>
        <v/>
      </c>
      <c r="CC47" s="65" t="str">
        <f>'Weigh-In Details'!AB47</f>
        <v/>
      </c>
    </row>
    <row r="48" spans="1:81" x14ac:dyDescent="0.2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BB48" s="65" t="str">
        <f>IF('Weigh-In Details'!$B53="", "", 'Weigh-In Details'!$B53)</f>
        <v/>
      </c>
      <c r="BC48" s="79" t="e">
        <f>IF($BB48="", NA(), IFERROR(INDEX('Weigh-In Details'!$C$9:$C$63, MATCH($BB48, 'Weigh-In Details'!$B$9:$B$63, 0)), ""))</f>
        <v>#N/A</v>
      </c>
      <c r="BD48" s="76" t="e">
        <f>IF($BB48="", NA(), IF(IFERROR(INDEX('Weigh-In Details'!$E$9:$E$63, MATCH($BB48, 'Weigh-In Details'!$B$9:$B$63, 0)), "")="", NA(), IFERROR(INDEX('Weigh-In Details'!$E$9:$E$63, MATCH($BB48, 'Weigh-In Details'!$B$9:$B$63, 0)), "")))</f>
        <v>#N/A</v>
      </c>
      <c r="BE48" s="54"/>
      <c r="BF48" s="36"/>
      <c r="BG48" s="36"/>
      <c r="BH48" s="36"/>
      <c r="BI48" s="36"/>
      <c r="BM48" s="36"/>
      <c r="BN48" s="36"/>
      <c r="BO48" s="36"/>
      <c r="BP48" s="36"/>
      <c r="BR48" s="79" t="e">
        <f t="shared" si="0"/>
        <v>#N/A</v>
      </c>
      <c r="BS48" s="92" t="e">
        <f t="shared" si="1"/>
        <v>#N/A</v>
      </c>
      <c r="BT48" s="92" t="e">
        <f t="shared" si="2"/>
        <v>#N/A</v>
      </c>
      <c r="BU48" s="76" t="e">
        <f t="shared" si="3"/>
        <v>#N/A</v>
      </c>
      <c r="BW48" s="3" t="str">
        <f t="shared" si="4"/>
        <v/>
      </c>
      <c r="BX48" s="3" t="str">
        <f>IF($BW48="", "", IF(COUNTIF($BW48:$BW$57, "X")&gt;1, "", "X"))</f>
        <v/>
      </c>
      <c r="BZ48" s="62" t="str">
        <f>'Weigh-In Details'!Y48</f>
        <v/>
      </c>
      <c r="CA48" s="59" t="str">
        <f>'Weigh-In Details'!Z48</f>
        <v/>
      </c>
      <c r="CC48" s="65" t="str">
        <f>'Weigh-In Details'!AB48</f>
        <v/>
      </c>
    </row>
    <row r="49" spans="1:81" x14ac:dyDescent="0.2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BB49" s="65" t="str">
        <f>IF('Weigh-In Details'!$B54="", "", 'Weigh-In Details'!$B54)</f>
        <v/>
      </c>
      <c r="BC49" s="79" t="e">
        <f>IF($BB49="", NA(), IFERROR(INDEX('Weigh-In Details'!$C$9:$C$63, MATCH($BB49, 'Weigh-In Details'!$B$9:$B$63, 0)), ""))</f>
        <v>#N/A</v>
      </c>
      <c r="BD49" s="76" t="e">
        <f>IF($BB49="", NA(), IF(IFERROR(INDEX('Weigh-In Details'!$E$9:$E$63, MATCH($BB49, 'Weigh-In Details'!$B$9:$B$63, 0)), "")="", NA(), IFERROR(INDEX('Weigh-In Details'!$E$9:$E$63, MATCH($BB49, 'Weigh-In Details'!$B$9:$B$63, 0)), "")))</f>
        <v>#N/A</v>
      </c>
      <c r="BE49" s="54"/>
      <c r="BF49" s="36"/>
      <c r="BG49" s="36"/>
      <c r="BH49" s="36"/>
      <c r="BI49" s="36"/>
      <c r="BM49" s="36"/>
      <c r="BN49" s="36"/>
      <c r="BO49" s="36"/>
      <c r="BP49" s="36"/>
      <c r="BR49" s="79" t="e">
        <f t="shared" si="0"/>
        <v>#N/A</v>
      </c>
      <c r="BS49" s="92" t="e">
        <f t="shared" si="1"/>
        <v>#N/A</v>
      </c>
      <c r="BT49" s="92" t="e">
        <f t="shared" si="2"/>
        <v>#N/A</v>
      </c>
      <c r="BU49" s="76" t="e">
        <f t="shared" si="3"/>
        <v>#N/A</v>
      </c>
      <c r="BW49" s="3" t="str">
        <f t="shared" si="4"/>
        <v/>
      </c>
      <c r="BX49" s="3" t="str">
        <f>IF($BW49="", "", IF(COUNTIF($BW49:$BW$57, "X")&gt;1, "", "X"))</f>
        <v/>
      </c>
      <c r="BZ49" s="62" t="str">
        <f>'Weigh-In Details'!Y49</f>
        <v/>
      </c>
      <c r="CA49" s="59" t="str">
        <f>'Weigh-In Details'!Z49</f>
        <v/>
      </c>
      <c r="CC49" s="65" t="str">
        <f>'Weigh-In Details'!AB49</f>
        <v/>
      </c>
    </row>
    <row r="50" spans="1:81" x14ac:dyDescent="0.2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BB50" s="65" t="str">
        <f>IF('Weigh-In Details'!$B55="", "", 'Weigh-In Details'!$B55)</f>
        <v/>
      </c>
      <c r="BC50" s="79" t="e">
        <f>IF($BB50="", NA(), IFERROR(INDEX('Weigh-In Details'!$C$9:$C$63, MATCH($BB50, 'Weigh-In Details'!$B$9:$B$63, 0)), ""))</f>
        <v>#N/A</v>
      </c>
      <c r="BD50" s="76" t="e">
        <f>IF($BB50="", NA(), IF(IFERROR(INDEX('Weigh-In Details'!$E$9:$E$63, MATCH($BB50, 'Weigh-In Details'!$B$9:$B$63, 0)), "")="", NA(), IFERROR(INDEX('Weigh-In Details'!$E$9:$E$63, MATCH($BB50, 'Weigh-In Details'!$B$9:$B$63, 0)), "")))</f>
        <v>#N/A</v>
      </c>
      <c r="BE50" s="54"/>
      <c r="BF50" s="36"/>
      <c r="BG50" s="36"/>
      <c r="BH50" s="36"/>
      <c r="BI50" s="36"/>
      <c r="BM50" s="36"/>
      <c r="BN50" s="36"/>
      <c r="BO50" s="36"/>
      <c r="BP50" s="36"/>
      <c r="BR50" s="79" t="e">
        <f t="shared" si="0"/>
        <v>#N/A</v>
      </c>
      <c r="BS50" s="92" t="e">
        <f t="shared" si="1"/>
        <v>#N/A</v>
      </c>
      <c r="BT50" s="92" t="e">
        <f t="shared" si="2"/>
        <v>#N/A</v>
      </c>
      <c r="BU50" s="76" t="e">
        <f t="shared" si="3"/>
        <v>#N/A</v>
      </c>
      <c r="BW50" s="3" t="str">
        <f t="shared" si="4"/>
        <v/>
      </c>
      <c r="BX50" s="3" t="str">
        <f>IF($BW50="", "", IF(COUNTIF($BW50:$BW$57, "X")&gt;1, "", "X"))</f>
        <v/>
      </c>
      <c r="BZ50" s="62" t="str">
        <f>'Weigh-In Details'!Y50</f>
        <v/>
      </c>
      <c r="CA50" s="59" t="str">
        <f>'Weigh-In Details'!Z50</f>
        <v/>
      </c>
      <c r="CC50" s="65" t="str">
        <f>'Weigh-In Details'!AB50</f>
        <v/>
      </c>
    </row>
    <row r="51" spans="1:81" x14ac:dyDescent="0.25">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BB51" s="65" t="str">
        <f>IF('Weigh-In Details'!$B56="", "", 'Weigh-In Details'!$B56)</f>
        <v/>
      </c>
      <c r="BC51" s="79" t="e">
        <f>IF($BB51="", NA(), IFERROR(INDEX('Weigh-In Details'!$C$9:$C$63, MATCH($BB51, 'Weigh-In Details'!$B$9:$B$63, 0)), ""))</f>
        <v>#N/A</v>
      </c>
      <c r="BD51" s="76" t="e">
        <f>IF($BB51="", NA(), IF(IFERROR(INDEX('Weigh-In Details'!$E$9:$E$63, MATCH($BB51, 'Weigh-In Details'!$B$9:$B$63, 0)), "")="", NA(), IFERROR(INDEX('Weigh-In Details'!$E$9:$E$63, MATCH($BB51, 'Weigh-In Details'!$B$9:$B$63, 0)), "")))</f>
        <v>#N/A</v>
      </c>
      <c r="BE51" s="54"/>
      <c r="BF51" s="36"/>
      <c r="BG51" s="36"/>
      <c r="BH51" s="36"/>
      <c r="BI51" s="36"/>
      <c r="BM51" s="36"/>
      <c r="BN51" s="36"/>
      <c r="BO51" s="36"/>
      <c r="BP51" s="36"/>
      <c r="BR51" s="79" t="e">
        <f t="shared" si="0"/>
        <v>#N/A</v>
      </c>
      <c r="BS51" s="92" t="e">
        <f t="shared" si="1"/>
        <v>#N/A</v>
      </c>
      <c r="BT51" s="92" t="e">
        <f t="shared" si="2"/>
        <v>#N/A</v>
      </c>
      <c r="BU51" s="76" t="e">
        <f t="shared" si="3"/>
        <v>#N/A</v>
      </c>
      <c r="BW51" s="3" t="str">
        <f t="shared" si="4"/>
        <v/>
      </c>
      <c r="BX51" s="3" t="str">
        <f>IF($BW51="", "", IF(COUNTIF($BW51:$BW$57, "X")&gt;1, "", "X"))</f>
        <v/>
      </c>
      <c r="BZ51" s="62" t="str">
        <f>'Weigh-In Details'!Y51</f>
        <v/>
      </c>
      <c r="CA51" s="59" t="str">
        <f>'Weigh-In Details'!Z51</f>
        <v/>
      </c>
      <c r="CC51" s="65" t="str">
        <f>'Weigh-In Details'!AB51</f>
        <v/>
      </c>
    </row>
    <row r="52" spans="1:81" x14ac:dyDescent="0.25">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BB52" s="65" t="str">
        <f>IF('Weigh-In Details'!$B57="", "", 'Weigh-In Details'!$B57)</f>
        <v/>
      </c>
      <c r="BC52" s="79" t="e">
        <f>IF($BB52="", NA(), IFERROR(INDEX('Weigh-In Details'!$C$9:$C$63, MATCH($BB52, 'Weigh-In Details'!$B$9:$B$63, 0)), ""))</f>
        <v>#N/A</v>
      </c>
      <c r="BD52" s="76" t="e">
        <f>IF($BB52="", NA(), IF(IFERROR(INDEX('Weigh-In Details'!$E$9:$E$63, MATCH($BB52, 'Weigh-In Details'!$B$9:$B$63, 0)), "")="", NA(), IFERROR(INDEX('Weigh-In Details'!$E$9:$E$63, MATCH($BB52, 'Weigh-In Details'!$B$9:$B$63, 0)), "")))</f>
        <v>#N/A</v>
      </c>
      <c r="BE52" s="54"/>
      <c r="BF52" s="36"/>
      <c r="BG52" s="36"/>
      <c r="BH52" s="36"/>
      <c r="BI52" s="36"/>
      <c r="BM52" s="36"/>
      <c r="BN52" s="36"/>
      <c r="BO52" s="36"/>
      <c r="BP52" s="36"/>
      <c r="BR52" s="79" t="e">
        <f t="shared" si="0"/>
        <v>#N/A</v>
      </c>
      <c r="BS52" s="92" t="e">
        <f t="shared" si="1"/>
        <v>#N/A</v>
      </c>
      <c r="BT52" s="92" t="e">
        <f t="shared" si="2"/>
        <v>#N/A</v>
      </c>
      <c r="BU52" s="76" t="e">
        <f t="shared" si="3"/>
        <v>#N/A</v>
      </c>
      <c r="BW52" s="3" t="str">
        <f t="shared" si="4"/>
        <v/>
      </c>
      <c r="BX52" s="3" t="str">
        <f>IF($BW52="", "", IF(COUNTIF($BW52:$BW$57, "X")&gt;1, "", "X"))</f>
        <v/>
      </c>
      <c r="BZ52" s="62" t="str">
        <f>'Weigh-In Details'!Y52</f>
        <v/>
      </c>
      <c r="CA52" s="59" t="str">
        <f>'Weigh-In Details'!Z52</f>
        <v/>
      </c>
      <c r="CC52" s="65" t="str">
        <f>'Weigh-In Details'!AB52</f>
        <v/>
      </c>
    </row>
    <row r="53" spans="1:81" x14ac:dyDescent="0.25">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BB53" s="65" t="str">
        <f>IF('Weigh-In Details'!$B58="", "", 'Weigh-In Details'!$B58)</f>
        <v/>
      </c>
      <c r="BC53" s="79" t="e">
        <f>IF($BB53="", NA(), IFERROR(INDEX('Weigh-In Details'!$C$9:$C$63, MATCH($BB53, 'Weigh-In Details'!$B$9:$B$63, 0)), ""))</f>
        <v>#N/A</v>
      </c>
      <c r="BD53" s="76" t="e">
        <f>IF($BB53="", NA(), IF(IFERROR(INDEX('Weigh-In Details'!$E$9:$E$63, MATCH($BB53, 'Weigh-In Details'!$B$9:$B$63, 0)), "")="", NA(), IFERROR(INDEX('Weigh-In Details'!$E$9:$E$63, MATCH($BB53, 'Weigh-In Details'!$B$9:$B$63, 0)), "")))</f>
        <v>#N/A</v>
      </c>
      <c r="BE53" s="54"/>
      <c r="BF53" s="36"/>
      <c r="BG53" s="36"/>
      <c r="BH53" s="36"/>
      <c r="BI53" s="36"/>
      <c r="BM53" s="36"/>
      <c r="BN53" s="36"/>
      <c r="BO53" s="36"/>
      <c r="BP53" s="36"/>
      <c r="BR53" s="79" t="e">
        <f t="shared" si="0"/>
        <v>#N/A</v>
      </c>
      <c r="BS53" s="92" t="e">
        <f t="shared" si="1"/>
        <v>#N/A</v>
      </c>
      <c r="BT53" s="92" t="e">
        <f t="shared" si="2"/>
        <v>#N/A</v>
      </c>
      <c r="BU53" s="76" t="e">
        <f t="shared" si="3"/>
        <v>#N/A</v>
      </c>
      <c r="BW53" s="3" t="str">
        <f t="shared" si="4"/>
        <v/>
      </c>
      <c r="BX53" s="3" t="str">
        <f>IF($BW53="", "", IF(COUNTIF($BW53:$BW$57, "X")&gt;1, "", "X"))</f>
        <v/>
      </c>
      <c r="BZ53" s="62" t="str">
        <f>'Weigh-In Details'!Y53</f>
        <v/>
      </c>
      <c r="CA53" s="59" t="str">
        <f>'Weigh-In Details'!Z53</f>
        <v/>
      </c>
      <c r="CC53" s="65" t="str">
        <f>'Weigh-In Details'!AB53</f>
        <v/>
      </c>
    </row>
    <row r="54" spans="1:81" x14ac:dyDescent="0.2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BB54" s="65" t="str">
        <f>IF('Weigh-In Details'!$B59="", "", 'Weigh-In Details'!$B59)</f>
        <v/>
      </c>
      <c r="BC54" s="79" t="e">
        <f>IF($BB54="", NA(), IFERROR(INDEX('Weigh-In Details'!$C$9:$C$63, MATCH($BB54, 'Weigh-In Details'!$B$9:$B$63, 0)), ""))</f>
        <v>#N/A</v>
      </c>
      <c r="BD54" s="76" t="e">
        <f>IF($BB54="", NA(), IF(IFERROR(INDEX('Weigh-In Details'!$E$9:$E$63, MATCH($BB54, 'Weigh-In Details'!$B$9:$B$63, 0)), "")="", NA(), IFERROR(INDEX('Weigh-In Details'!$E$9:$E$63, MATCH($BB54, 'Weigh-In Details'!$B$9:$B$63, 0)), "")))</f>
        <v>#N/A</v>
      </c>
      <c r="BE54" s="54"/>
      <c r="BF54" s="36"/>
      <c r="BG54" s="36"/>
      <c r="BH54" s="36"/>
      <c r="BI54" s="36"/>
      <c r="BM54" s="36"/>
      <c r="BN54" s="36"/>
      <c r="BO54" s="36"/>
      <c r="BP54" s="36"/>
      <c r="BR54" s="79" t="e">
        <f t="shared" si="0"/>
        <v>#N/A</v>
      </c>
      <c r="BS54" s="92" t="e">
        <f t="shared" si="1"/>
        <v>#N/A</v>
      </c>
      <c r="BT54" s="92" t="e">
        <f t="shared" si="2"/>
        <v>#N/A</v>
      </c>
      <c r="BU54" s="76" t="e">
        <f t="shared" si="3"/>
        <v>#N/A</v>
      </c>
      <c r="BW54" s="3" t="str">
        <f t="shared" si="4"/>
        <v/>
      </c>
      <c r="BX54" s="3" t="str">
        <f>IF($BW54="", "", IF(COUNTIF($BW54:$BW$57, "X")&gt;1, "", "X"))</f>
        <v/>
      </c>
      <c r="BZ54" s="62" t="str">
        <f>'Weigh-In Details'!Y54</f>
        <v/>
      </c>
      <c r="CA54" s="59" t="str">
        <f>'Weigh-In Details'!Z54</f>
        <v/>
      </c>
      <c r="CC54" s="65" t="str">
        <f>'Weigh-In Details'!AB54</f>
        <v/>
      </c>
    </row>
    <row r="55" spans="1:81" x14ac:dyDescent="0.2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BB55" s="65" t="str">
        <f>IF('Weigh-In Details'!$B60="", "", 'Weigh-In Details'!$B60)</f>
        <v/>
      </c>
      <c r="BC55" s="79" t="e">
        <f>IF($BB55="", NA(), IFERROR(INDEX('Weigh-In Details'!$C$9:$C$63, MATCH($BB55, 'Weigh-In Details'!$B$9:$B$63, 0)), ""))</f>
        <v>#N/A</v>
      </c>
      <c r="BD55" s="76" t="e">
        <f>IF($BB55="", NA(), IF(IFERROR(INDEX('Weigh-In Details'!$E$9:$E$63, MATCH($BB55, 'Weigh-In Details'!$B$9:$B$63, 0)), "")="", NA(), IFERROR(INDEX('Weigh-In Details'!$E$9:$E$63, MATCH($BB55, 'Weigh-In Details'!$B$9:$B$63, 0)), "")))</f>
        <v>#N/A</v>
      </c>
      <c r="BE55" s="54"/>
      <c r="BF55" s="36"/>
      <c r="BG55" s="36"/>
      <c r="BH55" s="36"/>
      <c r="BI55" s="36"/>
      <c r="BM55" s="36"/>
      <c r="BN55" s="36"/>
      <c r="BO55" s="36"/>
      <c r="BP55" s="36"/>
      <c r="BR55" s="79" t="e">
        <f t="shared" si="0"/>
        <v>#N/A</v>
      </c>
      <c r="BS55" s="92" t="e">
        <f t="shared" si="1"/>
        <v>#N/A</v>
      </c>
      <c r="BT55" s="92" t="e">
        <f t="shared" si="2"/>
        <v>#N/A</v>
      </c>
      <c r="BU55" s="76" t="e">
        <f t="shared" si="3"/>
        <v>#N/A</v>
      </c>
      <c r="BW55" s="3" t="str">
        <f t="shared" si="4"/>
        <v/>
      </c>
      <c r="BX55" s="3" t="str">
        <f>IF($BW55="", "", IF(COUNTIF($BW55:$BW$57, "X")&gt;1, "", "X"))</f>
        <v/>
      </c>
      <c r="BZ55" s="62" t="str">
        <f>'Weigh-In Details'!Y55</f>
        <v/>
      </c>
      <c r="CA55" s="59" t="str">
        <f>'Weigh-In Details'!Z55</f>
        <v/>
      </c>
      <c r="CC55" s="65" t="str">
        <f>'Weigh-In Details'!AB55</f>
        <v/>
      </c>
    </row>
    <row r="56" spans="1:81" x14ac:dyDescent="0.2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BB56" s="65" t="str">
        <f>IF('Weigh-In Details'!$B61="", "", 'Weigh-In Details'!$B61)</f>
        <v/>
      </c>
      <c r="BC56" s="79" t="e">
        <f>IF($BB56="", NA(), IFERROR(INDEX('Weigh-In Details'!$C$9:$C$63, MATCH($BB56, 'Weigh-In Details'!$B$9:$B$63, 0)), ""))</f>
        <v>#N/A</v>
      </c>
      <c r="BD56" s="76" t="e">
        <f>IF($BB56="", NA(), IF(IFERROR(INDEX('Weigh-In Details'!$E$9:$E$63, MATCH($BB56, 'Weigh-In Details'!$B$9:$B$63, 0)), "")="", NA(), IFERROR(INDEX('Weigh-In Details'!$E$9:$E$63, MATCH($BB56, 'Weigh-In Details'!$B$9:$B$63, 0)), "")))</f>
        <v>#N/A</v>
      </c>
      <c r="BE56" s="54"/>
      <c r="BF56" s="36"/>
      <c r="BG56" s="36"/>
      <c r="BH56" s="36"/>
      <c r="BI56" s="36"/>
      <c r="BM56" s="36"/>
      <c r="BN56" s="36"/>
      <c r="BO56" s="36"/>
      <c r="BP56" s="36"/>
      <c r="BR56" s="79" t="e">
        <f t="shared" si="0"/>
        <v>#N/A</v>
      </c>
      <c r="BS56" s="92" t="e">
        <f t="shared" si="1"/>
        <v>#N/A</v>
      </c>
      <c r="BT56" s="92" t="e">
        <f t="shared" si="2"/>
        <v>#N/A</v>
      </c>
      <c r="BU56" s="76" t="e">
        <f t="shared" si="3"/>
        <v>#N/A</v>
      </c>
      <c r="BW56" s="3" t="str">
        <f t="shared" si="4"/>
        <v/>
      </c>
      <c r="BX56" s="3" t="str">
        <f>IF($BW56="", "", IF(COUNTIF($BW56:$BW$57, "X")&gt;1, "", "X"))</f>
        <v/>
      </c>
      <c r="BZ56" s="62" t="str">
        <f>'Weigh-In Details'!Y56</f>
        <v/>
      </c>
      <c r="CA56" s="59" t="str">
        <f>'Weigh-In Details'!Z56</f>
        <v/>
      </c>
      <c r="CC56" s="65" t="str">
        <f>'Weigh-In Details'!AB56</f>
        <v/>
      </c>
    </row>
    <row r="57" spans="1:81" x14ac:dyDescent="0.2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97"/>
      <c r="AB57" s="97"/>
      <c r="AC57" s="97"/>
      <c r="AD57" s="97"/>
      <c r="AE57" s="97"/>
      <c r="AF57" s="97"/>
      <c r="AG57" s="97"/>
      <c r="AH57" s="97"/>
      <c r="AI57" s="97"/>
      <c r="AJ57" s="97"/>
      <c r="AK57" s="97"/>
      <c r="AL57" s="97"/>
      <c r="AM57" s="97"/>
      <c r="AN57" s="97"/>
      <c r="AO57" s="97"/>
      <c r="AP57" s="97"/>
      <c r="AQ57" s="97"/>
      <c r="AR57" s="97"/>
      <c r="AS57" s="97"/>
      <c r="AT57" s="41"/>
      <c r="BB57" s="66" t="str">
        <f>IF('Weigh-In Details'!$B62="", "", 'Weigh-In Details'!$B62)</f>
        <v/>
      </c>
      <c r="BC57" s="80" t="e">
        <f>IF($BB57="", NA(), IFERROR(INDEX('Weigh-In Details'!$C$9:$C$63, MATCH($BB57, 'Weigh-In Details'!$B$9:$B$63, 0)), ""))</f>
        <v>#N/A</v>
      </c>
      <c r="BD57" s="81" t="e">
        <f>IF($BB57="", NA(), IF(IFERROR(INDEX('Weigh-In Details'!$E$9:$E$63, MATCH($BB57, 'Weigh-In Details'!$B$9:$B$63, 0)), "")="", NA(), IFERROR(INDEX('Weigh-In Details'!$E$9:$E$63, MATCH($BB57, 'Weigh-In Details'!$B$9:$B$63, 0)), "")))</f>
        <v>#N/A</v>
      </c>
      <c r="BE57" s="54"/>
      <c r="BF57" s="36"/>
      <c r="BG57" s="36"/>
      <c r="BH57" s="36"/>
      <c r="BI57" s="36"/>
      <c r="BM57" s="36"/>
      <c r="BN57" s="36"/>
      <c r="BO57" s="36"/>
      <c r="BP57" s="36"/>
      <c r="BR57" s="80" t="e">
        <f t="shared" si="0"/>
        <v>#N/A</v>
      </c>
      <c r="BS57" s="93" t="e">
        <f t="shared" si="1"/>
        <v>#N/A</v>
      </c>
      <c r="BT57" s="93" t="e">
        <f t="shared" si="2"/>
        <v>#N/A</v>
      </c>
      <c r="BU57" s="81" t="e">
        <f t="shared" si="3"/>
        <v>#N/A</v>
      </c>
      <c r="BW57" s="4" t="str">
        <f t="shared" si="4"/>
        <v/>
      </c>
      <c r="BX57" s="4" t="str">
        <f>IF($BW57="", "", IF(COUNTIF($BW57:$BW$57, "X")&gt;1, "", "X"))</f>
        <v/>
      </c>
      <c r="BZ57" s="62" t="str">
        <f>'Weigh-In Details'!Y57</f>
        <v/>
      </c>
      <c r="CA57" s="59" t="str">
        <f>'Weigh-In Details'!Z57</f>
        <v/>
      </c>
      <c r="CC57" s="65" t="str">
        <f>'Weigh-In Details'!AB57</f>
        <v/>
      </c>
    </row>
    <row r="58" spans="1:81" x14ac:dyDescent="0.2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BB58" s="46"/>
      <c r="BE58" s="52"/>
      <c r="BZ58" s="62" t="str">
        <f>'Weigh-In Details'!Y58</f>
        <v/>
      </c>
      <c r="CA58" s="59" t="str">
        <f>'Weigh-In Details'!Z58</f>
        <v/>
      </c>
      <c r="CC58" s="65" t="str">
        <f>'Weigh-In Details'!AB58</f>
        <v/>
      </c>
    </row>
    <row r="59" spans="1:81" x14ac:dyDescent="0.2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97"/>
      <c r="AB59" s="97"/>
      <c r="AC59" s="97"/>
      <c r="AD59" s="97"/>
      <c r="AE59" s="97"/>
      <c r="AF59" s="97"/>
      <c r="AG59" s="97"/>
      <c r="AH59" s="97"/>
      <c r="AI59" s="97"/>
      <c r="AJ59" s="97"/>
      <c r="AK59" s="97"/>
      <c r="AL59" s="97"/>
      <c r="AM59" s="97"/>
      <c r="AN59" s="97"/>
      <c r="AO59" s="97"/>
      <c r="AP59" s="97"/>
      <c r="AQ59" s="97"/>
      <c r="AR59" s="97"/>
      <c r="AS59" s="97"/>
      <c r="AT59" s="41"/>
      <c r="BB59" s="46"/>
      <c r="BE59" s="52"/>
      <c r="BZ59" s="62" t="str">
        <f>'Weigh-In Details'!Y59</f>
        <v/>
      </c>
      <c r="CA59" s="59" t="str">
        <f>'Weigh-In Details'!Z59</f>
        <v/>
      </c>
      <c r="CC59" s="65" t="str">
        <f>'Weigh-In Details'!AB59</f>
        <v/>
      </c>
    </row>
    <row r="60" spans="1:81" x14ac:dyDescent="0.2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97"/>
      <c r="AB60" s="97"/>
      <c r="AC60" s="97"/>
      <c r="AD60" s="97"/>
      <c r="AE60" s="97"/>
      <c r="AF60" s="97"/>
      <c r="AG60" s="97"/>
      <c r="AH60" s="97"/>
      <c r="AI60" s="97"/>
      <c r="AJ60" s="97"/>
      <c r="AK60" s="97"/>
      <c r="AL60" s="97"/>
      <c r="AM60" s="97"/>
      <c r="AN60" s="97"/>
      <c r="AO60" s="97"/>
      <c r="AP60" s="97"/>
      <c r="AQ60" s="97"/>
      <c r="AR60" s="97"/>
      <c r="AS60" s="97"/>
      <c r="AT60" s="41"/>
      <c r="BB60" s="46"/>
      <c r="BE60" s="52"/>
      <c r="BZ60" s="62" t="str">
        <f>'Weigh-In Details'!Y60</f>
        <v/>
      </c>
      <c r="CA60" s="59" t="str">
        <f>'Weigh-In Details'!Z60</f>
        <v/>
      </c>
      <c r="CC60" s="65" t="str">
        <f>'Weigh-In Details'!AB60</f>
        <v/>
      </c>
    </row>
    <row r="61" spans="1:81" x14ac:dyDescent="0.2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97"/>
      <c r="AB61" s="97"/>
      <c r="AC61" s="97"/>
      <c r="AD61" s="97"/>
      <c r="AE61" s="97"/>
      <c r="AF61" s="97"/>
      <c r="AG61" s="97"/>
      <c r="AH61" s="97"/>
      <c r="AI61" s="97"/>
      <c r="AJ61" s="97"/>
      <c r="AK61" s="97"/>
      <c r="AL61" s="97"/>
      <c r="AM61" s="97"/>
      <c r="AN61" s="97"/>
      <c r="AO61" s="97"/>
      <c r="AP61" s="97"/>
      <c r="AQ61" s="97"/>
      <c r="AR61" s="97"/>
      <c r="AS61" s="97"/>
      <c r="AT61" s="41"/>
      <c r="BB61" s="46"/>
      <c r="BE61" s="52"/>
      <c r="BZ61" s="62" t="str">
        <f>'Weigh-In Details'!Y61</f>
        <v/>
      </c>
      <c r="CA61" s="59" t="str">
        <f>'Weigh-In Details'!Z61</f>
        <v/>
      </c>
      <c r="CC61" s="65" t="str">
        <f>'Weigh-In Details'!AB61</f>
        <v/>
      </c>
    </row>
    <row r="62" spans="1:81" x14ac:dyDescent="0.2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97"/>
      <c r="AB62" s="97"/>
      <c r="AC62" s="97"/>
      <c r="AD62" s="97"/>
      <c r="AE62" s="97"/>
      <c r="AF62" s="97"/>
      <c r="AG62" s="97"/>
      <c r="AH62" s="97"/>
      <c r="AI62" s="97"/>
      <c r="AJ62" s="97"/>
      <c r="AK62" s="97"/>
      <c r="AL62" s="97"/>
      <c r="AM62" s="97"/>
      <c r="AN62" s="97"/>
      <c r="AO62" s="97"/>
      <c r="AP62" s="97"/>
      <c r="AQ62" s="97"/>
      <c r="AR62" s="97"/>
      <c r="AS62" s="97"/>
      <c r="AT62" s="41"/>
      <c r="BB62" s="46"/>
      <c r="BE62" s="52"/>
      <c r="BZ62" s="62" t="str">
        <f>'Weigh-In Details'!Y62</f>
        <v/>
      </c>
      <c r="CA62" s="59" t="str">
        <f>'Weigh-In Details'!Z62</f>
        <v/>
      </c>
      <c r="CC62" s="65" t="str">
        <f>'Weigh-In Details'!AB62</f>
        <v/>
      </c>
    </row>
    <row r="63" spans="1:81" x14ac:dyDescent="0.25">
      <c r="A63" s="41"/>
      <c r="B63" s="198" t="s">
        <v>78</v>
      </c>
      <c r="C63" s="199"/>
      <c r="D63" s="199"/>
      <c r="E63" s="199"/>
      <c r="F63" s="199"/>
      <c r="G63" s="199"/>
      <c r="H63" s="199"/>
      <c r="I63" s="199"/>
      <c r="J63" s="200"/>
      <c r="K63" s="189"/>
      <c r="L63" s="190"/>
      <c r="M63" s="190"/>
      <c r="N63" s="190"/>
      <c r="O63" s="190"/>
      <c r="P63" s="190"/>
      <c r="Q63" s="190"/>
      <c r="R63" s="190"/>
      <c r="S63" s="190"/>
      <c r="T63" s="190"/>
      <c r="U63" s="190"/>
      <c r="V63" s="190"/>
      <c r="W63" s="190"/>
      <c r="X63" s="190"/>
      <c r="Y63" s="191"/>
      <c r="Z63" s="41"/>
      <c r="AA63" s="97"/>
      <c r="AB63" s="97"/>
      <c r="AC63" s="97"/>
      <c r="AD63" s="97"/>
      <c r="AE63" s="97"/>
      <c r="AF63" s="97"/>
      <c r="AG63" s="97"/>
      <c r="AH63" s="97"/>
      <c r="AI63" s="97"/>
      <c r="AJ63" s="97"/>
      <c r="AK63" s="97"/>
      <c r="AL63" s="97"/>
      <c r="AM63" s="97"/>
      <c r="AN63" s="97"/>
      <c r="AO63" s="97"/>
      <c r="AP63" s="97"/>
      <c r="AQ63" s="97"/>
      <c r="AR63" s="97"/>
      <c r="AS63" s="97"/>
      <c r="AT63" s="41"/>
      <c r="BB63" s="46"/>
      <c r="BE63" s="52"/>
      <c r="BZ63" s="63" t="str">
        <f>'Weigh-In Details'!Y63</f>
        <v/>
      </c>
      <c r="CA63" s="60" t="str">
        <f>'Weigh-In Details'!Z63</f>
        <v/>
      </c>
      <c r="CC63" s="66" t="str">
        <f>'Weigh-In Details'!AB63</f>
        <v/>
      </c>
    </row>
    <row r="64" spans="1:81" ht="15" customHeight="1" x14ac:dyDescent="0.25">
      <c r="A64" s="41"/>
      <c r="B64" s="201"/>
      <c r="C64" s="202"/>
      <c r="D64" s="202"/>
      <c r="E64" s="202"/>
      <c r="F64" s="202"/>
      <c r="G64" s="202"/>
      <c r="H64" s="202"/>
      <c r="I64" s="202"/>
      <c r="J64" s="203"/>
      <c r="K64" s="192"/>
      <c r="L64" s="193"/>
      <c r="M64" s="193"/>
      <c r="N64" s="193"/>
      <c r="O64" s="193"/>
      <c r="P64" s="193"/>
      <c r="Q64" s="193"/>
      <c r="R64" s="193"/>
      <c r="S64" s="193"/>
      <c r="T64" s="193"/>
      <c r="U64" s="193"/>
      <c r="V64" s="193"/>
      <c r="W64" s="193"/>
      <c r="X64" s="193"/>
      <c r="Y64" s="194"/>
      <c r="Z64" s="41"/>
      <c r="AA64" s="97"/>
      <c r="AB64" s="97"/>
      <c r="AC64" s="97"/>
      <c r="AD64" s="97"/>
      <c r="AE64" s="97"/>
      <c r="AF64" s="97"/>
      <c r="AG64" s="97"/>
      <c r="AH64" s="97"/>
      <c r="AI64" s="97"/>
      <c r="AJ64" s="97"/>
      <c r="AK64" s="97"/>
      <c r="AL64" s="97"/>
      <c r="AM64" s="97"/>
      <c r="AN64" s="97"/>
      <c r="AO64" s="97"/>
      <c r="AP64" s="97"/>
      <c r="AQ64" s="97"/>
      <c r="AR64" s="97"/>
      <c r="AS64" s="97"/>
      <c r="AT64" s="41"/>
      <c r="BB64" s="46"/>
      <c r="BE64" s="52"/>
    </row>
    <row r="65" spans="1:57" ht="15" customHeight="1" x14ac:dyDescent="0.25">
      <c r="A65" s="41"/>
      <c r="B65" s="204"/>
      <c r="C65" s="205"/>
      <c r="D65" s="205"/>
      <c r="E65" s="205"/>
      <c r="F65" s="205"/>
      <c r="G65" s="205"/>
      <c r="H65" s="205"/>
      <c r="I65" s="205"/>
      <c r="J65" s="206"/>
      <c r="K65" s="195"/>
      <c r="L65" s="196"/>
      <c r="M65" s="196"/>
      <c r="N65" s="196"/>
      <c r="O65" s="196"/>
      <c r="P65" s="196"/>
      <c r="Q65" s="196"/>
      <c r="R65" s="196"/>
      <c r="S65" s="196"/>
      <c r="T65" s="196"/>
      <c r="U65" s="196"/>
      <c r="V65" s="196"/>
      <c r="W65" s="196"/>
      <c r="X65" s="196"/>
      <c r="Y65" s="197"/>
      <c r="Z65" s="41"/>
      <c r="AA65" s="97"/>
      <c r="AB65" s="97"/>
      <c r="AC65" s="97"/>
      <c r="AD65" s="97"/>
      <c r="AE65" s="97"/>
      <c r="AF65" s="97"/>
      <c r="AG65" s="97"/>
      <c r="AH65" s="97"/>
      <c r="AI65" s="97"/>
      <c r="AJ65" s="97"/>
      <c r="AK65" s="97"/>
      <c r="AL65" s="97"/>
      <c r="AM65" s="97"/>
      <c r="AN65" s="97"/>
      <c r="AO65" s="97"/>
      <c r="AP65" s="97"/>
      <c r="AQ65" s="97"/>
      <c r="AR65" s="97"/>
      <c r="AS65" s="97"/>
      <c r="AT65" s="41"/>
      <c r="BE65" s="52"/>
    </row>
    <row r="66" spans="1:57"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BE66" s="52"/>
    </row>
    <row r="67" spans="1:57" x14ac:dyDescent="0.2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BE67" s="52"/>
    </row>
    <row r="68" spans="1:57" x14ac:dyDescent="0.2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BE68" s="52"/>
    </row>
    <row r="69" spans="1:57" x14ac:dyDescent="0.2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BE69" s="52"/>
    </row>
    <row r="70" spans="1:57" x14ac:dyDescent="0.2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row>
    <row r="71" spans="1:57" x14ac:dyDescent="0.2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row>
    <row r="72" spans="1:57" x14ac:dyDescent="0.2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row>
    <row r="73" spans="1:57" x14ac:dyDescent="0.2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row>
    <row r="74" spans="1:57" x14ac:dyDescent="0.2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row>
    <row r="75" spans="1:57" x14ac:dyDescent="0.2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row>
    <row r="76" spans="1:57" x14ac:dyDescent="0.2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row>
    <row r="77" spans="1:57" x14ac:dyDescent="0.2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row>
    <row r="78" spans="1:57" x14ac:dyDescent="0.2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row>
    <row r="79" spans="1:57" x14ac:dyDescent="0.2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row>
    <row r="80" spans="1:57" x14ac:dyDescent="0.2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row>
    <row r="81" spans="1:46" x14ac:dyDescent="0.2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row>
    <row r="82" spans="1:46" x14ac:dyDescent="0.2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row>
    <row r="83" spans="1:46" x14ac:dyDescent="0.2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row>
    <row r="84" spans="1:46" x14ac:dyDescent="0.2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row>
    <row r="85" spans="1:46" x14ac:dyDescent="0.2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row>
    <row r="86" spans="1:46" x14ac:dyDescent="0.2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row>
    <row r="87" spans="1:46" x14ac:dyDescent="0.2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row>
    <row r="88" spans="1:46" x14ac:dyDescent="0.2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row>
    <row r="89" spans="1:46" x14ac:dyDescent="0.2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row>
    <row r="90" spans="1:46" x14ac:dyDescent="0.2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row>
    <row r="91" spans="1:46" x14ac:dyDescent="0.2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row>
    <row r="92" spans="1:46" x14ac:dyDescent="0.2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row>
    <row r="93" spans="1:46" x14ac:dyDescent="0.2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row>
    <row r="94" spans="1:46" x14ac:dyDescent="0.2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row>
    <row r="95" spans="1:46" x14ac:dyDescent="0.2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row>
    <row r="96" spans="1:46" x14ac:dyDescent="0.2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row>
    <row r="97" spans="1:46" x14ac:dyDescent="0.2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row>
    <row r="98" spans="1:46" x14ac:dyDescent="0.2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row>
    <row r="99" spans="1:46" x14ac:dyDescent="0.2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row>
  </sheetData>
  <sheetProtection algorithmName="SHA-512" hashValue="4oqWdOwWUSI2WAgy0exyLB7zi3IT+1awWc0ZirxZDmLATduQYBOs6glk2y7egjpGECt0+kDRNGcMupzslDddwg==" saltValue="VhSxEJnU1P62p7+Y3o74qA==" spinCount="100000" sheet="1" objects="1" scenarios="1"/>
  <mergeCells count="8">
    <mergeCell ref="BM2:BP2"/>
    <mergeCell ref="B4:AS4"/>
    <mergeCell ref="B35:AS36"/>
    <mergeCell ref="B37:AS37"/>
    <mergeCell ref="K63:Y65"/>
    <mergeCell ref="B63:J65"/>
    <mergeCell ref="B2:AS3"/>
    <mergeCell ref="BF2:BI2"/>
  </mergeCells>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F7F62D-7A7B-4EF2-B0D4-385D93A72D6F}">
  <ds:schemaRefs>
    <ds:schemaRef ds:uri="5c22b865-9d05-42be-b306-86f259ab344c"/>
    <ds:schemaRef ds:uri="http://purl.org/dc/dcmitype/"/>
    <ds:schemaRef ds:uri="http://schemas.microsoft.com/office/2006/documentManagement/types"/>
    <ds:schemaRef ds:uri="http://purl.org/dc/elements/1.1/"/>
    <ds:schemaRef ds:uri="http://schemas.microsoft.com/office/2006/metadata/properties"/>
    <ds:schemaRef ds:uri="0224aa69-f8be-496a-942a-f68b2082be9d"/>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67983DB-AFA5-4492-9F68-87EDB94C37EB}"/>
</file>

<file path=customXml/itemProps3.xml><?xml version="1.0" encoding="utf-8"?>
<ds:datastoreItem xmlns:ds="http://schemas.openxmlformats.org/officeDocument/2006/customXml" ds:itemID="{3C103EE5-D0E1-443C-B559-3FCCC17107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 &amp; Setup</vt:lpstr>
      <vt:lpstr>Weigh-In Details</vt:lpstr>
      <vt:lpstr>Report</vt:lpstr>
      <vt:lpstr>'Intro &amp; Setup'!Print_Area</vt:lpstr>
      <vt:lpstr>Report!Print_Area</vt:lpstr>
      <vt:lpstr>'Weigh-In Details'!Print_Area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2018-02-26T14:41:11Z</dcterms:created>
  <dcterms:modified xsi:type="dcterms:W3CDTF">2022-04-13T09:45:06Z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