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3" documentId="13_ncr:1_{B18660E8-C298-4DE2-AF90-820F9C318DEC}" xr6:coauthVersionLast="47" xr6:coauthVersionMax="47" xr10:uidLastSave="{72A019B5-B583-48DE-9BFA-0A2DD0B7004E}"/>
  <workbookProtection workbookAlgorithmName="SHA-512" workbookHashValue="xT83YpSA3qTzzLNeoauq/3nscpDwFwqysIhGcHU2r7VLub03G1umusT5z9mwbIWk/TduJAG2ZLgKSwkCleZb4w==" workbookSaltValue="md8aqnQ4D58IF8JhPub2Ng==" workbookSpinCount="100000" lockStructure="1"/>
  <bookViews>
    <workbookView xWindow="-120" yWindow="-120" windowWidth="29040" windowHeight="15840" tabRatio="817" xr2:uid="{02B9C92E-8E1F-4D7C-8E00-FF3D49F542D4}"/>
  </bookViews>
  <sheets>
    <sheet name="Intro" sheetId="7" r:id="rId1"/>
    <sheet name="Season Setup" sheetId="1" r:id="rId2"/>
    <sheet name="Fixtures Predictions &amp; Results" sheetId="3" r:id="rId3"/>
    <sheet name="Match Preview and Report" sheetId="2" r:id="rId4"/>
    <sheet name="Standings" sheetId="4" r:id="rId5"/>
    <sheet name="Season Honours" sheetId="5" r:id="rId6"/>
    <sheet name="Predictions Review" sheetId="6" r:id="rId7"/>
  </sheets>
  <definedNames>
    <definedName name="_xlnm.Print_Area" localSheetId="2">'Fixtures Predictions &amp; Results'!$A$1:$AB$33</definedName>
    <definedName name="_xlnm.Print_Area" localSheetId="0">Intro!$A$1:$AT$74</definedName>
    <definedName name="_xlnm.Print_Area" localSheetId="3">'Match Preview and Report'!$A$1:$AT$33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 i="3" l="1"/>
  <c r="AC24" i="1" l="1"/>
  <c r="AC23" i="1"/>
  <c r="AC22" i="1"/>
  <c r="AC21" i="1"/>
  <c r="AC20" i="1"/>
  <c r="AC19" i="1"/>
  <c r="AC18" i="1"/>
  <c r="AC17" i="1"/>
  <c r="AC16" i="1"/>
  <c r="AC15" i="1"/>
  <c r="AC14" i="1"/>
  <c r="AC13" i="1"/>
  <c r="AC12" i="1"/>
  <c r="AC11" i="1"/>
  <c r="AC10" i="1"/>
  <c r="AJ25" i="3" l="1"/>
  <c r="AJ24" i="3"/>
  <c r="AJ23" i="3"/>
  <c r="AJ22" i="3"/>
  <c r="AJ21" i="3"/>
  <c r="AJ20" i="3"/>
  <c r="AJ19" i="3"/>
  <c r="AJ18" i="3"/>
  <c r="AJ17" i="3"/>
  <c r="AJ16" i="3"/>
  <c r="AJ15" i="3"/>
  <c r="AJ14" i="3"/>
  <c r="AJ13" i="3"/>
  <c r="AJ12" i="3"/>
  <c r="AJ11" i="3"/>
  <c r="AR25" i="7"/>
  <c r="AR16" i="7"/>
  <c r="AR24" i="1"/>
  <c r="AP24" i="1"/>
  <c r="AN24" i="1"/>
  <c r="AL24" i="1"/>
  <c r="AR23" i="1"/>
  <c r="AP23" i="1"/>
  <c r="AN23" i="1"/>
  <c r="AL23" i="1"/>
  <c r="AR22" i="1"/>
  <c r="AP22" i="1"/>
  <c r="AN22" i="1"/>
  <c r="AL22" i="1"/>
  <c r="AR21" i="1"/>
  <c r="AP21" i="1"/>
  <c r="AN21" i="1"/>
  <c r="AL21" i="1"/>
  <c r="AR20" i="1"/>
  <c r="AP20" i="1"/>
  <c r="AN20" i="1"/>
  <c r="AL20" i="1"/>
  <c r="AR19" i="1"/>
  <c r="AP19" i="1"/>
  <c r="AN19" i="1"/>
  <c r="AL19" i="1"/>
  <c r="AL18" i="1"/>
  <c r="AL17" i="1"/>
  <c r="AL16" i="1"/>
  <c r="AN15" i="1"/>
  <c r="AL15" i="1"/>
  <c r="AN14" i="1"/>
  <c r="AL14" i="1"/>
  <c r="AN13" i="1"/>
  <c r="AL13" i="1"/>
  <c r="AN12" i="1"/>
  <c r="AL12" i="1"/>
  <c r="AN11" i="1"/>
  <c r="AL11" i="1"/>
  <c r="AN10" i="1"/>
  <c r="AL10" i="1"/>
  <c r="AR22" i="7" l="1"/>
  <c r="AR19" i="7"/>
  <c r="AR30" i="7"/>
  <c r="AR42" i="7" l="1"/>
  <c r="AR39" i="7"/>
  <c r="B5" i="5"/>
  <c r="Z23" i="5"/>
  <c r="Z20" i="5"/>
  <c r="Z17" i="5"/>
  <c r="Z14" i="5"/>
  <c r="Z11" i="5"/>
  <c r="BA7" i="4" l="1"/>
  <c r="BA8" i="4"/>
  <c r="BA9" i="4"/>
  <c r="BA10" i="4"/>
  <c r="BA11" i="4"/>
  <c r="BA6" i="4"/>
  <c r="BA18" i="4" l="1"/>
  <c r="BA14" i="5"/>
  <c r="BA29" i="5" s="1"/>
  <c r="BA17" i="4"/>
  <c r="BA13" i="5"/>
  <c r="BA28" i="5" s="1"/>
  <c r="BA14" i="4"/>
  <c r="BA10" i="5"/>
  <c r="BA25" i="5" s="1"/>
  <c r="BA16" i="4"/>
  <c r="BA12" i="5"/>
  <c r="BA27" i="5" s="1"/>
  <c r="BA19" i="4"/>
  <c r="BA15" i="5"/>
  <c r="BA30" i="5" s="1"/>
  <c r="BA15" i="4"/>
  <c r="BA11" i="5"/>
  <c r="BA26" i="5" s="1"/>
  <c r="B29" i="1"/>
  <c r="B30" i="1"/>
  <c r="B31" i="1"/>
  <c r="B32" i="1"/>
  <c r="B33" i="1"/>
  <c r="B28" i="1"/>
  <c r="N16" i="2" l="1"/>
  <c r="I16" i="2"/>
  <c r="Q16" i="2"/>
  <c r="G16" i="2"/>
  <c r="Q11" i="2"/>
  <c r="N11" i="2"/>
  <c r="I11" i="2"/>
  <c r="G11" i="2"/>
  <c r="BA8" i="2" l="1"/>
  <c r="BA30" i="2" s="1"/>
  <c r="BA4" i="2"/>
  <c r="BA26" i="2" s="1"/>
  <c r="BA5" i="2"/>
  <c r="BA27" i="2" s="1"/>
  <c r="BA6" i="2"/>
  <c r="BA28" i="2" s="1"/>
  <c r="BA7" i="2"/>
  <c r="BA29" i="2" s="1"/>
  <c r="BA3" i="2"/>
  <c r="BA25" i="2" s="1"/>
  <c r="BF20" i="2" l="1"/>
  <c r="BV10" i="3"/>
  <c r="CH8" i="3"/>
  <c r="CF8" i="3"/>
  <c r="BG10" i="3"/>
  <c r="CJ8" i="3"/>
  <c r="BN10" i="3"/>
  <c r="CC10" i="3"/>
  <c r="BW10" i="3"/>
  <c r="BH10" i="3"/>
  <c r="CD10" i="3"/>
  <c r="BO10" i="3"/>
  <c r="CJ7" i="3"/>
  <c r="BS10" i="3"/>
  <c r="BD10" i="3"/>
  <c r="CI7" i="3"/>
  <c r="BZ10" i="3"/>
  <c r="BK10" i="3"/>
  <c r="BE20" i="2"/>
  <c r="CB10" i="3"/>
  <c r="BM10" i="3"/>
  <c r="CI8" i="3"/>
  <c r="BU10" i="3"/>
  <c r="BF10" i="3"/>
  <c r="BC20" i="2"/>
  <c r="BB20" i="2"/>
  <c r="CF7" i="3"/>
  <c r="BR10" i="3"/>
  <c r="CG7" i="3"/>
  <c r="BC10" i="3"/>
  <c r="BY10" i="3"/>
  <c r="BJ10" i="3"/>
  <c r="BD20" i="2"/>
  <c r="CH7" i="3"/>
  <c r="CG8" i="3"/>
  <c r="CA10" i="3"/>
  <c r="BL10" i="3"/>
  <c r="BT10" i="3"/>
  <c r="BE10" i="3"/>
  <c r="BG20" i="2"/>
  <c r="AL4" i="1"/>
  <c r="AL5" i="1"/>
  <c r="AL6" i="1"/>
  <c r="AL7" i="1"/>
  <c r="AL8" i="1"/>
  <c r="AL3" i="1"/>
  <c r="BI23" i="1"/>
  <c r="BI19" i="1"/>
  <c r="BI15" i="1"/>
  <c r="BI11" i="1"/>
  <c r="BC3" i="1"/>
  <c r="BC5" i="1" s="1"/>
  <c r="BE17" i="1"/>
  <c r="BG17" i="1"/>
  <c r="BE11" i="1"/>
  <c r="BG11" i="1"/>
  <c r="BE24" i="1"/>
  <c r="BG24" i="1"/>
  <c r="BE19" i="1"/>
  <c r="BG19" i="1"/>
  <c r="BE16" i="1"/>
  <c r="BG16" i="1"/>
  <c r="BE23" i="1"/>
  <c r="BG23" i="1"/>
  <c r="BE15" i="1"/>
  <c r="BG15" i="1"/>
  <c r="BE14" i="1"/>
  <c r="BG14" i="1"/>
  <c r="BE13" i="1"/>
  <c r="BG13" i="1"/>
  <c r="BE10" i="1"/>
  <c r="BG10" i="1"/>
  <c r="BE22" i="1"/>
  <c r="BG22" i="1"/>
  <c r="BE21" i="1"/>
  <c r="BG21" i="1"/>
  <c r="BE20" i="1"/>
  <c r="BG20" i="1"/>
  <c r="BE18" i="1"/>
  <c r="BG18" i="1"/>
  <c r="BE12" i="1"/>
  <c r="BG12" i="1"/>
  <c r="BC12" i="1"/>
  <c r="BA12" i="1"/>
  <c r="BC24" i="1"/>
  <c r="BA24" i="1"/>
  <c r="BC17" i="1"/>
  <c r="BA17" i="1"/>
  <c r="BC16" i="1"/>
  <c r="BA16" i="1"/>
  <c r="BC11" i="1"/>
  <c r="BA11" i="1"/>
  <c r="BC22" i="1"/>
  <c r="BA22" i="1"/>
  <c r="BC18" i="1"/>
  <c r="BA18" i="1"/>
  <c r="BC23" i="1"/>
  <c r="BA23" i="1"/>
  <c r="BC13" i="1"/>
  <c r="BA13" i="1"/>
  <c r="BC10" i="1"/>
  <c r="BA10" i="1"/>
  <c r="BC19" i="1"/>
  <c r="BA19" i="1"/>
  <c r="BC20" i="1"/>
  <c r="BA20" i="1"/>
  <c r="BC15" i="1"/>
  <c r="BA15" i="1"/>
  <c r="BC21" i="1"/>
  <c r="BA21" i="1"/>
  <c r="BC14" i="1"/>
  <c r="BA14" i="1"/>
  <c r="AF11" i="3"/>
  <c r="CP11" i="3" l="1"/>
  <c r="DH11" i="3"/>
  <c r="DB11" i="3"/>
  <c r="DN11" i="3"/>
  <c r="CV11" i="3"/>
  <c r="AU11" i="3"/>
  <c r="W11" i="3"/>
  <c r="Z11" i="3"/>
  <c r="BI20" i="1"/>
  <c r="BI21" i="1"/>
  <c r="BI16" i="1"/>
  <c r="BI24" i="1"/>
  <c r="BI17" i="1"/>
  <c r="BI18" i="1"/>
  <c r="BI22" i="1"/>
  <c r="BI13" i="1"/>
  <c r="BI14" i="1"/>
  <c r="BI10" i="1"/>
  <c r="H24" i="1"/>
  <c r="BI12" i="1"/>
  <c r="B18" i="1"/>
  <c r="B22" i="1"/>
  <c r="H10" i="1"/>
  <c r="H18" i="1"/>
  <c r="H22" i="1"/>
  <c r="B21" i="1"/>
  <c r="H17" i="1"/>
  <c r="H23" i="1"/>
  <c r="B13" i="1"/>
  <c r="B17" i="1"/>
  <c r="B10" i="1"/>
  <c r="H13" i="1"/>
  <c r="H21" i="1"/>
  <c r="B14" i="1"/>
  <c r="H14" i="1"/>
  <c r="B11" i="1"/>
  <c r="B15" i="1"/>
  <c r="B19" i="1"/>
  <c r="B23" i="1"/>
  <c r="H11" i="1"/>
  <c r="H15" i="1"/>
  <c r="H19" i="1"/>
  <c r="B12" i="1"/>
  <c r="B16" i="1"/>
  <c r="B20" i="1"/>
  <c r="B24" i="1"/>
  <c r="H12" i="1"/>
  <c r="H16" i="1"/>
  <c r="H20" i="1"/>
  <c r="AF12" i="3"/>
  <c r="AF13" i="3"/>
  <c r="AF14" i="3"/>
  <c r="AF15" i="3"/>
  <c r="AF16" i="3"/>
  <c r="AF17" i="3"/>
  <c r="AF18" i="3"/>
  <c r="AF19" i="3"/>
  <c r="AF20" i="3"/>
  <c r="AF21" i="3"/>
  <c r="AF22" i="3"/>
  <c r="AF23" i="3"/>
  <c r="AF24" i="3"/>
  <c r="AF25" i="3"/>
  <c r="CP14" i="3" l="1"/>
  <c r="DB14" i="3"/>
  <c r="CV14" i="3"/>
  <c r="DN14" i="3"/>
  <c r="DH14" i="3"/>
  <c r="AU14" i="3"/>
  <c r="W14" i="3"/>
  <c r="AL11" i="3"/>
  <c r="AX11" i="3"/>
  <c r="BA11" i="3"/>
  <c r="AZ11" i="3"/>
  <c r="AW11" i="3"/>
  <c r="AP11" i="3"/>
  <c r="Z25" i="3"/>
  <c r="DN25" i="3"/>
  <c r="DH25" i="3"/>
  <c r="CV25" i="3"/>
  <c r="DB25" i="3"/>
  <c r="CP25" i="3"/>
  <c r="CN25" i="3"/>
  <c r="AU25" i="3"/>
  <c r="W13" i="3"/>
  <c r="DN13" i="3"/>
  <c r="DH13" i="3"/>
  <c r="CP13" i="3"/>
  <c r="CV13" i="3"/>
  <c r="DB13" i="3"/>
  <c r="AU13" i="3"/>
  <c r="DB16" i="3"/>
  <c r="CP16" i="3"/>
  <c r="CV16" i="3"/>
  <c r="DN16" i="3"/>
  <c r="DH16" i="3"/>
  <c r="AU16" i="3"/>
  <c r="DB12" i="3"/>
  <c r="DN12" i="3"/>
  <c r="DH12" i="3"/>
  <c r="CV12" i="3"/>
  <c r="CP12" i="3"/>
  <c r="AU12" i="3"/>
  <c r="CV15" i="3"/>
  <c r="DH15" i="3"/>
  <c r="CP15" i="3"/>
  <c r="DB15" i="3"/>
  <c r="DN15" i="3"/>
  <c r="AU15" i="3"/>
  <c r="Z24" i="3"/>
  <c r="DH24" i="3"/>
  <c r="DB24" i="3"/>
  <c r="CP24" i="3"/>
  <c r="DN24" i="3"/>
  <c r="CV24" i="3"/>
  <c r="AU24" i="3"/>
  <c r="DH23" i="3"/>
  <c r="DN23" i="3"/>
  <c r="DB23" i="3"/>
  <c r="CV23" i="3"/>
  <c r="CP23" i="3"/>
  <c r="AU23" i="3"/>
  <c r="Z23" i="3"/>
  <c r="DB22" i="3"/>
  <c r="CP22" i="3"/>
  <c r="DN22" i="3"/>
  <c r="DH22" i="3"/>
  <c r="CV22" i="3"/>
  <c r="AU22" i="3"/>
  <c r="Z21" i="3"/>
  <c r="DN21" i="3"/>
  <c r="DH21" i="3"/>
  <c r="CP21" i="3"/>
  <c r="DB21" i="3"/>
  <c r="CV21" i="3"/>
  <c r="AU21" i="3"/>
  <c r="DH20" i="3"/>
  <c r="CP20" i="3"/>
  <c r="DN20" i="3"/>
  <c r="DB20" i="3"/>
  <c r="CV20" i="3"/>
  <c r="AU20" i="3"/>
  <c r="DH19" i="3"/>
  <c r="CV19" i="3"/>
  <c r="CP19" i="3"/>
  <c r="DB19" i="3"/>
  <c r="DN19" i="3"/>
  <c r="AU19" i="3"/>
  <c r="Z19" i="3"/>
  <c r="Z17" i="3"/>
  <c r="AR33" i="7"/>
  <c r="AR47" i="7"/>
  <c r="BA8" i="5"/>
  <c r="BA3" i="6"/>
  <c r="DB17" i="3"/>
  <c r="DH17" i="3"/>
  <c r="CV17" i="3"/>
  <c r="DN17" i="3"/>
  <c r="CP17" i="3"/>
  <c r="AU17" i="3"/>
  <c r="D21" i="6"/>
  <c r="D19" i="6"/>
  <c r="D17" i="6"/>
  <c r="D15" i="6"/>
  <c r="D13" i="6"/>
  <c r="D11" i="6"/>
  <c r="D9" i="6"/>
  <c r="J9" i="6"/>
  <c r="J22" i="6"/>
  <c r="J20" i="6"/>
  <c r="J18" i="6"/>
  <c r="J16" i="6"/>
  <c r="J14" i="6"/>
  <c r="J12" i="6"/>
  <c r="J10" i="6"/>
  <c r="J8" i="6"/>
  <c r="J19" i="6"/>
  <c r="J15" i="6"/>
  <c r="J11" i="6"/>
  <c r="D22" i="6"/>
  <c r="D20" i="6"/>
  <c r="D18" i="6"/>
  <c r="D16" i="6"/>
  <c r="D14" i="6"/>
  <c r="D12" i="6"/>
  <c r="D10" i="6"/>
  <c r="D8" i="6"/>
  <c r="J21" i="6"/>
  <c r="J17" i="6"/>
  <c r="J13" i="6"/>
  <c r="DB18" i="3"/>
  <c r="CP18" i="3"/>
  <c r="CV18" i="3"/>
  <c r="DN18" i="3"/>
  <c r="DH18" i="3"/>
  <c r="AU18" i="3"/>
  <c r="W17" i="3"/>
  <c r="W21" i="3"/>
  <c r="W25" i="3"/>
  <c r="Z20" i="3"/>
  <c r="W24" i="3"/>
  <c r="W18" i="3"/>
  <c r="W22" i="3"/>
  <c r="W20" i="3"/>
  <c r="AE25" i="3"/>
  <c r="W19" i="3"/>
  <c r="W23" i="3"/>
  <c r="Z18" i="3"/>
  <c r="Z22" i="3"/>
  <c r="BC15" i="2"/>
  <c r="Z13" i="3"/>
  <c r="W15" i="3"/>
  <c r="Z15" i="3"/>
  <c r="W16" i="3"/>
  <c r="Z16" i="3"/>
  <c r="Z14" i="3"/>
  <c r="W12" i="3"/>
  <c r="Z12" i="3"/>
  <c r="C25" i="3"/>
  <c r="DT25" i="3" s="1"/>
  <c r="C15" i="3"/>
  <c r="E21" i="3"/>
  <c r="DU21" i="3" s="1"/>
  <c r="G19" i="3"/>
  <c r="I19" i="3" s="1"/>
  <c r="AD19" i="3" s="1"/>
  <c r="C24" i="3"/>
  <c r="CN24" i="3" s="1"/>
  <c r="E13" i="3"/>
  <c r="DU13" i="3" s="1"/>
  <c r="C13" i="3"/>
  <c r="C16" i="3"/>
  <c r="DT16" i="3" s="1"/>
  <c r="C17" i="3"/>
  <c r="DT17" i="3" s="1"/>
  <c r="E11" i="3"/>
  <c r="C11" i="3"/>
  <c r="C12" i="3"/>
  <c r="DT12" i="3" s="1"/>
  <c r="E12" i="3"/>
  <c r="DU12" i="3" s="1"/>
  <c r="G13" i="3"/>
  <c r="I13" i="3" s="1"/>
  <c r="AD13" i="3" s="1"/>
  <c r="E14" i="3"/>
  <c r="C21" i="3"/>
  <c r="AE21" i="3" s="1"/>
  <c r="E22" i="3"/>
  <c r="G17" i="3"/>
  <c r="I17" i="3" s="1"/>
  <c r="AD17" i="3" s="1"/>
  <c r="G12" i="3"/>
  <c r="I12" i="3" s="1"/>
  <c r="AD12" i="3" s="1"/>
  <c r="C19" i="3"/>
  <c r="G11" i="3"/>
  <c r="I11" i="3" s="1"/>
  <c r="AD11" i="3" s="1"/>
  <c r="E18" i="3"/>
  <c r="DU18" i="3" s="1"/>
  <c r="G18" i="3"/>
  <c r="I18" i="3" s="1"/>
  <c r="AD18" i="3" s="1"/>
  <c r="C20" i="3"/>
  <c r="DT20" i="3" s="1"/>
  <c r="G25" i="3"/>
  <c r="I25" i="3" s="1"/>
  <c r="AD25" i="3" s="1"/>
  <c r="E25" i="3"/>
  <c r="DU25" i="3" s="1"/>
  <c r="E17" i="3"/>
  <c r="G16" i="3"/>
  <c r="I16" i="3" s="1"/>
  <c r="AD16" i="3" s="1"/>
  <c r="G15" i="3"/>
  <c r="I15" i="3" s="1"/>
  <c r="AD15" i="3" s="1"/>
  <c r="E20" i="3"/>
  <c r="AE20" i="3" s="1"/>
  <c r="G22" i="3"/>
  <c r="I22" i="3" s="1"/>
  <c r="AD22" i="3" s="1"/>
  <c r="C22" i="3"/>
  <c r="DT22" i="3" s="1"/>
  <c r="C14" i="3"/>
  <c r="DT14" i="3" s="1"/>
  <c r="E19" i="3"/>
  <c r="DU19" i="3" s="1"/>
  <c r="G24" i="3"/>
  <c r="I24" i="3" s="1"/>
  <c r="AD24" i="3" s="1"/>
  <c r="C23" i="3"/>
  <c r="DT23" i="3" s="1"/>
  <c r="G23" i="3"/>
  <c r="I23" i="3" s="1"/>
  <c r="AD23" i="3" s="1"/>
  <c r="E24" i="3"/>
  <c r="DU24" i="3" s="1"/>
  <c r="E16" i="3"/>
  <c r="DU16" i="3" s="1"/>
  <c r="G14" i="3"/>
  <c r="I14" i="3" s="1"/>
  <c r="AD14" i="3" s="1"/>
  <c r="C18" i="3"/>
  <c r="CN18" i="3" s="1"/>
  <c r="G21" i="3"/>
  <c r="I21" i="3" s="1"/>
  <c r="AD21" i="3" s="1"/>
  <c r="E23" i="3"/>
  <c r="CN23" i="3" s="1"/>
  <c r="E15" i="3"/>
  <c r="CN15" i="3" s="1"/>
  <c r="G20" i="3"/>
  <c r="I20" i="3" s="1"/>
  <c r="AD20" i="3" s="1"/>
  <c r="AE19" i="3" l="1"/>
  <c r="DT21" i="3"/>
  <c r="CN19" i="3"/>
  <c r="DU20" i="3"/>
  <c r="CN22" i="3"/>
  <c r="AE22" i="3"/>
  <c r="AE23" i="3"/>
  <c r="CN17" i="3"/>
  <c r="DT18" i="3"/>
  <c r="CN20" i="3"/>
  <c r="DU23" i="3"/>
  <c r="DT24" i="3"/>
  <c r="DU17" i="3"/>
  <c r="AE18" i="3"/>
  <c r="AX15" i="3"/>
  <c r="AW15" i="3"/>
  <c r="BA15" i="3"/>
  <c r="AZ15" i="3"/>
  <c r="AP15" i="3"/>
  <c r="AL15" i="3"/>
  <c r="AX12" i="3"/>
  <c r="AW12" i="3"/>
  <c r="BA12" i="3"/>
  <c r="AZ12" i="3"/>
  <c r="AP12" i="3"/>
  <c r="AL12" i="3"/>
  <c r="AX14" i="3"/>
  <c r="BA14" i="3"/>
  <c r="AZ14" i="3"/>
  <c r="AW14" i="3"/>
  <c r="AP14" i="3"/>
  <c r="AL14" i="3"/>
  <c r="BG6" i="4"/>
  <c r="DT11" i="3"/>
  <c r="AT13" i="3"/>
  <c r="AE17" i="3"/>
  <c r="CN21" i="3"/>
  <c r="DU15" i="3"/>
  <c r="AX16" i="3"/>
  <c r="AZ16" i="3"/>
  <c r="AW16" i="3"/>
  <c r="BA16" i="3"/>
  <c r="AP16" i="3"/>
  <c r="AL16" i="3"/>
  <c r="AX13" i="3"/>
  <c r="AZ13" i="3"/>
  <c r="BD16" i="4" s="1"/>
  <c r="AW13" i="3"/>
  <c r="BA13" i="3"/>
  <c r="AL13" i="3"/>
  <c r="AP13" i="3"/>
  <c r="DU11" i="3"/>
  <c r="AE24" i="3"/>
  <c r="DT19" i="3"/>
  <c r="DU22" i="3"/>
  <c r="DT15" i="3"/>
  <c r="DT13" i="3"/>
  <c r="AX25" i="3"/>
  <c r="BA25" i="3"/>
  <c r="AW25" i="3"/>
  <c r="AZ25" i="3"/>
  <c r="AT25" i="3"/>
  <c r="AP25" i="3"/>
  <c r="AL25" i="3"/>
  <c r="DU14" i="3"/>
  <c r="AX24" i="3"/>
  <c r="BA24" i="3"/>
  <c r="AW24" i="3"/>
  <c r="AZ24" i="3"/>
  <c r="AT24" i="3"/>
  <c r="AP24" i="3"/>
  <c r="AL24" i="3"/>
  <c r="AX23" i="3"/>
  <c r="BA23" i="3"/>
  <c r="AW23" i="3"/>
  <c r="AZ23" i="3"/>
  <c r="AL23" i="3"/>
  <c r="AP23" i="3"/>
  <c r="AT23" i="3"/>
  <c r="AX22" i="3"/>
  <c r="AW22" i="3"/>
  <c r="BA22" i="3"/>
  <c r="AZ22" i="3"/>
  <c r="AT22" i="3"/>
  <c r="AP22" i="3"/>
  <c r="AL22" i="3"/>
  <c r="AZ21" i="3"/>
  <c r="AX21" i="3"/>
  <c r="AW21" i="3"/>
  <c r="BA21" i="3"/>
  <c r="AP21" i="3"/>
  <c r="AL21" i="3"/>
  <c r="AT21" i="3"/>
  <c r="AX20" i="3"/>
  <c r="AZ20" i="3"/>
  <c r="AW20" i="3"/>
  <c r="BA20" i="3"/>
  <c r="AT20" i="3"/>
  <c r="AL20" i="3"/>
  <c r="AP20" i="3"/>
  <c r="AX19" i="3"/>
  <c r="BA19" i="3"/>
  <c r="AZ19" i="3"/>
  <c r="AW19" i="3"/>
  <c r="BF17" i="4" s="1"/>
  <c r="AL19" i="3"/>
  <c r="BG17" i="4" s="1"/>
  <c r="AP19" i="3"/>
  <c r="AT19" i="3"/>
  <c r="BA17" i="3"/>
  <c r="AZ17" i="3"/>
  <c r="AW17" i="3"/>
  <c r="AX17" i="3"/>
  <c r="AT17" i="3"/>
  <c r="AL17" i="3"/>
  <c r="AP17" i="3"/>
  <c r="B4" i="6"/>
  <c r="I4" i="6"/>
  <c r="AO22" i="6"/>
  <c r="AO18" i="6"/>
  <c r="AO14" i="6"/>
  <c r="AO10" i="6"/>
  <c r="AI21" i="6"/>
  <c r="AI17" i="6"/>
  <c r="AI13" i="6"/>
  <c r="AI9" i="6"/>
  <c r="AC20" i="6"/>
  <c r="AC16" i="6"/>
  <c r="AC12" i="6"/>
  <c r="AC8" i="6"/>
  <c r="W19" i="6"/>
  <c r="W15" i="6"/>
  <c r="W11" i="6"/>
  <c r="Q22" i="6"/>
  <c r="Q18" i="6"/>
  <c r="Q14" i="6"/>
  <c r="Q10" i="6"/>
  <c r="AC14" i="6"/>
  <c r="W9" i="6"/>
  <c r="Q12" i="6"/>
  <c r="AO15" i="6"/>
  <c r="AI22" i="6"/>
  <c r="AI10" i="6"/>
  <c r="AC17" i="6"/>
  <c r="AC9" i="6"/>
  <c r="W16" i="6"/>
  <c r="W8" i="6"/>
  <c r="Q15" i="6"/>
  <c r="AO21" i="6"/>
  <c r="AO17" i="6"/>
  <c r="AO13" i="6"/>
  <c r="AO9" i="6"/>
  <c r="AI20" i="6"/>
  <c r="AI16" i="6"/>
  <c r="AI12" i="6"/>
  <c r="AI8" i="6"/>
  <c r="AC19" i="6"/>
  <c r="AC15" i="6"/>
  <c r="AC11" i="6"/>
  <c r="W22" i="6"/>
  <c r="W18" i="6"/>
  <c r="W14" i="6"/>
  <c r="W10" i="6"/>
  <c r="Q21" i="6"/>
  <c r="Q17" i="6"/>
  <c r="Q13" i="6"/>
  <c r="Q9" i="6"/>
  <c r="AC10" i="6"/>
  <c r="Q20" i="6"/>
  <c r="Q8" i="6"/>
  <c r="AO19" i="6"/>
  <c r="AO11" i="6"/>
  <c r="AI18" i="6"/>
  <c r="AC21" i="6"/>
  <c r="AC13" i="6"/>
  <c r="W20" i="6"/>
  <c r="W12" i="6"/>
  <c r="Q19" i="6"/>
  <c r="Q11" i="6"/>
  <c r="AO20" i="6"/>
  <c r="AO16" i="6"/>
  <c r="AO12" i="6"/>
  <c r="AO8" i="6"/>
  <c r="AI19" i="6"/>
  <c r="AI15" i="6"/>
  <c r="AI11" i="6"/>
  <c r="AC22" i="6"/>
  <c r="AC18" i="6"/>
  <c r="W21" i="6"/>
  <c r="W17" i="6"/>
  <c r="W13" i="6"/>
  <c r="Q16" i="6"/>
  <c r="AI14" i="6"/>
  <c r="AT12" i="3"/>
  <c r="CN12" i="3"/>
  <c r="AT16" i="3"/>
  <c r="CN16" i="3"/>
  <c r="S11" i="2"/>
  <c r="CN11" i="3"/>
  <c r="AE13" i="3"/>
  <c r="CN13" i="3"/>
  <c r="AT14" i="3"/>
  <c r="CN14" i="3"/>
  <c r="BC17" i="4"/>
  <c r="AZ18" i="3"/>
  <c r="AW18" i="3"/>
  <c r="BF19" i="4" s="1"/>
  <c r="AX18" i="3"/>
  <c r="BA18" i="3"/>
  <c r="AT18" i="3"/>
  <c r="AP18" i="3"/>
  <c r="AL18" i="3"/>
  <c r="CI25" i="3"/>
  <c r="CI11" i="3"/>
  <c r="B2" i="2"/>
  <c r="BA22" i="2" s="1"/>
  <c r="BB22" i="2" s="1"/>
  <c r="BG7" i="4"/>
  <c r="BG11" i="4"/>
  <c r="BF9" i="4"/>
  <c r="BB28" i="5" s="1"/>
  <c r="BD6" i="4"/>
  <c r="BD8" i="4"/>
  <c r="BC9" i="4"/>
  <c r="BG8" i="4"/>
  <c r="BF8" i="4"/>
  <c r="BB27" i="5" s="1"/>
  <c r="BD11" i="4"/>
  <c r="BD7" i="4"/>
  <c r="BC10" i="4"/>
  <c r="BG9" i="4"/>
  <c r="BF11" i="4"/>
  <c r="BB30" i="5" s="1"/>
  <c r="BF6" i="4"/>
  <c r="BB25" i="5" s="1"/>
  <c r="BD10" i="4"/>
  <c r="BC7" i="4"/>
  <c r="BC11" i="4"/>
  <c r="BG10" i="4"/>
  <c r="BF10" i="4"/>
  <c r="BB29" i="5" s="1"/>
  <c r="BD9" i="4"/>
  <c r="BC8" i="4"/>
  <c r="BC6" i="4"/>
  <c r="BF7" i="4"/>
  <c r="BB26" i="5" s="1"/>
  <c r="AE16" i="3"/>
  <c r="B16" i="2"/>
  <c r="AE12" i="3"/>
  <c r="AE14" i="3"/>
  <c r="BG15" i="3"/>
  <c r="BN15" i="3" s="1"/>
  <c r="AT15" i="3"/>
  <c r="AE15" i="3"/>
  <c r="CG18" i="3"/>
  <c r="BG25" i="3"/>
  <c r="BN25" i="3" s="1"/>
  <c r="CG25" i="3"/>
  <c r="CH21" i="3"/>
  <c r="CJ21" i="3"/>
  <c r="CI21" i="3"/>
  <c r="CG21" i="3"/>
  <c r="BH12" i="3"/>
  <c r="BO12" i="3" s="1"/>
  <c r="BF12" i="3"/>
  <c r="BF16" i="3"/>
  <c r="BM16" i="3" s="1"/>
  <c r="BE12" i="3"/>
  <c r="BL12" i="3" s="1"/>
  <c r="BC11" i="3"/>
  <c r="BJ11" i="3" s="1"/>
  <c r="BD12" i="3"/>
  <c r="BK12" i="3" s="1"/>
  <c r="BC16" i="3"/>
  <c r="BC12" i="3"/>
  <c r="BJ12" i="3" s="1"/>
  <c r="S16" i="2"/>
  <c r="CF11" i="3"/>
  <c r="BD24" i="3"/>
  <c r="BK24" i="3" s="1"/>
  <c r="N2" i="2"/>
  <c r="BA21" i="2" s="1"/>
  <c r="E7" i="2"/>
  <c r="CH16" i="3"/>
  <c r="BE11" i="3"/>
  <c r="BL11" i="3" s="1"/>
  <c r="BH11" i="3"/>
  <c r="BO11" i="3" s="1"/>
  <c r="CH15" i="3"/>
  <c r="BC24" i="3"/>
  <c r="BJ24" i="3" s="1"/>
  <c r="CJ24" i="3"/>
  <c r="CH24" i="3"/>
  <c r="BE21" i="3"/>
  <c r="BL21" i="3" s="1"/>
  <c r="BH21" i="3"/>
  <c r="BO21" i="3" s="1"/>
  <c r="CI12" i="3"/>
  <c r="BD21" i="3"/>
  <c r="BK21" i="3" s="1"/>
  <c r="CI16" i="3"/>
  <c r="BH16" i="3"/>
  <c r="BO16" i="3" s="1"/>
  <c r="BF17" i="3"/>
  <c r="BM17" i="3" s="1"/>
  <c r="BG21" i="3"/>
  <c r="BN21" i="3" s="1"/>
  <c r="BF21" i="3"/>
  <c r="CF21" i="3"/>
  <c r="CG16" i="3"/>
  <c r="CG15" i="3"/>
  <c r="BC21" i="3"/>
  <c r="CH17" i="3"/>
  <c r="CI13" i="3"/>
  <c r="B11" i="2"/>
  <c r="CC11" i="3"/>
  <c r="CH11" i="3"/>
  <c r="CJ13" i="3"/>
  <c r="BE15" i="3"/>
  <c r="BL15" i="3" s="1"/>
  <c r="CI15" i="3"/>
  <c r="CA11" i="3"/>
  <c r="CA12" i="3" s="1"/>
  <c r="CF16" i="3"/>
  <c r="BG13" i="3"/>
  <c r="BN13" i="3" s="1"/>
  <c r="BE13" i="3"/>
  <c r="BD11" i="3"/>
  <c r="BK11" i="3" s="1"/>
  <c r="BD16" i="3"/>
  <c r="BY11" i="3"/>
  <c r="BC15" i="3"/>
  <c r="BJ15" i="3" s="1"/>
  <c r="AT11" i="3"/>
  <c r="CG11" i="3"/>
  <c r="AE11" i="3"/>
  <c r="CD11" i="3"/>
  <c r="CD12" i="3" s="1"/>
  <c r="BC25" i="3"/>
  <c r="BJ25" i="3" s="1"/>
  <c r="BC14" i="3"/>
  <c r="BJ14" i="3" s="1"/>
  <c r="BD25" i="3"/>
  <c r="BK25" i="3" s="1"/>
  <c r="BF13" i="3"/>
  <c r="BM13" i="3" s="1"/>
  <c r="CG13" i="3"/>
  <c r="CH12" i="3"/>
  <c r="CF13" i="3"/>
  <c r="BC13" i="3"/>
  <c r="BZ11" i="3"/>
  <c r="BZ12" i="3" s="1"/>
  <c r="BF11" i="3"/>
  <c r="BM11" i="3" s="1"/>
  <c r="CJ14" i="3"/>
  <c r="BH13" i="3"/>
  <c r="BO13" i="3" s="1"/>
  <c r="BD13" i="3"/>
  <c r="BK13" i="3" s="1"/>
  <c r="CH13" i="3"/>
  <c r="BE16" i="3"/>
  <c r="BL16" i="3" s="1"/>
  <c r="BG16" i="3"/>
  <c r="BN16" i="3" s="1"/>
  <c r="CJ16" i="3"/>
  <c r="BF15" i="3"/>
  <c r="CF15" i="3"/>
  <c r="CB11" i="3"/>
  <c r="BG11" i="3"/>
  <c r="BN11" i="3" s="1"/>
  <c r="CJ11" i="3"/>
  <c r="BG18" i="3"/>
  <c r="BN18" i="3" s="1"/>
  <c r="CJ12" i="3"/>
  <c r="CI17" i="3"/>
  <c r="CB12" i="3"/>
  <c r="BH17" i="3"/>
  <c r="BO17" i="3" s="1"/>
  <c r="BE17" i="3"/>
  <c r="BL17" i="3" s="1"/>
  <c r="BG12" i="3"/>
  <c r="CF12" i="3"/>
  <c r="CG12" i="3"/>
  <c r="BH24" i="3"/>
  <c r="BD15" i="3"/>
  <c r="BK15" i="3" s="1"/>
  <c r="CG24" i="3"/>
  <c r="CI24" i="3"/>
  <c r="CI23" i="3"/>
  <c r="CF22" i="3"/>
  <c r="CI19" i="3"/>
  <c r="CF24" i="3"/>
  <c r="BF14" i="3"/>
  <c r="BM14" i="3" s="1"/>
  <c r="BG24" i="3"/>
  <c r="BN24" i="3" s="1"/>
  <c r="BE24" i="3"/>
  <c r="BF24" i="3"/>
  <c r="BM24" i="3" s="1"/>
  <c r="BE25" i="3"/>
  <c r="BL25" i="3" s="1"/>
  <c r="BC17" i="3"/>
  <c r="BJ17" i="3" s="1"/>
  <c r="BH23" i="3"/>
  <c r="BO23" i="3" s="1"/>
  <c r="CG17" i="3"/>
  <c r="CF18" i="3"/>
  <c r="BD23" i="3"/>
  <c r="CI18" i="3"/>
  <c r="BG19" i="3"/>
  <c r="BN19" i="3" s="1"/>
  <c r="CH19" i="3"/>
  <c r="CJ23" i="3"/>
  <c r="BG23" i="3"/>
  <c r="BN23" i="3" s="1"/>
  <c r="BG17" i="3"/>
  <c r="CJ17" i="3"/>
  <c r="BD22" i="3"/>
  <c r="CG22" i="3"/>
  <c r="BF22" i="3"/>
  <c r="BM22" i="3" s="1"/>
  <c r="CH22" i="3"/>
  <c r="BE22" i="3"/>
  <c r="BH22" i="3"/>
  <c r="BO22" i="3" s="1"/>
  <c r="CF20" i="3"/>
  <c r="CG20" i="3"/>
  <c r="BC20" i="3"/>
  <c r="BJ20" i="3" s="1"/>
  <c r="BH20" i="3"/>
  <c r="BF20" i="3"/>
  <c r="BM20" i="3" s="1"/>
  <c r="CH20" i="3"/>
  <c r="BE20" i="3"/>
  <c r="BL20" i="3" s="1"/>
  <c r="CJ20" i="3"/>
  <c r="CI20" i="3"/>
  <c r="BD20" i="3"/>
  <c r="BK20" i="3" s="1"/>
  <c r="BG20" i="3"/>
  <c r="CF19" i="3"/>
  <c r="BE19" i="3"/>
  <c r="CG19" i="3"/>
  <c r="BC19" i="3"/>
  <c r="BJ19" i="3" s="1"/>
  <c r="BD19" i="3"/>
  <c r="BK19" i="3" s="1"/>
  <c r="CJ19" i="3"/>
  <c r="CI22" i="3"/>
  <c r="BC22" i="3"/>
  <c r="BJ22" i="3" s="1"/>
  <c r="BG22" i="3"/>
  <c r="BN22" i="3" s="1"/>
  <c r="CJ22" i="3"/>
  <c r="BF18" i="3"/>
  <c r="BM18" i="3" s="1"/>
  <c r="BH19" i="3"/>
  <c r="BO19" i="3" s="1"/>
  <c r="BC23" i="3"/>
  <c r="BJ23" i="3" s="1"/>
  <c r="CJ15" i="3"/>
  <c r="BF23" i="3"/>
  <c r="BH15" i="3"/>
  <c r="CF23" i="3"/>
  <c r="CF25" i="3"/>
  <c r="BH25" i="3"/>
  <c r="BO25" i="3" s="1"/>
  <c r="BF25" i="3"/>
  <c r="BM25" i="3" s="1"/>
  <c r="BC18" i="3"/>
  <c r="BH18" i="3"/>
  <c r="CJ18" i="3"/>
  <c r="BD18" i="3"/>
  <c r="BK18" i="3" s="1"/>
  <c r="CH18" i="3"/>
  <c r="BE18" i="3"/>
  <c r="BL18" i="3" s="1"/>
  <c r="BF19" i="3"/>
  <c r="CH23" i="3"/>
  <c r="BE23" i="3"/>
  <c r="BL23" i="3" s="1"/>
  <c r="CG23" i="3"/>
  <c r="CH14" i="3"/>
  <c r="BG14" i="3"/>
  <c r="CG14" i="3"/>
  <c r="BH14" i="3"/>
  <c r="BO14" i="3" s="1"/>
  <c r="CF14" i="3"/>
  <c r="BD14" i="3"/>
  <c r="BK14" i="3" s="1"/>
  <c r="CI14" i="3"/>
  <c r="BE14" i="3"/>
  <c r="CH25" i="3"/>
  <c r="CJ25" i="3"/>
  <c r="BD17" i="3"/>
  <c r="CF17" i="3"/>
  <c r="BY12" i="3"/>
  <c r="AI25" i="3" l="1"/>
  <c r="AA25" i="3" s="1"/>
  <c r="BB19" i="4"/>
  <c r="AH24" i="3"/>
  <c r="X24" i="3" s="1"/>
  <c r="AR22" i="3"/>
  <c r="AQ22" i="3" s="1"/>
  <c r="BB8" i="4"/>
  <c r="AN25" i="3"/>
  <c r="AM25" i="3" s="1"/>
  <c r="BB15" i="4"/>
  <c r="AH25" i="3"/>
  <c r="X25" i="3" s="1"/>
  <c r="AR17" i="3"/>
  <c r="AQ17" i="3" s="1"/>
  <c r="BB18" i="4"/>
  <c r="AI14" i="3"/>
  <c r="AA14" i="3" s="1"/>
  <c r="AR25" i="3"/>
  <c r="AQ25" i="3" s="1"/>
  <c r="AR23" i="3"/>
  <c r="AQ23" i="3" s="1"/>
  <c r="AH13" i="3"/>
  <c r="X13" i="3" s="1"/>
  <c r="AN18" i="3"/>
  <c r="AM18" i="3" s="1"/>
  <c r="BB6" i="4"/>
  <c r="BB7" i="4"/>
  <c r="BB14" i="4"/>
  <c r="AN19" i="3"/>
  <c r="AM19" i="3" s="1"/>
  <c r="AN20" i="3"/>
  <c r="AM20" i="3" s="1"/>
  <c r="AN21" i="3"/>
  <c r="AM21" i="3" s="1"/>
  <c r="BG15" i="4"/>
  <c r="AN24" i="3"/>
  <c r="AM24" i="3" s="1"/>
  <c r="BC16" i="4"/>
  <c r="BE16" i="4" s="1"/>
  <c r="AH21" i="3"/>
  <c r="X21" i="3" s="1"/>
  <c r="AH17" i="3"/>
  <c r="X17" i="3" s="1"/>
  <c r="AI20" i="3"/>
  <c r="AA20" i="3" s="1"/>
  <c r="AI22" i="3"/>
  <c r="AA22" i="3" s="1"/>
  <c r="AH23" i="3"/>
  <c r="X23" i="3" s="1"/>
  <c r="AH22" i="3"/>
  <c r="X22" i="3" s="1"/>
  <c r="AI18" i="3"/>
  <c r="AA18" i="3" s="1"/>
  <c r="BG18" i="4"/>
  <c r="BF15" i="4"/>
  <c r="BB10" i="4"/>
  <c r="BB11" i="4"/>
  <c r="BB9" i="4"/>
  <c r="AR19" i="3"/>
  <c r="AQ19" i="3" s="1"/>
  <c r="AR20" i="3"/>
  <c r="AQ20" i="3" s="1"/>
  <c r="BF18" i="4"/>
  <c r="AN22" i="3"/>
  <c r="AM22" i="3" s="1"/>
  <c r="AN23" i="3"/>
  <c r="AM23" i="3" s="1"/>
  <c r="AR24" i="3"/>
  <c r="AQ24" i="3" s="1"/>
  <c r="AI11" i="3"/>
  <c r="AA11" i="3" s="1"/>
  <c r="AH11" i="3"/>
  <c r="X11" i="3" s="1"/>
  <c r="AI16" i="3"/>
  <c r="AA16" i="3" s="1"/>
  <c r="AH19" i="3"/>
  <c r="X19" i="3" s="1"/>
  <c r="AH14" i="3"/>
  <c r="X14" i="3" s="1"/>
  <c r="AI24" i="3"/>
  <c r="AA24" i="3" s="1"/>
  <c r="AH20" i="3"/>
  <c r="X20" i="3" s="1"/>
  <c r="AH12" i="3"/>
  <c r="X12" i="3" s="1"/>
  <c r="AI23" i="3"/>
  <c r="AA23" i="3" s="1"/>
  <c r="AI13" i="3"/>
  <c r="AA13" i="3" s="1"/>
  <c r="AI21" i="3"/>
  <c r="AA21" i="3" s="1"/>
  <c r="AI19" i="3"/>
  <c r="AA19" i="3" s="1"/>
  <c r="AH16" i="3"/>
  <c r="X16" i="3" s="1"/>
  <c r="AI15" i="3"/>
  <c r="AA15" i="3" s="1"/>
  <c r="BC18" i="4"/>
  <c r="BB16" i="4"/>
  <c r="BB17" i="4"/>
  <c r="AR21" i="3"/>
  <c r="AQ21" i="3" s="1"/>
  <c r="BG16" i="4"/>
  <c r="AH18" i="3"/>
  <c r="X18" i="3" s="1"/>
  <c r="AI12" i="3"/>
  <c r="AA12" i="3" s="1"/>
  <c r="AH15" i="3"/>
  <c r="X15" i="3" s="1"/>
  <c r="AI17" i="3"/>
  <c r="AA17" i="3" s="1"/>
  <c r="BD17" i="4"/>
  <c r="BE17" i="4" s="1"/>
  <c r="BF16" i="4"/>
  <c r="BF14" i="4"/>
  <c r="BC15" i="4"/>
  <c r="BG14" i="4"/>
  <c r="BG19" i="4"/>
  <c r="AR18" i="3"/>
  <c r="AQ18" i="3" s="1"/>
  <c r="BD15" i="4"/>
  <c r="AN17" i="3"/>
  <c r="AM17" i="3" s="1"/>
  <c r="BD18" i="4"/>
  <c r="BC15" i="6"/>
  <c r="BB15" i="6"/>
  <c r="BC14" i="6"/>
  <c r="BB14" i="6"/>
  <c r="BC16" i="6"/>
  <c r="BB16" i="6"/>
  <c r="BC17" i="6"/>
  <c r="BB17" i="6"/>
  <c r="BC13" i="6"/>
  <c r="BB13" i="6"/>
  <c r="BE22" i="2"/>
  <c r="BC12" i="2"/>
  <c r="BB12" i="2"/>
  <c r="E24" i="2"/>
  <c r="BC22" i="2"/>
  <c r="BC21" i="2"/>
  <c r="BC11" i="2"/>
  <c r="BB11" i="2"/>
  <c r="BD14" i="4"/>
  <c r="BC19" i="4"/>
  <c r="BD19" i="4"/>
  <c r="BC14" i="4"/>
  <c r="F26" i="2"/>
  <c r="BF22" i="2"/>
  <c r="BD22" i="2"/>
  <c r="E22" i="2"/>
  <c r="BG22" i="2"/>
  <c r="BA16" i="2"/>
  <c r="BB16" i="2" s="1"/>
  <c r="BE7" i="4"/>
  <c r="BE8" i="4"/>
  <c r="BM9" i="4"/>
  <c r="BM7" i="4"/>
  <c r="BM10" i="4"/>
  <c r="BM6" i="4"/>
  <c r="BM8" i="4"/>
  <c r="BE9" i="4"/>
  <c r="BE6" i="4"/>
  <c r="BE11" i="4"/>
  <c r="BM11" i="4"/>
  <c r="BE10" i="4"/>
  <c r="CC12" i="3"/>
  <c r="CC14" i="3" s="1"/>
  <c r="AR11" i="3"/>
  <c r="AQ11" i="3" s="1"/>
  <c r="AR15" i="3"/>
  <c r="AQ15" i="3" s="1"/>
  <c r="AN13" i="3"/>
  <c r="AM13" i="3" s="1"/>
  <c r="AN14" i="3"/>
  <c r="AM14" i="3" s="1"/>
  <c r="AR12" i="3"/>
  <c r="AQ12" i="3" s="1"/>
  <c r="AR16" i="3"/>
  <c r="AQ16" i="3" s="1"/>
  <c r="AN12" i="3"/>
  <c r="AM12" i="3" s="1"/>
  <c r="AN15" i="3"/>
  <c r="AM15" i="3" s="1"/>
  <c r="AR13" i="3"/>
  <c r="AQ13" i="3" s="1"/>
  <c r="AN16" i="3"/>
  <c r="AM16" i="3" s="1"/>
  <c r="AR14" i="3"/>
  <c r="AQ14" i="3" s="1"/>
  <c r="BN12" i="3"/>
  <c r="BM12" i="3"/>
  <c r="BM15" i="3" s="1"/>
  <c r="BJ13" i="3"/>
  <c r="BL13" i="3"/>
  <c r="BL14" i="3" s="1"/>
  <c r="BO15" i="3"/>
  <c r="BK16" i="3"/>
  <c r="BZ14" i="3"/>
  <c r="BY13" i="3"/>
  <c r="BY15" i="3" s="1"/>
  <c r="BZ13" i="3"/>
  <c r="BD21" i="2"/>
  <c r="CD13" i="3"/>
  <c r="CD14" i="3" s="1"/>
  <c r="CA13" i="3"/>
  <c r="CB13" i="3"/>
  <c r="CL21" i="3"/>
  <c r="BB19" i="2"/>
  <c r="BE21" i="2"/>
  <c r="BF21" i="2"/>
  <c r="BG21" i="2"/>
  <c r="BB21" i="2"/>
  <c r="BA17" i="2"/>
  <c r="CL12" i="3"/>
  <c r="CL11" i="3"/>
  <c r="CL16" i="3"/>
  <c r="CL13" i="3"/>
  <c r="AN11" i="3"/>
  <c r="AM11" i="3" s="1"/>
  <c r="CL15" i="3"/>
  <c r="CL24" i="3"/>
  <c r="CL14" i="3"/>
  <c r="CL22" i="3"/>
  <c r="CL17" i="3"/>
  <c r="CL20" i="3"/>
  <c r="CL25" i="3"/>
  <c r="CL23" i="3"/>
  <c r="CL19" i="3"/>
  <c r="CL18" i="3"/>
  <c r="BY14" i="3" l="1"/>
  <c r="CC13" i="3"/>
  <c r="CC15" i="3" s="1"/>
  <c r="BE18" i="4"/>
  <c r="AO15" i="5"/>
  <c r="AO21" i="5"/>
  <c r="AO24" i="5"/>
  <c r="AO12" i="5"/>
  <c r="AO18" i="5"/>
  <c r="BM14" i="4"/>
  <c r="BK17" i="3"/>
  <c r="BK23" i="3" s="1"/>
  <c r="BL19" i="3"/>
  <c r="BL24" i="3" s="1"/>
  <c r="BK22" i="3"/>
  <c r="BL22" i="3"/>
  <c r="BO18" i="3"/>
  <c r="BM19" i="3"/>
  <c r="BM15" i="4"/>
  <c r="BM16" i="4"/>
  <c r="BM19" i="4"/>
  <c r="BM18" i="4"/>
  <c r="BE15" i="4"/>
  <c r="BM17" i="4"/>
  <c r="BD17" i="6"/>
  <c r="BD14" i="6"/>
  <c r="BD15" i="6"/>
  <c r="BD13" i="6"/>
  <c r="BD16" i="6"/>
  <c r="BE15" i="6"/>
  <c r="BE13" i="6"/>
  <c r="BE16" i="6"/>
  <c r="BE17" i="6"/>
  <c r="BE14" i="6"/>
  <c r="BE14" i="4"/>
  <c r="BE19" i="4"/>
  <c r="Z24" i="5"/>
  <c r="Z12" i="5"/>
  <c r="Z15" i="5"/>
  <c r="Z21" i="5"/>
  <c r="Z18" i="5"/>
  <c r="BH18" i="4"/>
  <c r="BI18" i="4" s="1"/>
  <c r="BL6" i="4"/>
  <c r="M19" i="2"/>
  <c r="BH15" i="4"/>
  <c r="BI15" i="4" s="1"/>
  <c r="BL11" i="4"/>
  <c r="BL8" i="4"/>
  <c r="BL10" i="4"/>
  <c r="BL7" i="4"/>
  <c r="BL9" i="4"/>
  <c r="BH19" i="4"/>
  <c r="BI19" i="4" s="1"/>
  <c r="BH17" i="4"/>
  <c r="BI17" i="4" s="1"/>
  <c r="BH16" i="4"/>
  <c r="BI16" i="4" s="1"/>
  <c r="BH14" i="4"/>
  <c r="BI14" i="4" s="1"/>
  <c r="BJ16" i="3"/>
  <c r="BN14" i="3"/>
  <c r="BB17" i="2"/>
  <c r="BZ15" i="3"/>
  <c r="BZ16" i="3" s="1"/>
  <c r="BZ17" i="3" s="1"/>
  <c r="CB14" i="3"/>
  <c r="BY16" i="3"/>
  <c r="CD15" i="3"/>
  <c r="CA14" i="3"/>
  <c r="BZ18" i="3" l="1"/>
  <c r="BS14" i="3"/>
  <c r="BT14" i="3"/>
  <c r="BS11" i="3"/>
  <c r="BT13" i="3"/>
  <c r="BS13" i="3"/>
  <c r="BT12" i="3"/>
  <c r="BT11" i="3"/>
  <c r="BT15" i="3"/>
  <c r="BS15" i="3"/>
  <c r="BS12" i="3"/>
  <c r="BJ18" i="3"/>
  <c r="BJ21" i="3" s="1"/>
  <c r="BM21" i="3"/>
  <c r="BN17" i="3"/>
  <c r="BN20" i="3" s="1"/>
  <c r="BO20" i="3"/>
  <c r="BL17" i="4"/>
  <c r="BL16" i="4"/>
  <c r="BL19" i="4"/>
  <c r="BL18" i="4"/>
  <c r="BL15" i="4"/>
  <c r="BL14" i="4"/>
  <c r="BV13" i="3"/>
  <c r="BH9" i="4"/>
  <c r="BI9" i="4" s="1"/>
  <c r="BR13" i="3"/>
  <c r="BH10" i="4"/>
  <c r="BI10" i="4" s="1"/>
  <c r="BK14" i="4"/>
  <c r="BK17" i="4"/>
  <c r="BK16" i="4"/>
  <c r="BK18" i="4"/>
  <c r="BK19" i="4"/>
  <c r="BP19" i="4" s="1"/>
  <c r="BK15" i="4"/>
  <c r="BC17" i="2"/>
  <c r="BC16" i="2"/>
  <c r="BH8" i="4"/>
  <c r="BI8" i="4" s="1"/>
  <c r="BZ19" i="3"/>
  <c r="BZ20" i="3" s="1"/>
  <c r="BZ21" i="3" s="1"/>
  <c r="BY17" i="3"/>
  <c r="CC16" i="3"/>
  <c r="CA15" i="3"/>
  <c r="CD16" i="3"/>
  <c r="CD17" i="3" s="1"/>
  <c r="CB15" i="3"/>
  <c r="CC21" i="3"/>
  <c r="BH7" i="4"/>
  <c r="BI7" i="4" s="1"/>
  <c r="BV12" i="3" l="1"/>
  <c r="BP16" i="4"/>
  <c r="BR12" i="3"/>
  <c r="BR11" i="3"/>
  <c r="BV11" i="3"/>
  <c r="BV14" i="3"/>
  <c r="BV15" i="3"/>
  <c r="BR14" i="3"/>
  <c r="BR15" i="3"/>
  <c r="BO24" i="3"/>
  <c r="BW14" i="3" s="1"/>
  <c r="BM23" i="3"/>
  <c r="BU15" i="3" s="1"/>
  <c r="BH6" i="4"/>
  <c r="BI6" i="4" s="1"/>
  <c r="BP17" i="4"/>
  <c r="BP15" i="4"/>
  <c r="BP18" i="4"/>
  <c r="BB25" i="2"/>
  <c r="BB28" i="2"/>
  <c r="BP14" i="4"/>
  <c r="BB26" i="2"/>
  <c r="BB30" i="2"/>
  <c r="BH11" i="4"/>
  <c r="BI11" i="4" s="1"/>
  <c r="BB29" i="2"/>
  <c r="BB27" i="2"/>
  <c r="BZ22" i="3"/>
  <c r="BZ23" i="3" s="1"/>
  <c r="CC17" i="3"/>
  <c r="CC18" i="3" s="1"/>
  <c r="CD18" i="3"/>
  <c r="CD19" i="3" s="1"/>
  <c r="CB16" i="3"/>
  <c r="CB17" i="3" s="1"/>
  <c r="CA16" i="3"/>
  <c r="CA17" i="3" s="1"/>
  <c r="CA18" i="3" s="1"/>
  <c r="BY18" i="3"/>
  <c r="BY19" i="3" s="1"/>
  <c r="BZ24" i="3" l="1"/>
  <c r="BZ25" i="3" s="1"/>
  <c r="BU13" i="3"/>
  <c r="BW12" i="3"/>
  <c r="BU14" i="3"/>
  <c r="BU11" i="3"/>
  <c r="BW13" i="3"/>
  <c r="BW11" i="3"/>
  <c r="BW15" i="3"/>
  <c r="BU12" i="3"/>
  <c r="BK11" i="4"/>
  <c r="BP11" i="4" s="1"/>
  <c r="BR14" i="4"/>
  <c r="BR15" i="4"/>
  <c r="BR18" i="4"/>
  <c r="BR19" i="4"/>
  <c r="BR17" i="4"/>
  <c r="BR16" i="4"/>
  <c r="BK6" i="4"/>
  <c r="CD20" i="3"/>
  <c r="BK9" i="4"/>
  <c r="BK10" i="4"/>
  <c r="BK8" i="4"/>
  <c r="BK7" i="4"/>
  <c r="CC19" i="3"/>
  <c r="CC20" i="3" s="1"/>
  <c r="CC24" i="3"/>
  <c r="BY20" i="3"/>
  <c r="BY23" i="3"/>
  <c r="BY24" i="3" s="1"/>
  <c r="CB18" i="3"/>
  <c r="CA19" i="3"/>
  <c r="BY21" i="3" l="1"/>
  <c r="BI22" i="2" s="1"/>
  <c r="BY22" i="3"/>
  <c r="CD21" i="3"/>
  <c r="CD22" i="3" s="1"/>
  <c r="CD23" i="3"/>
  <c r="CC22" i="3"/>
  <c r="CC23" i="3" s="1"/>
  <c r="AI21" i="4"/>
  <c r="BB15" i="5"/>
  <c r="AI25" i="4"/>
  <c r="K4" i="2"/>
  <c r="J4" i="2"/>
  <c r="H4" i="2"/>
  <c r="G4" i="2"/>
  <c r="I4" i="2"/>
  <c r="E21" i="4"/>
  <c r="D27" i="6" s="1"/>
  <c r="J21" i="4"/>
  <c r="V25" i="4"/>
  <c r="E25" i="4"/>
  <c r="D31" i="6" s="1"/>
  <c r="J25" i="4"/>
  <c r="AN21" i="4"/>
  <c r="AD21" i="4"/>
  <c r="V21" i="4"/>
  <c r="Z21" i="4"/>
  <c r="R21" i="4"/>
  <c r="N21" i="4"/>
  <c r="R25" i="4"/>
  <c r="N25" i="4"/>
  <c r="AI26" i="4"/>
  <c r="AN25" i="4"/>
  <c r="Z25" i="4"/>
  <c r="AD25" i="4"/>
  <c r="AN22" i="4"/>
  <c r="N26" i="4"/>
  <c r="AD23" i="4"/>
  <c r="AN26" i="4"/>
  <c r="N24" i="4"/>
  <c r="V23" i="4"/>
  <c r="J23" i="4"/>
  <c r="AN24" i="4"/>
  <c r="Z26" i="4"/>
  <c r="Z23" i="4"/>
  <c r="N22" i="4"/>
  <c r="R24" i="4"/>
  <c r="AN23" i="4"/>
  <c r="AD26" i="4"/>
  <c r="J22" i="4"/>
  <c r="J24" i="4"/>
  <c r="J26" i="4"/>
  <c r="AD22" i="4"/>
  <c r="AD24" i="4"/>
  <c r="E22" i="4"/>
  <c r="D28" i="6" s="1"/>
  <c r="R22" i="4"/>
  <c r="E23" i="4"/>
  <c r="D29" i="6" s="1"/>
  <c r="V22" i="4"/>
  <c r="V24" i="4"/>
  <c r="V26" i="4"/>
  <c r="E24" i="4"/>
  <c r="D30" i="6" s="1"/>
  <c r="Z22" i="4"/>
  <c r="Z24" i="4"/>
  <c r="N23" i="4"/>
  <c r="E26" i="4"/>
  <c r="D32" i="6" s="1"/>
  <c r="R23" i="4"/>
  <c r="AI23" i="4"/>
  <c r="R26" i="4"/>
  <c r="AI22" i="4"/>
  <c r="AI24" i="4"/>
  <c r="BP10" i="4"/>
  <c r="BB14" i="5"/>
  <c r="BP7" i="4"/>
  <c r="BB11" i="5"/>
  <c r="BP9" i="4"/>
  <c r="BB13" i="5"/>
  <c r="BP8" i="4"/>
  <c r="BB12" i="5"/>
  <c r="BP6" i="4"/>
  <c r="BB10" i="5"/>
  <c r="CB19" i="3"/>
  <c r="CC25" i="3"/>
  <c r="BY25" i="3"/>
  <c r="CA20" i="3"/>
  <c r="CD24" i="3" l="1"/>
  <c r="CD25" i="3" s="1"/>
  <c r="CB20" i="3"/>
  <c r="CB21" i="3" s="1"/>
  <c r="CB22" i="3" s="1"/>
  <c r="CB23" i="3" s="1"/>
  <c r="CB24" i="3" s="1"/>
  <c r="CB25" i="3" s="1"/>
  <c r="BI21" i="2"/>
  <c r="BR8" i="4"/>
  <c r="BR6" i="4"/>
  <c r="BR7" i="4"/>
  <c r="BR9" i="4"/>
  <c r="BR10" i="4"/>
  <c r="BR11" i="4"/>
  <c r="BB8" i="5"/>
  <c r="BC10" i="5" s="1"/>
  <c r="CA21" i="3"/>
  <c r="BC11" i="5" l="1"/>
  <c r="W4" i="2"/>
  <c r="V4" i="2"/>
  <c r="U4" i="2"/>
  <c r="T4" i="2"/>
  <c r="S4" i="2"/>
  <c r="R14" i="4"/>
  <c r="N13" i="4"/>
  <c r="AI13" i="4"/>
  <c r="J13" i="4"/>
  <c r="Z13" i="4"/>
  <c r="R13" i="4"/>
  <c r="V13" i="4"/>
  <c r="AN13" i="4"/>
  <c r="N11" i="4"/>
  <c r="V14" i="4"/>
  <c r="J14" i="4"/>
  <c r="AI9" i="4"/>
  <c r="R9" i="4"/>
  <c r="AD9" i="4"/>
  <c r="J9" i="4"/>
  <c r="Z9" i="4"/>
  <c r="AN9" i="4"/>
  <c r="E9" i="4"/>
  <c r="J27" i="6" s="1"/>
  <c r="B27" i="6" s="1"/>
  <c r="V9" i="4"/>
  <c r="N9" i="4"/>
  <c r="V12" i="4"/>
  <c r="AI14" i="4"/>
  <c r="AN14" i="4"/>
  <c r="J12" i="4"/>
  <c r="AD12" i="4"/>
  <c r="AN12" i="4"/>
  <c r="E12" i="4"/>
  <c r="J30" i="6" s="1"/>
  <c r="B30" i="6" s="1"/>
  <c r="Z12" i="4"/>
  <c r="AD13" i="4"/>
  <c r="E14" i="4"/>
  <c r="J32" i="6" s="1"/>
  <c r="B32" i="6" s="1"/>
  <c r="N12" i="4"/>
  <c r="R12" i="4"/>
  <c r="AI12" i="4"/>
  <c r="E13" i="4"/>
  <c r="J31" i="6" s="1"/>
  <c r="B31" i="6" s="1"/>
  <c r="J11" i="4"/>
  <c r="Z14" i="4"/>
  <c r="AD14" i="4"/>
  <c r="N14" i="4"/>
  <c r="Z11" i="4"/>
  <c r="AI11" i="4"/>
  <c r="E11" i="4"/>
  <c r="J29" i="6" s="1"/>
  <c r="B29" i="6" s="1"/>
  <c r="V11" i="4"/>
  <c r="R11" i="4"/>
  <c r="AN11" i="4"/>
  <c r="AD11" i="4"/>
  <c r="AD10" i="4"/>
  <c r="J10" i="4"/>
  <c r="E10" i="4"/>
  <c r="J28" i="6" s="1"/>
  <c r="B28" i="6" s="1"/>
  <c r="Z10" i="4"/>
  <c r="V10" i="4"/>
  <c r="AI10" i="4"/>
  <c r="N10" i="4"/>
  <c r="AN10" i="4"/>
  <c r="R10" i="4"/>
  <c r="CA22" i="3"/>
  <c r="CA23" i="3" l="1"/>
  <c r="CA24" i="3" s="1"/>
  <c r="CA25" i="3" s="1"/>
  <c r="BC12" i="5"/>
  <c r="BB12" i="6"/>
  <c r="BC12" i="6"/>
  <c r="BC13" i="5" l="1"/>
  <c r="BE12" i="6"/>
  <c r="F4" i="6"/>
  <c r="L4" i="6"/>
  <c r="BD12" i="6"/>
  <c r="BC14" i="5" l="1"/>
  <c r="BC15" i="5" s="1"/>
  <c r="N20" i="5" s="1"/>
  <c r="R18" i="5" s="1"/>
  <c r="N12" i="5" l="1"/>
  <c r="N16" i="5"/>
  <c r="R14" i="5" s="1"/>
  <c r="N24" i="5"/>
  <c r="R22" i="5" s="1"/>
  <c r="BB17" i="5"/>
  <c r="BA20" i="5" l="1"/>
  <c r="BG17" i="5" s="1"/>
  <c r="BA21" i="5"/>
  <c r="BM12" i="5" s="1"/>
  <c r="BA22" i="5"/>
  <c r="BM17" i="5" s="1"/>
  <c r="BA19" i="5"/>
  <c r="BG12" i="5" s="1"/>
</calcChain>
</file>

<file path=xl/sharedStrings.xml><?xml version="1.0" encoding="utf-8"?>
<sst xmlns="http://schemas.openxmlformats.org/spreadsheetml/2006/main" count="365" uniqueCount="179">
  <si>
    <t>Match</t>
  </si>
  <si>
    <t>Home Team</t>
  </si>
  <si>
    <t>v</t>
  </si>
  <si>
    <t>Away Team</t>
  </si>
  <si>
    <t>Tries</t>
  </si>
  <si>
    <t>Score</t>
  </si>
  <si>
    <t>:</t>
  </si>
  <si>
    <t>Your Prediction</t>
  </si>
  <si>
    <t>Actual Score</t>
  </si>
  <si>
    <t>Prediction Lockdown</t>
  </si>
  <si>
    <t>Date &amp; Time</t>
  </si>
  <si>
    <t>Fixture Date &amp; Time</t>
  </si>
  <si>
    <t>Home</t>
  </si>
  <si>
    <t>Away</t>
  </si>
  <si>
    <t>P</t>
  </si>
  <si>
    <t>BP</t>
  </si>
  <si>
    <t>Home Points</t>
  </si>
  <si>
    <t>Away Points</t>
  </si>
  <si>
    <t>Fixtures, Predictions &amp; Report</t>
  </si>
  <si>
    <t>The fixtures should appear below, based on the times and dates that you have inputted on the Season Setup tab. Please ensure that thay are correct, and then proceed with this page. Simply imput your predictions for each match, prior to the 'Prediction Lockdown' date and time, completing the score and number of tries each. When the match is complete, put in the actual score (score and number of tries). You will then see how many points have been earned by each team, both points (P) and bonus points (BP).</t>
  </si>
  <si>
    <t>Enter your predictions below, but ensure that you do so BEFORE the 'Prediction Lockdown' date and time. At that time, the cells will lock, and you will not be able to enter a prediction. Enter the score, and the number of tries each.</t>
  </si>
  <si>
    <t>Once the match is finished, simply add the score below. Add the home team score, and number of tries, and the same for the away team. Once the score is entered in full, the points will be revealed. If incorrect, please correct the score.</t>
  </si>
  <si>
    <t>There points will show once you have entered the score. It shows points and bonus points earned per team (home and away), based on the fixture. 4 points for a win, 2 for a draw, 1 for scoring 4 tries or more, and 1 for losing by 7 or fewer points.</t>
  </si>
  <si>
    <t>Time to Lock</t>
  </si>
  <si>
    <t>Lock</t>
  </si>
  <si>
    <t>Win</t>
  </si>
  <si>
    <t>Draw</t>
  </si>
  <si>
    <t>4T Bonus</t>
  </si>
  <si>
    <t>L Bonus</t>
  </si>
  <si>
    <t>GS Win</t>
  </si>
  <si>
    <t>Points</t>
  </si>
  <si>
    <t>Grand Slam</t>
  </si>
  <si>
    <t>Winner</t>
  </si>
  <si>
    <t>GS</t>
  </si>
  <si>
    <t>Details for Predictions</t>
  </si>
  <si>
    <t>Teams</t>
  </si>
  <si>
    <t>England</t>
  </si>
  <si>
    <t>Ireland</t>
  </si>
  <si>
    <t>Scotland</t>
  </si>
  <si>
    <t>France</t>
  </si>
  <si>
    <t>Wales</t>
  </si>
  <si>
    <t>Italy</t>
  </si>
  <si>
    <t>Odd Years</t>
  </si>
  <si>
    <t>Even Years</t>
  </si>
  <si>
    <t>Even</t>
  </si>
  <si>
    <t>Year</t>
  </si>
  <si>
    <t>Date of Fixture</t>
  </si>
  <si>
    <t>Enter as hh:mm</t>
  </si>
  <si>
    <t>Enter Fixture Date</t>
  </si>
  <si>
    <t>This will be used</t>
  </si>
  <si>
    <t>Fixture List</t>
  </si>
  <si>
    <t>Rank</t>
  </si>
  <si>
    <t>Rating</t>
  </si>
  <si>
    <t>Prediction Locked</t>
  </si>
  <si>
    <t>Prediction Unlocked</t>
  </si>
  <si>
    <t>Points relate to the Actual Score</t>
  </si>
  <si>
    <t>Enter the year of the tournament (as YYYY) to show fixtures.</t>
  </si>
  <si>
    <t>This spreadsheet will show a preview, but in order to do that, it needs to know the current world ranking (score) for each team. Please enter each team's world ranking score at the start of the tournament.</t>
  </si>
  <si>
    <t>Once you have inputted the year above, the fixtures will show below. Please enter the date, and time for each fixture. When you do so, the date and time will show under the green header below, please check that it is correct. Enter the date (and make sure that it shows as a date) and enter the time as hh:mm (24 hour time). Once all the dates are correct, that will feed through to the rest of the spreadsheet.</t>
  </si>
  <si>
    <t>Start</t>
  </si>
  <si>
    <t>End</t>
  </si>
  <si>
    <t>V</t>
  </si>
  <si>
    <t>Any Other Contested Trophy</t>
  </si>
  <si>
    <t>Round</t>
  </si>
  <si>
    <t>Previous Form:</t>
  </si>
  <si>
    <t>Calcutta Cup</t>
  </si>
  <si>
    <t>Millennium Trophy</t>
  </si>
  <si>
    <t>Centenary Quaich</t>
  </si>
  <si>
    <t>Giuseppe Garibaldi Trophy</t>
  </si>
  <si>
    <t>Auld Alliance Trophy</t>
  </si>
  <si>
    <t>Alt. Trophy</t>
  </si>
  <si>
    <t>Team</t>
  </si>
  <si>
    <t>Stadium</t>
  </si>
  <si>
    <t>Capacity</t>
  </si>
  <si>
    <t>Twickenham Stadium</t>
  </si>
  <si>
    <t>Stade de France</t>
  </si>
  <si>
    <t>Principality Stadium</t>
  </si>
  <si>
    <t>Stadio Olimpico</t>
  </si>
  <si>
    <t>Murrayfield Stadium</t>
  </si>
  <si>
    <t>Aviva Stadium</t>
  </si>
  <si>
    <t>Venue:</t>
  </si>
  <si>
    <t>Capacity:</t>
  </si>
  <si>
    <t>City of Stadium</t>
  </si>
  <si>
    <t>London</t>
  </si>
  <si>
    <t>Paris</t>
  </si>
  <si>
    <t>Dublin</t>
  </si>
  <si>
    <t>Edinburgh</t>
  </si>
  <si>
    <t>Rome</t>
  </si>
  <si>
    <t>Cardiff</t>
  </si>
  <si>
    <t>City:</t>
  </si>
  <si>
    <t>Predictor / Actual Performance</t>
  </si>
  <si>
    <t>Pl</t>
  </si>
  <si>
    <t>PF</t>
  </si>
  <si>
    <t>PA</t>
  </si>
  <si>
    <t>PD</t>
  </si>
  <si>
    <t>Tr</t>
  </si>
  <si>
    <t>TP</t>
  </si>
  <si>
    <t>TB</t>
  </si>
  <si>
    <t>Sorter Score</t>
  </si>
  <si>
    <t>Tables</t>
  </si>
  <si>
    <t>Actual Table (Based on the actual scores entered)</t>
  </si>
  <si>
    <t>Played</t>
  </si>
  <si>
    <t>Against</t>
  </si>
  <si>
    <t>For</t>
  </si>
  <si>
    <t>Difference</t>
  </si>
  <si>
    <t>Bonus Points</t>
  </si>
  <si>
    <t>Total Points</t>
  </si>
  <si>
    <t>Pos</t>
  </si>
  <si>
    <t>Predicted Table (Based on your predicted scores entered, only once games have been played)</t>
  </si>
  <si>
    <t>Season Honours</t>
  </si>
  <si>
    <t>6 Nations Champions</t>
  </si>
  <si>
    <t>Trophies within a Tournament</t>
  </si>
  <si>
    <t>Predictions Review</t>
  </si>
  <si>
    <t>Result</t>
  </si>
  <si>
    <t>Margin</t>
  </si>
  <si>
    <t>Exact Match</t>
  </si>
  <si>
    <t>You selected the right number of tries for each team.</t>
  </si>
  <si>
    <t>You selected the right team to win, or predicted a draw.</t>
  </si>
  <si>
    <t>The difference in points between the two sides.</t>
  </si>
  <si>
    <t>You predicted the right score for the match.</t>
  </si>
  <si>
    <t>Your prediction was 100% right. Score, result and tries.</t>
  </si>
  <si>
    <t>✓</t>
  </si>
  <si>
    <t>✕</t>
  </si>
  <si>
    <t>Prediction</t>
  </si>
  <si>
    <t>Actual</t>
  </si>
  <si>
    <t>Table Positions</t>
  </si>
  <si>
    <t>Success Rate</t>
  </si>
  <si>
    <t>This page will automatically spring to life when you have completed the final result. Simply fill in the required data on the Season Setup and Fixtures Predictions &amp; Results tabs, and this will reveal all when you have entered all the data. This report is based on the actual results of the tournament.</t>
  </si>
  <si>
    <t>This page will automatically spring to life when you have completed the final result. Simply fill in the required data on the Season Setup and Fixtures Predictions &amp; Results tabs, and this will reveal all when you have entered all the data. This report is a comparison between the actual results and your predictions, showing how accurate your predictions have been.</t>
  </si>
  <si>
    <t>These tables are fully automated. Simply set up the season on the Season Setup tab, and then complete the required data on the Fixtures Predictions and Report tab (your predictions and the actual results). That will fuel these two tables. One is the actual table, and the other is based on your predictions.</t>
  </si>
  <si>
    <t>Simply select the required match number to reveal the report</t>
  </si>
  <si>
    <t>These are the stadium names and capacities, as well as the city names for each country. This info should be correct, but should any details change, simply edit the respective data.
This will merely feed the Match Preview and Report tab.</t>
  </si>
  <si>
    <t>Input the year for the tournament</t>
  </si>
  <si>
    <t>Input the fixture dates and times</t>
  </si>
  <si>
    <t>Input the teams' world ranking scores</t>
  </si>
  <si>
    <t>Check the stadium &amp; city information</t>
  </si>
  <si>
    <t>The year will determine who plays home and away. By entering the year, it will lay out the fixtures for you, ready to assign a date and time to each match.</t>
  </si>
  <si>
    <t>On the Season Setup tab</t>
  </si>
  <si>
    <t>This is not vital, but this does provide some information on the Match Preview and Report tab. Find the world ratings (out of 100) and input the figures.</t>
  </si>
  <si>
    <t>This is not vital, and the data should already be there. Just make sure that it is correct, and if anything changes, feel free to edit it on the spreadsheet.</t>
  </si>
  <si>
    <t>On the Fixtures Prediction &amp; Results tab</t>
  </si>
  <si>
    <t>Enter your predictions (scores and tries)</t>
  </si>
  <si>
    <t>Enter the actual results</t>
  </si>
  <si>
    <t>The fixtures are determined, but they will not be in order. Simply add the date of each fixture, and the kickoff time, and that information will set up the fixtures.</t>
  </si>
  <si>
    <t>Make sure that you enter your predictions BEFORE the match kickoff time. The opportunity will lock when the game starts. Enter the scores and tries.</t>
  </si>
  <si>
    <t>After the match, enter the actual match result (score and tries) for each match. As you do this for each match, the data will be included on other tabs.</t>
  </si>
  <si>
    <t>This you can do whenever you desire (once you have set up the season)</t>
  </si>
  <si>
    <t>Look at any match preview/report</t>
  </si>
  <si>
    <t>At any stage, simply select the match number on the Match Preview and Report, and see the preview. If the match is complete, you'll see the report instead.</t>
  </si>
  <si>
    <t>At the end of the tournament</t>
  </si>
  <si>
    <t>Season Honours and Predictions Review</t>
  </si>
  <si>
    <t>View the Standings</t>
  </si>
  <si>
    <t>At any stage, simply click on the Standings tab to see who is where on the table. You can see the actual table, and the table according to your predictions.</t>
  </si>
  <si>
    <t>At the end of the tournament, once you enter the final result, these two tabs will populate. Take a look at the honours and how accurate your predictions were.</t>
  </si>
  <si>
    <t>Thanks for playing!</t>
  </si>
  <si>
    <t>Predictions</t>
  </si>
  <si>
    <t>NOW:</t>
  </si>
  <si>
    <t>Time of Fixture</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</si>
  <si>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</si>
  <si>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</si>
  <si>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</si>
  <si>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</si>
  <si>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</si>
  <si>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</si>
  <si>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This spreadsheet was created by</t>
  </si>
  <si>
    <t>© Sumcor Ltd - Trading as Spreadsheet Solutions</t>
  </si>
  <si>
    <t>Watch the Demo Video</t>
  </si>
  <si>
    <t>Watch the Demo on YouTube</t>
  </si>
  <si>
    <t>Season Setup</t>
  </si>
  <si>
    <t>Thanks for downloading the 6 Nations Schedule</t>
  </si>
  <si>
    <t>Please take a look at the list below of what needs to be done, and what has been done, and then procced to the yellow tab.</t>
  </si>
  <si>
    <t>The purple background and white writing usually identifies cells which are calculated, and therefore locked.</t>
  </si>
  <si>
    <t>The blue background and white writing usually identifies cells where you can enter or edit information.</t>
  </si>
  <si>
    <t>Buy Ready-made</t>
  </si>
  <si>
    <t>Click here for more info</t>
  </si>
  <si>
    <t>Spreadsheets</t>
  </si>
  <si>
    <t>Buy Custom-made</t>
  </si>
  <si>
    <t>Free Download - 6 Nations Schedule</t>
  </si>
  <si>
    <t>We do not offer support on free spreadsheets,
but if you find any errors, please let us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</si>
</sst>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 yyyy\ hh:mm"/>
    <numFmt numFmtId="165" formatCode="[h]:mm"/>
    <numFmt numFmtId="166" formatCode="0.00_ ;[Red]\-0.00\ "/>
    <numFmt numFmtId="167" formatCode="0.0"/>
    <numFmt numFmtId="168" formatCode="dddd\,\ dd\ mmmm\ yyyy\ \-\ hh:mm"/>
    <numFmt numFmtId="169" formatCode="dd\ mmmm"/>
  </numFmts>
  <fonts count="19"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20"/>
      <color theme="0"/>
      <name val="Calibri"/>
      <family val="2"/>
      <scheme val="minor"/>
    </font>
    <font>
      <b/>
      <u/>
      <sz val="11"/>
      <color theme="1"/>
      <name val="Calibri"/>
      <family val="2"/>
      <scheme val="minor"/>
    </font>
    <font>
      <b/>
      <sz val="1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1"/>
      <color theme="0"/>
      <name val="Calibri"/>
      <family val="2"/>
      <scheme val="minor"/>
    </font>
    <font>
      <sz val="11"/>
      <name val="Calibri"/>
      <family val="2"/>
      <scheme val="minor"/>
    </font>
    <font>
      <b/>
      <u/>
      <sz val="11"/>
      <name val="Calibri"/>
      <family val="2"/>
      <scheme val="minor"/>
    </font>
    <font>
      <b/>
      <sz val="20"/>
      <color rgb="FF2B723E"/>
      <name val="Calibri"/>
      <family val="2"/>
      <scheme val="minor"/>
    </font>
    <font>
      <b/>
      <sz val="20"/>
      <color rgb="FF002060"/>
      <name val="Calibri"/>
      <family val="2"/>
      <scheme val="minor"/>
    </font>
    <font>
      <b/>
      <sz val="8"/>
      <color theme="0"/>
      <name val="Calibri"/>
      <family val="2"/>
      <scheme val="minor"/>
    </font>
    <font>
      <b/>
      <sz val="16"/>
      <color rgb="FF002060"/>
      <name val="Calibri"/>
      <family val="2"/>
      <scheme val="minor"/>
    </font>
    <font>
      <b/>
      <sz val="10"/>
      <color theme="1"/>
      <name val="Calibri"/>
      <family val="2"/>
      <scheme val="minor"/>
    </font>
    <font>
      <u/>
      <sz val="11"/>
      <color theme="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B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rgb="FF0070C0"/>
        <bgColor indexed="64"/>
      </patternFill>
    </fill>
    <fill>
      <patternFill patternType="solid">
        <fgColor rgb="FF7030A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373">
    <xf numFmtId="0" fontId="0" fillId="0" borderId="0" xfId="0"/>
    <xf numFmtId="0" fontId="0" fillId="0" borderId="0" xfId="0" applyAlignment="1" applyProtection="1">
      <alignment shrinkToFit="1"/>
      <protection hidden="1"/>
    </xf>
    <xf numFmtId="0" fontId="2"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9"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2" borderId="0" xfId="0" applyFill="1" applyAlignment="1" applyProtection="1">
      <alignment shrinkToFit="1"/>
      <protection hidden="1"/>
    </xf>
    <xf numFmtId="0" fontId="3" fillId="2" borderId="0" xfId="0" applyFont="1" applyFill="1" applyAlignment="1" applyProtection="1">
      <alignment horizontal="center" shrinkToFit="1"/>
      <protection hidden="1"/>
    </xf>
    <xf numFmtId="0" fontId="5" fillId="0" borderId="0" xfId="0" applyFont="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2" fillId="0" borderId="8" xfId="0" applyFont="1" applyBorder="1"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0" fontId="1" fillId="5" borderId="2" xfId="0" applyFont="1" applyFill="1" applyBorder="1" applyAlignment="1" applyProtection="1">
      <alignment horizontal="center" shrinkToFit="1"/>
      <protection hidden="1"/>
    </xf>
    <xf numFmtId="0" fontId="1" fillId="4" borderId="2" xfId="0" applyFont="1" applyFill="1" applyBorder="1" applyAlignment="1" applyProtection="1">
      <alignment horizontal="center" shrinkToFit="1"/>
      <protection hidden="1"/>
    </xf>
    <xf numFmtId="0" fontId="2" fillId="0" borderId="12"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164" fontId="2" fillId="0" borderId="1" xfId="0" applyNumberFormat="1" applyFont="1" applyBorder="1" applyAlignment="1" applyProtection="1">
      <alignment horizontal="center" shrinkToFit="1"/>
      <protection hidden="1"/>
    </xf>
    <xf numFmtId="164" fontId="2" fillId="0" borderId="3" xfId="0" applyNumberFormat="1" applyFont="1" applyBorder="1" applyAlignment="1" applyProtection="1">
      <alignment horizontal="center" shrinkToFit="1"/>
      <protection hidden="1"/>
    </xf>
    <xf numFmtId="164" fontId="2" fillId="0" borderId="4" xfId="0" applyNumberFormat="1" applyFont="1" applyBorder="1" applyAlignment="1" applyProtection="1">
      <alignment horizontal="center" shrinkToFit="1"/>
      <protection hidden="1"/>
    </xf>
    <xf numFmtId="0" fontId="2" fillId="0" borderId="9" xfId="0" applyFont="1" applyBorder="1" applyAlignment="1" applyProtection="1">
      <alignment horizontal="center" shrinkToFit="1"/>
      <protection locked="0"/>
    </xf>
    <xf numFmtId="0" fontId="2" fillId="0" borderId="11" xfId="0" applyFont="1" applyBorder="1" applyAlignment="1" applyProtection="1">
      <alignment horizontal="center" shrinkToFit="1"/>
      <protection locked="0"/>
    </xf>
    <xf numFmtId="0" fontId="2" fillId="0" borderId="11" xfId="0" applyFont="1" applyBorder="1" applyAlignment="1" applyProtection="1">
      <alignment horizontal="center" shrinkToFit="1"/>
      <protection hidden="1"/>
    </xf>
    <xf numFmtId="0" fontId="2" fillId="0" borderId="12" xfId="0" applyFont="1" applyBorder="1" applyAlignment="1" applyProtection="1">
      <alignment horizontal="center" shrinkToFit="1"/>
      <protection locked="0"/>
    </xf>
    <xf numFmtId="0" fontId="2" fillId="0" borderId="13" xfId="0" applyFont="1" applyBorder="1" applyAlignment="1" applyProtection="1">
      <alignment horizontal="center" shrinkToFit="1"/>
      <protection locked="0"/>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locked="0"/>
    </xf>
    <xf numFmtId="0" fontId="2" fillId="0" borderId="15" xfId="0" applyFont="1" applyBorder="1" applyAlignment="1" applyProtection="1">
      <alignment horizontal="center" shrinkToFit="1"/>
      <protection locked="0"/>
    </xf>
    <xf numFmtId="0" fontId="2" fillId="0" borderId="15" xfId="0" applyFont="1" applyBorder="1" applyAlignment="1" applyProtection="1">
      <alignment horizontal="center" shrinkToFit="1"/>
      <protection hidden="1"/>
    </xf>
    <xf numFmtId="167" fontId="0" fillId="0" borderId="10" xfId="0" applyNumberFormat="1" applyBorder="1" applyAlignment="1" applyProtection="1">
      <alignment horizontal="center" shrinkToFit="1"/>
      <protection hidden="1"/>
    </xf>
    <xf numFmtId="167" fontId="0" fillId="0" borderId="11" xfId="0" applyNumberFormat="1" applyBorder="1" applyAlignment="1" applyProtection="1">
      <alignment horizontal="center" shrinkToFit="1"/>
      <protection hidden="1"/>
    </xf>
    <xf numFmtId="167" fontId="0" fillId="0" borderId="0" xfId="0" applyNumberFormat="1" applyAlignment="1" applyProtection="1">
      <alignment horizontal="center" shrinkToFit="1"/>
      <protection hidden="1"/>
    </xf>
    <xf numFmtId="167" fontId="0" fillId="0" borderId="13" xfId="0" applyNumberFormat="1" applyBorder="1" applyAlignment="1" applyProtection="1">
      <alignment horizontal="center" shrinkToFit="1"/>
      <protection hidden="1"/>
    </xf>
    <xf numFmtId="167" fontId="0" fillId="0" borderId="8" xfId="0" applyNumberFormat="1" applyBorder="1" applyAlignment="1" applyProtection="1">
      <alignment horizontal="center" shrinkToFit="1"/>
      <protection hidden="1"/>
    </xf>
    <xf numFmtId="167" fontId="0" fillId="0" borderId="15" xfId="0" applyNumberFormat="1" applyBorder="1" applyAlignment="1" applyProtection="1">
      <alignment horizontal="center" shrinkToFit="1"/>
      <protection hidden="1"/>
    </xf>
    <xf numFmtId="167" fontId="0" fillId="0" borderId="9" xfId="0" applyNumberFormat="1" applyBorder="1" applyAlignment="1" applyProtection="1">
      <alignment horizontal="center" shrinkToFit="1"/>
      <protection hidden="1"/>
    </xf>
    <xf numFmtId="167" fontId="0" fillId="0" borderId="14" xfId="0" applyNumberFormat="1" applyBorder="1" applyAlignment="1" applyProtection="1">
      <alignment horizontal="center" shrinkToFit="1"/>
      <protection hidden="1"/>
    </xf>
    <xf numFmtId="0" fontId="2" fillId="0" borderId="1"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0" fillId="2" borderId="0" xfId="0" applyFill="1" applyAlignment="1" applyProtection="1">
      <alignment horizontal="center" shrinkToFit="1"/>
      <protection hidden="1"/>
    </xf>
    <xf numFmtId="0" fontId="10" fillId="2" borderId="0" xfId="0" applyFont="1" applyFill="1" applyAlignment="1" applyProtection="1">
      <alignment shrinkToFit="1"/>
      <protection hidden="1"/>
    </xf>
    <xf numFmtId="0" fontId="10" fillId="2" borderId="0" xfId="0" applyFont="1" applyFill="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0" fillId="2" borderId="9" xfId="0" applyFill="1" applyBorder="1" applyAlignment="1" applyProtection="1">
      <alignment shrinkToFit="1"/>
      <protection hidden="1"/>
    </xf>
    <xf numFmtId="0" fontId="0" fillId="2" borderId="10" xfId="0" applyFill="1" applyBorder="1" applyAlignment="1" applyProtection="1">
      <alignment shrinkToFit="1"/>
      <protection hidden="1"/>
    </xf>
    <xf numFmtId="0" fontId="0" fillId="2" borderId="11" xfId="0" applyFill="1" applyBorder="1" applyAlignment="1" applyProtection="1">
      <alignment shrinkToFit="1"/>
      <protection hidden="1"/>
    </xf>
    <xf numFmtId="0" fontId="0" fillId="2" borderId="12" xfId="0" applyFill="1" applyBorder="1" applyAlignment="1" applyProtection="1">
      <alignment shrinkToFit="1"/>
      <protection hidden="1"/>
    </xf>
    <xf numFmtId="0" fontId="0" fillId="2" borderId="13" xfId="0" applyFill="1" applyBorder="1" applyAlignment="1" applyProtection="1">
      <alignment shrinkToFit="1"/>
      <protection hidden="1"/>
    </xf>
    <xf numFmtId="0" fontId="0" fillId="2" borderId="14" xfId="0" applyFill="1" applyBorder="1" applyAlignment="1" applyProtection="1">
      <alignment shrinkToFit="1"/>
      <protection hidden="1"/>
    </xf>
    <xf numFmtId="0" fontId="0" fillId="2" borderId="8" xfId="0" applyFill="1" applyBorder="1" applyAlignment="1" applyProtection="1">
      <alignment shrinkToFit="1"/>
      <protection hidden="1"/>
    </xf>
    <xf numFmtId="0" fontId="0" fillId="2" borderId="15" xfId="0" applyFill="1" applyBorder="1" applyAlignment="1" applyProtection="1">
      <alignment shrinkToFit="1"/>
      <protection hidden="1"/>
    </xf>
    <xf numFmtId="9" fontId="0" fillId="0" borderId="1" xfId="0" applyNumberFormat="1" applyBorder="1" applyAlignment="1" applyProtection="1">
      <alignment horizontal="center" shrinkToFit="1"/>
      <protection hidden="1"/>
    </xf>
    <xf numFmtId="9" fontId="0" fillId="0" borderId="4" xfId="0" applyNumberFormat="1" applyBorder="1" applyAlignment="1" applyProtection="1">
      <alignment horizontal="center" shrinkToFit="1"/>
      <protection hidden="1"/>
    </xf>
    <xf numFmtId="9" fontId="0" fillId="0" borderId="3" xfId="0" applyNumberFormat="1" applyBorder="1" applyAlignment="1" applyProtection="1">
      <alignment horizontal="center" shrinkToFit="1"/>
      <protection hidden="1"/>
    </xf>
    <xf numFmtId="0" fontId="0" fillId="0" borderId="9" xfId="0" applyBorder="1" applyAlignment="1" applyProtection="1">
      <alignmen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0" fillId="0" borderId="12" xfId="0" applyBorder="1" applyAlignment="1" applyProtection="1">
      <alignment shrinkToFit="1"/>
      <protection hidden="1"/>
    </xf>
    <xf numFmtId="0" fontId="0" fillId="0" borderId="13" xfId="0" applyBorder="1" applyAlignment="1" applyProtection="1">
      <alignment shrinkToFit="1"/>
      <protection hidden="1"/>
    </xf>
    <xf numFmtId="0" fontId="0" fillId="0" borderId="14" xfId="0" applyBorder="1" applyAlignment="1" applyProtection="1">
      <alignment shrinkToFit="1"/>
      <protection hidden="1"/>
    </xf>
    <xf numFmtId="0" fontId="0" fillId="0" borderId="8" xfId="0" applyBorder="1" applyAlignment="1" applyProtection="1">
      <alignment shrinkToFit="1"/>
      <protection hidden="1"/>
    </xf>
    <xf numFmtId="0" fontId="0" fillId="0" borderId="15" xfId="0" applyBorder="1" applyAlignment="1" applyProtection="1">
      <alignment shrinkToFit="1"/>
      <protection hidden="1"/>
    </xf>
    <xf numFmtId="0" fontId="12" fillId="0" borderId="0" xfId="0" applyFont="1" applyAlignment="1" applyProtection="1">
      <alignment shrinkToFit="1"/>
      <protection hidden="1"/>
    </xf>
    <xf numFmtId="9" fontId="0" fillId="0" borderId="9" xfId="0" applyNumberFormat="1" applyBorder="1" applyAlignment="1" applyProtection="1">
      <alignment horizontal="center" shrinkToFit="1"/>
      <protection hidden="1"/>
    </xf>
    <xf numFmtId="9" fontId="0" fillId="0" borderId="11" xfId="0" applyNumberFormat="1" applyBorder="1" applyAlignment="1" applyProtection="1">
      <alignment horizontal="center" shrinkToFit="1"/>
      <protection hidden="1"/>
    </xf>
    <xf numFmtId="9" fontId="0" fillId="0" borderId="12" xfId="0" applyNumberFormat="1" applyBorder="1" applyAlignment="1" applyProtection="1">
      <alignment horizontal="center" shrinkToFit="1"/>
      <protection hidden="1"/>
    </xf>
    <xf numFmtId="9" fontId="0" fillId="0" borderId="13" xfId="0" applyNumberFormat="1" applyBorder="1" applyAlignment="1" applyProtection="1">
      <alignment horizontal="center" shrinkToFit="1"/>
      <protection hidden="1"/>
    </xf>
    <xf numFmtId="9" fontId="0" fillId="0" borderId="14" xfId="0" applyNumberFormat="1" applyBorder="1" applyAlignment="1" applyProtection="1">
      <alignment horizontal="center" shrinkToFit="1"/>
      <protection hidden="1"/>
    </xf>
    <xf numFmtId="9" fontId="0" fillId="0" borderId="15" xfId="0" applyNumberFormat="1" applyBorder="1" applyAlignment="1" applyProtection="1">
      <alignment horizontal="center" shrinkToFit="1"/>
      <protection hidden="1"/>
    </xf>
    <xf numFmtId="0" fontId="11" fillId="0" borderId="2" xfId="0" applyFont="1" applyBorder="1" applyAlignment="1" applyProtection="1">
      <alignment horizontal="center" shrinkToFit="1"/>
      <protection hidden="1"/>
    </xf>
    <xf numFmtId="22" fontId="0" fillId="0" borderId="2" xfId="0" applyNumberFormat="1" applyBorder="1" applyAlignment="1" applyProtection="1">
      <alignment horizontal="center" shrinkToFit="1"/>
      <protection hidden="1"/>
    </xf>
    <xf numFmtId="0" fontId="1" fillId="10" borderId="5" xfId="0" applyFont="1" applyFill="1" applyBorder="1" applyAlignment="1" applyProtection="1">
      <alignment horizontal="center" shrinkToFit="1"/>
      <protection hidden="1"/>
    </xf>
    <xf numFmtId="0" fontId="1" fillId="10" borderId="6" xfId="0" applyFont="1" applyFill="1" applyBorder="1" applyAlignment="1" applyProtection="1">
      <alignment horizontal="center" shrinkToFit="1"/>
      <protection hidden="1"/>
    </xf>
    <xf numFmtId="0" fontId="1" fillId="10" borderId="7" xfId="0" applyFont="1" applyFill="1" applyBorder="1" applyAlignment="1" applyProtection="1">
      <alignment horizontal="center" shrinkToFit="1"/>
      <protection hidden="1"/>
    </xf>
    <xf numFmtId="0" fontId="1" fillId="10" borderId="2" xfId="0" applyFont="1" applyFill="1" applyBorder="1" applyAlignment="1" applyProtection="1">
      <alignment horizontal="center" shrinkToFit="1"/>
      <protection hidden="1"/>
    </xf>
    <xf numFmtId="0" fontId="1" fillId="9" borderId="5" xfId="0" applyFont="1" applyFill="1" applyBorder="1" applyAlignment="1" applyProtection="1">
      <alignment horizontal="center" shrinkToFit="1"/>
      <protection hidden="1"/>
    </xf>
    <xf numFmtId="0" fontId="1" fillId="9" borderId="6" xfId="0" applyFont="1" applyFill="1" applyBorder="1" applyAlignment="1" applyProtection="1">
      <alignment horizontal="center" shrinkToFit="1"/>
      <protection hidden="1"/>
    </xf>
    <xf numFmtId="0" fontId="1" fillId="9" borderId="7" xfId="0" applyFont="1" applyFill="1" applyBorder="1" applyAlignment="1" applyProtection="1">
      <alignment horizontal="center"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0" fillId="0" borderId="7" xfId="0" applyBorder="1" applyAlignment="1" applyProtection="1">
      <alignment horizontal="left" shrinkToFit="1"/>
      <protection hidden="1"/>
    </xf>
    <xf numFmtId="0" fontId="4" fillId="10" borderId="9" xfId="0" applyFont="1" applyFill="1" applyBorder="1" applyAlignment="1" applyProtection="1">
      <alignment horizontal="center" vertical="center" shrinkToFit="1"/>
      <protection hidden="1"/>
    </xf>
    <xf numFmtId="0" fontId="4" fillId="10" borderId="10" xfId="0" applyFont="1" applyFill="1" applyBorder="1" applyAlignment="1" applyProtection="1">
      <alignment horizontal="center" vertical="center" shrinkToFit="1"/>
      <protection hidden="1"/>
    </xf>
    <xf numFmtId="0" fontId="4" fillId="10" borderId="11" xfId="0" applyFont="1" applyFill="1" applyBorder="1" applyAlignment="1" applyProtection="1">
      <alignment horizontal="center" vertical="center" shrinkToFit="1"/>
      <protection hidden="1"/>
    </xf>
    <xf numFmtId="0" fontId="4" fillId="10" borderId="14" xfId="0" applyFont="1" applyFill="1" applyBorder="1" applyAlignment="1" applyProtection="1">
      <alignment horizontal="center" vertical="center" shrinkToFit="1"/>
      <protection hidden="1"/>
    </xf>
    <xf numFmtId="0" fontId="4" fillId="10" borderId="8" xfId="0" applyFont="1" applyFill="1" applyBorder="1" applyAlignment="1" applyProtection="1">
      <alignment horizontal="center" vertical="center" shrinkToFit="1"/>
      <protection hidden="1"/>
    </xf>
    <xf numFmtId="0" fontId="4" fillId="10" borderId="15" xfId="0" applyFont="1" applyFill="1" applyBorder="1" applyAlignment="1" applyProtection="1">
      <alignment horizontal="center" vertical="center" shrinkToFit="1"/>
      <protection hidden="1"/>
    </xf>
    <xf numFmtId="0" fontId="1" fillId="10" borderId="5" xfId="0" applyFont="1" applyFill="1" applyBorder="1" applyAlignment="1" applyProtection="1">
      <alignment horizontal="center" shrinkToFit="1"/>
      <protection hidden="1"/>
    </xf>
    <xf numFmtId="0" fontId="1" fillId="10" borderId="6" xfId="0" applyFont="1" applyFill="1" applyBorder="1" applyAlignment="1" applyProtection="1">
      <alignment horizontal="center" shrinkToFit="1"/>
      <protection hidden="1"/>
    </xf>
    <xf numFmtId="0" fontId="1" fillId="10" borderId="7" xfId="0" applyFont="1" applyFill="1" applyBorder="1" applyAlignment="1" applyProtection="1">
      <alignment horizontal="center" shrinkToFit="1"/>
      <protection hidden="1"/>
    </xf>
    <xf numFmtId="0" fontId="1" fillId="9" borderId="5" xfId="0" applyFont="1" applyFill="1" applyBorder="1" applyAlignment="1" applyProtection="1">
      <alignment horizontal="center" shrinkToFit="1"/>
      <protection hidden="1"/>
    </xf>
    <xf numFmtId="0" fontId="1" fillId="9" borderId="6" xfId="0" applyFont="1" applyFill="1" applyBorder="1" applyAlignment="1" applyProtection="1">
      <alignment horizontal="center" shrinkToFit="1"/>
      <protection hidden="1"/>
    </xf>
    <xf numFmtId="0" fontId="1" fillId="9" borderId="7" xfId="0" applyFont="1" applyFill="1" applyBorder="1" applyAlignment="1" applyProtection="1">
      <alignment horizontal="center" shrinkToFit="1"/>
      <protection hidden="1"/>
    </xf>
    <xf numFmtId="0" fontId="9" fillId="2" borderId="9" xfId="0" applyFont="1" applyFill="1" applyBorder="1" applyAlignment="1" applyProtection="1">
      <alignment horizontal="center" vertical="center" shrinkToFit="1"/>
      <protection hidden="1"/>
    </xf>
    <xf numFmtId="0" fontId="9" fillId="2" borderId="11" xfId="0" applyFont="1" applyFill="1" applyBorder="1" applyAlignment="1" applyProtection="1">
      <alignment horizontal="center" vertical="center" shrinkToFit="1"/>
      <protection hidden="1"/>
    </xf>
    <xf numFmtId="0" fontId="9" fillId="2" borderId="14" xfId="0" applyFont="1" applyFill="1" applyBorder="1" applyAlignment="1" applyProtection="1">
      <alignment horizontal="center" vertical="center" shrinkToFit="1"/>
      <protection hidden="1"/>
    </xf>
    <xf numFmtId="0" fontId="9" fillId="2" borderId="15" xfId="0" applyFont="1" applyFill="1" applyBorder="1" applyAlignment="1" applyProtection="1">
      <alignment horizontal="center" vertical="center" shrinkToFit="1"/>
      <protection hidden="1"/>
    </xf>
    <xf numFmtId="0" fontId="9" fillId="2" borderId="10" xfId="0" applyFont="1" applyFill="1" applyBorder="1" applyAlignment="1" applyProtection="1">
      <alignment horizontal="center" vertical="center" shrinkToFit="1"/>
      <protection hidden="1"/>
    </xf>
    <xf numFmtId="0" fontId="9" fillId="2" borderId="8" xfId="0" applyFont="1" applyFill="1" applyBorder="1" applyAlignment="1" applyProtection="1">
      <alignment horizontal="center" vertical="center" shrinkToFit="1"/>
      <protection hidden="1"/>
    </xf>
    <xf numFmtId="0" fontId="1" fillId="8" borderId="5" xfId="0" applyFont="1" applyFill="1" applyBorder="1" applyAlignment="1" applyProtection="1">
      <alignment horizontal="center" vertical="center" shrinkToFit="1"/>
      <protection hidden="1"/>
    </xf>
    <xf numFmtId="0" fontId="1" fillId="8" borderId="6" xfId="0" applyFont="1" applyFill="1" applyBorder="1" applyAlignment="1" applyProtection="1">
      <alignment horizontal="center" vertical="center" shrinkToFit="1"/>
      <protection hidden="1"/>
    </xf>
    <xf numFmtId="0" fontId="1" fillId="8" borderId="7" xfId="0" applyFont="1" applyFill="1" applyBorder="1" applyAlignment="1" applyProtection="1">
      <alignment horizontal="center" vertical="center" shrinkToFit="1"/>
      <protection hidden="1"/>
    </xf>
    <xf numFmtId="0" fontId="7" fillId="2" borderId="9" xfId="0"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center" vertical="center" shrinkToFit="1"/>
      <protection hidden="1"/>
    </xf>
    <xf numFmtId="0" fontId="7" fillId="2" borderId="14" xfId="0" applyFont="1" applyFill="1" applyBorder="1" applyAlignment="1" applyProtection="1">
      <alignment horizontal="center" vertical="center" shrinkToFit="1"/>
      <protection hidden="1"/>
    </xf>
    <xf numFmtId="0" fontId="7" fillId="2" borderId="15" xfId="0" applyFont="1" applyFill="1" applyBorder="1" applyAlignment="1" applyProtection="1">
      <alignment horizontal="center" vertical="center" shrinkToFit="1"/>
      <protection hidden="1"/>
    </xf>
    <xf numFmtId="0" fontId="3" fillId="2" borderId="9" xfId="0" applyFont="1" applyFill="1" applyBorder="1" applyAlignment="1" applyProtection="1">
      <alignment horizontal="left" vertical="center" wrapText="1"/>
      <protection hidden="1"/>
    </xf>
    <xf numFmtId="0" fontId="3" fillId="2" borderId="10" xfId="0" applyFont="1" applyFill="1" applyBorder="1" applyAlignment="1" applyProtection="1">
      <alignment horizontal="left" vertical="center" wrapText="1"/>
      <protection hidden="1"/>
    </xf>
    <xf numFmtId="0" fontId="3" fillId="2" borderId="11" xfId="0" applyFont="1" applyFill="1" applyBorder="1" applyAlignment="1" applyProtection="1">
      <alignment horizontal="left" vertical="center" wrapText="1"/>
      <protection hidden="1"/>
    </xf>
    <xf numFmtId="0" fontId="3" fillId="2" borderId="14" xfId="0" applyFont="1" applyFill="1" applyBorder="1" applyAlignment="1" applyProtection="1">
      <alignment horizontal="left" vertical="center" wrapText="1"/>
      <protection hidden="1"/>
    </xf>
    <xf numFmtId="0" fontId="3" fillId="2" borderId="8" xfId="0" applyFont="1" applyFill="1" applyBorder="1" applyAlignment="1" applyProtection="1">
      <alignment horizontal="left" vertical="center" wrapText="1"/>
      <protection hidden="1"/>
    </xf>
    <xf numFmtId="0" fontId="3" fillId="2" borderId="15" xfId="0" applyFont="1" applyFill="1" applyBorder="1" applyAlignment="1" applyProtection="1">
      <alignment horizontal="left" vertical="center" wrapText="1"/>
      <protection hidden="1"/>
    </xf>
    <xf numFmtId="0" fontId="1" fillId="9" borderId="5" xfId="0" applyFont="1" applyFill="1" applyBorder="1" applyAlignment="1" applyProtection="1">
      <alignment horizontal="center" vertical="center" shrinkToFit="1"/>
      <protection hidden="1"/>
    </xf>
    <xf numFmtId="0" fontId="1" fillId="9" borderId="6" xfId="0" applyFont="1" applyFill="1" applyBorder="1" applyAlignment="1" applyProtection="1">
      <alignment horizontal="center" vertical="center" shrinkToFit="1"/>
      <protection hidden="1"/>
    </xf>
    <xf numFmtId="0" fontId="1" fillId="9" borderId="7" xfId="0" applyFont="1" applyFill="1" applyBorder="1" applyAlignment="1" applyProtection="1">
      <alignment horizontal="center" vertical="center" shrinkToFit="1"/>
      <protection hidden="1"/>
    </xf>
    <xf numFmtId="0" fontId="1" fillId="3" borderId="5" xfId="0" applyFont="1" applyFill="1" applyBorder="1" applyAlignment="1" applyProtection="1">
      <alignment horizontal="center" shrinkToFit="1"/>
      <protection hidden="1"/>
    </xf>
    <xf numFmtId="0" fontId="1" fillId="3" borderId="6" xfId="0" applyFont="1" applyFill="1" applyBorder="1" applyAlignment="1" applyProtection="1">
      <alignment horizontal="center" shrinkToFit="1"/>
      <protection hidden="1"/>
    </xf>
    <xf numFmtId="0" fontId="1" fillId="3" borderId="7" xfId="0" applyFont="1" applyFill="1" applyBorder="1" applyAlignment="1" applyProtection="1">
      <alignment horizontal="center" shrinkToFit="1"/>
      <protection hidden="1"/>
    </xf>
    <xf numFmtId="0" fontId="16" fillId="2" borderId="9" xfId="0" applyFont="1" applyFill="1" applyBorder="1" applyAlignment="1" applyProtection="1">
      <alignment horizontal="center" vertical="center" shrinkToFit="1"/>
      <protection hidden="1"/>
    </xf>
    <xf numFmtId="0" fontId="16" fillId="2" borderId="10" xfId="0" applyFont="1" applyFill="1" applyBorder="1" applyAlignment="1" applyProtection="1">
      <alignment horizontal="center" vertical="center" shrinkToFit="1"/>
      <protection hidden="1"/>
    </xf>
    <xf numFmtId="0" fontId="16" fillId="2" borderId="11" xfId="0" applyFont="1" applyFill="1" applyBorder="1" applyAlignment="1" applyProtection="1">
      <alignment horizontal="center" vertical="center" shrinkToFit="1"/>
      <protection hidden="1"/>
    </xf>
    <xf numFmtId="0" fontId="16" fillId="2" borderId="14" xfId="0" applyFont="1" applyFill="1" applyBorder="1" applyAlignment="1" applyProtection="1">
      <alignment horizontal="center" vertical="center" shrinkToFit="1"/>
      <protection hidden="1"/>
    </xf>
    <xf numFmtId="0" fontId="16" fillId="2" borderId="8" xfId="0" applyFont="1" applyFill="1" applyBorder="1" applyAlignment="1" applyProtection="1">
      <alignment horizontal="center" vertical="center" shrinkToFit="1"/>
      <protection hidden="1"/>
    </xf>
    <xf numFmtId="0" fontId="16" fillId="2" borderId="15" xfId="0" applyFont="1" applyFill="1" applyBorder="1" applyAlignment="1" applyProtection="1">
      <alignment horizontal="center" vertical="center" shrinkToFit="1"/>
      <protection hidden="1"/>
    </xf>
    <xf numFmtId="0" fontId="4" fillId="11" borderId="9" xfId="1" applyFont="1" applyFill="1" applyBorder="1" applyAlignment="1" applyProtection="1">
      <alignment horizontal="center" vertical="center" wrapText="1"/>
      <protection hidden="1"/>
    </xf>
    <xf numFmtId="0" fontId="4" fillId="11" borderId="10" xfId="1" applyFont="1" applyFill="1" applyBorder="1" applyAlignment="1" applyProtection="1">
      <alignment horizontal="center" vertical="center" wrapText="1"/>
      <protection hidden="1"/>
    </xf>
    <xf numFmtId="0" fontId="4" fillId="11" borderId="11" xfId="1" applyFont="1" applyFill="1" applyBorder="1" applyAlignment="1" applyProtection="1">
      <alignment horizontal="center" vertical="center" wrapText="1"/>
      <protection hidden="1"/>
    </xf>
    <xf numFmtId="0" fontId="4" fillId="11" borderId="12" xfId="1" applyFont="1" applyFill="1" applyBorder="1" applyAlignment="1" applyProtection="1">
      <alignment horizontal="center" vertical="center" wrapText="1"/>
      <protection hidden="1"/>
    </xf>
    <xf numFmtId="0" fontId="4" fillId="11" borderId="0" xfId="1" applyFont="1" applyFill="1" applyBorder="1" applyAlignment="1" applyProtection="1">
      <alignment horizontal="center" vertical="center" wrapText="1"/>
      <protection hidden="1"/>
    </xf>
    <xf numFmtId="0" fontId="4" fillId="11" borderId="13" xfId="1" applyFont="1" applyFill="1" applyBorder="1" applyAlignment="1" applyProtection="1">
      <alignment horizontal="center" vertical="center" wrapText="1"/>
      <protection hidden="1"/>
    </xf>
    <xf numFmtId="0" fontId="4" fillId="11" borderId="14" xfId="1" applyFont="1" applyFill="1" applyBorder="1" applyAlignment="1" applyProtection="1">
      <alignment horizontal="center" vertical="center" wrapText="1"/>
      <protection hidden="1"/>
    </xf>
    <xf numFmtId="0" fontId="4" fillId="11" borderId="8" xfId="1" applyFont="1" applyFill="1" applyBorder="1" applyAlignment="1" applyProtection="1">
      <alignment horizontal="center" vertical="center" wrapText="1"/>
      <protection hidden="1"/>
    </xf>
    <xf numFmtId="0" fontId="4" fillId="11" borderId="15" xfId="1" applyFont="1" applyFill="1" applyBorder="1" applyAlignment="1" applyProtection="1">
      <alignment horizontal="center" vertical="center" wrapText="1"/>
      <protection hidden="1"/>
    </xf>
    <xf numFmtId="0" fontId="2" fillId="2" borderId="9"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14"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15" xfId="0" applyFont="1" applyFill="1" applyBorder="1" applyAlignment="1" applyProtection="1">
      <alignment horizontal="left" vertical="center" wrapText="1"/>
      <protection hidden="1"/>
    </xf>
    <xf numFmtId="0" fontId="17" fillId="2" borderId="0" xfId="0" applyFont="1" applyFill="1" applyAlignment="1" applyProtection="1">
      <alignment horizontal="center" vertical="center" shrinkToFit="1"/>
      <protection hidden="1"/>
    </xf>
    <xf numFmtId="0" fontId="0" fillId="2" borderId="9" xfId="0" applyFill="1" applyBorder="1" applyAlignment="1" applyProtection="1">
      <alignment horizontal="center" shrinkToFit="1"/>
      <protection hidden="1"/>
    </xf>
    <xf numFmtId="0" fontId="0" fillId="2" borderId="10" xfId="0" applyFill="1" applyBorder="1" applyAlignment="1" applyProtection="1">
      <alignment horizontal="center" shrinkToFit="1"/>
      <protection hidden="1"/>
    </xf>
    <xf numFmtId="0" fontId="0" fillId="2" borderId="11" xfId="0" applyFill="1" applyBorder="1" applyAlignment="1" applyProtection="1">
      <alignment horizontal="center" shrinkToFit="1"/>
      <protection hidden="1"/>
    </xf>
    <xf numFmtId="0" fontId="0" fillId="2" borderId="12" xfId="0" applyFill="1" applyBorder="1" applyAlignment="1" applyProtection="1">
      <alignment horizontal="center" shrinkToFit="1"/>
      <protection hidden="1"/>
    </xf>
    <xf numFmtId="0" fontId="0" fillId="2" borderId="0" xfId="0" applyFill="1" applyBorder="1" applyAlignment="1" applyProtection="1">
      <alignment horizontal="center" shrinkToFit="1"/>
      <protection hidden="1"/>
    </xf>
    <xf numFmtId="0" fontId="0" fillId="2" borderId="13" xfId="0" applyFill="1" applyBorder="1" applyAlignment="1" applyProtection="1">
      <alignment horizontal="center" shrinkToFit="1"/>
      <protection hidden="1"/>
    </xf>
    <xf numFmtId="0" fontId="0" fillId="2" borderId="14" xfId="0" applyFill="1" applyBorder="1" applyAlignment="1" applyProtection="1">
      <alignment horizontal="center" shrinkToFit="1"/>
      <protection hidden="1"/>
    </xf>
    <xf numFmtId="0" fontId="0" fillId="2" borderId="8" xfId="0" applyFill="1" applyBorder="1" applyAlignment="1" applyProtection="1">
      <alignment horizontal="center" shrinkToFit="1"/>
      <protection hidden="1"/>
    </xf>
    <xf numFmtId="0" fontId="0" fillId="2" borderId="15" xfId="0" applyFill="1" applyBorder="1" applyAlignment="1" applyProtection="1">
      <alignment horizontal="center" shrinkToFit="1"/>
      <protection hidden="1"/>
    </xf>
    <xf numFmtId="0" fontId="8" fillId="5" borderId="9" xfId="1" applyFont="1" applyFill="1" applyBorder="1" applyAlignment="1" applyProtection="1">
      <alignment horizontal="center" vertical="center" shrinkToFit="1"/>
      <protection hidden="1"/>
    </xf>
    <xf numFmtId="0" fontId="8" fillId="5" borderId="10" xfId="1" applyFont="1" applyFill="1" applyBorder="1" applyAlignment="1" applyProtection="1">
      <alignment horizontal="center" vertical="center" shrinkToFit="1"/>
      <protection hidden="1"/>
    </xf>
    <xf numFmtId="0" fontId="8" fillId="5" borderId="11" xfId="1" applyFont="1" applyFill="1" applyBorder="1" applyAlignment="1" applyProtection="1">
      <alignment horizontal="center" vertical="center" shrinkToFit="1"/>
      <protection hidden="1"/>
    </xf>
    <xf numFmtId="0" fontId="8" fillId="5" borderId="14" xfId="1" applyFont="1" applyFill="1" applyBorder="1" applyAlignment="1" applyProtection="1">
      <alignment horizontal="center" vertical="center" shrinkToFit="1"/>
      <protection hidden="1"/>
    </xf>
    <xf numFmtId="0" fontId="8" fillId="5" borderId="8" xfId="1" applyFont="1" applyFill="1" applyBorder="1" applyAlignment="1" applyProtection="1">
      <alignment horizontal="center" vertical="center" shrinkToFit="1"/>
      <protection hidden="1"/>
    </xf>
    <xf numFmtId="0" fontId="8" fillId="5" borderId="15" xfId="1" applyFont="1" applyFill="1" applyBorder="1" applyAlignment="1" applyProtection="1">
      <alignment horizontal="center" vertic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4" fillId="12" borderId="9" xfId="1" applyFont="1" applyFill="1" applyBorder="1" applyAlignment="1" applyProtection="1">
      <alignment horizontal="center" vertical="center" wrapText="1"/>
      <protection hidden="1"/>
    </xf>
    <xf numFmtId="0" fontId="4" fillId="12" borderId="10" xfId="1" applyFont="1" applyFill="1" applyBorder="1" applyAlignment="1" applyProtection="1">
      <alignment horizontal="center" vertical="center" wrapText="1"/>
      <protection hidden="1"/>
    </xf>
    <xf numFmtId="0" fontId="4" fillId="12" borderId="11" xfId="1" applyFont="1" applyFill="1" applyBorder="1" applyAlignment="1" applyProtection="1">
      <alignment horizontal="center" vertical="center" wrapText="1"/>
      <protection hidden="1"/>
    </xf>
    <xf numFmtId="0" fontId="4" fillId="12" borderId="12" xfId="1" applyFont="1" applyFill="1" applyBorder="1" applyAlignment="1" applyProtection="1">
      <alignment horizontal="center" vertical="center" wrapText="1"/>
      <protection hidden="1"/>
    </xf>
    <xf numFmtId="0" fontId="4" fillId="12" borderId="0" xfId="1" applyFont="1" applyFill="1" applyBorder="1" applyAlignment="1" applyProtection="1">
      <alignment horizontal="center" vertical="center" wrapText="1"/>
      <protection hidden="1"/>
    </xf>
    <xf numFmtId="0" fontId="4" fillId="12" borderId="13" xfId="1" applyFont="1" applyFill="1" applyBorder="1" applyAlignment="1" applyProtection="1">
      <alignment horizontal="center" vertical="center" wrapText="1"/>
      <protection hidden="1"/>
    </xf>
    <xf numFmtId="0" fontId="4" fillId="12" borderId="14" xfId="1" applyFont="1" applyFill="1" applyBorder="1" applyAlignment="1" applyProtection="1">
      <alignment horizontal="center" vertical="center" wrapText="1"/>
      <protection hidden="1"/>
    </xf>
    <xf numFmtId="0" fontId="4" fillId="12" borderId="8" xfId="1" applyFont="1" applyFill="1" applyBorder="1" applyAlignment="1" applyProtection="1">
      <alignment horizontal="center" vertical="center" wrapText="1"/>
      <protection hidden="1"/>
    </xf>
    <xf numFmtId="0" fontId="4" fillId="12" borderId="15" xfId="1" applyFont="1" applyFill="1" applyBorder="1" applyAlignment="1" applyProtection="1">
      <alignment horizontal="center" vertical="center" wrapText="1"/>
      <protection hidden="1"/>
    </xf>
    <xf numFmtId="0" fontId="15" fillId="2" borderId="0" xfId="0" applyFont="1" applyFill="1" applyAlignment="1" applyProtection="1">
      <alignment horizontal="center" vertical="center" shrinkToFit="1"/>
      <protection hidden="1"/>
    </xf>
    <xf numFmtId="0" fontId="3" fillId="2" borderId="12" xfId="0" applyFont="1" applyFill="1" applyBorder="1" applyAlignment="1" applyProtection="1">
      <alignment horizontal="left" vertical="center" wrapText="1"/>
      <protection hidden="1"/>
    </xf>
    <xf numFmtId="0" fontId="3" fillId="2" borderId="0" xfId="0" applyFont="1" applyFill="1" applyAlignment="1" applyProtection="1">
      <alignment horizontal="left" vertical="center" wrapText="1"/>
      <protection hidden="1"/>
    </xf>
    <xf numFmtId="0" fontId="3" fillId="2" borderId="13" xfId="0" applyFont="1" applyFill="1" applyBorder="1" applyAlignment="1" applyProtection="1">
      <alignment horizontal="left" vertical="center" wrapText="1"/>
      <protection hidden="1"/>
    </xf>
    <xf numFmtId="3" fontId="0" fillId="0" borderId="14" xfId="0" applyNumberFormat="1" applyBorder="1" applyAlignment="1" applyProtection="1">
      <alignment horizontal="center" shrinkToFit="1"/>
      <protection locked="0"/>
    </xf>
    <xf numFmtId="3" fontId="0" fillId="0" borderId="8" xfId="0" applyNumberFormat="1" applyBorder="1" applyAlignment="1" applyProtection="1">
      <alignment horizontal="center" shrinkToFit="1"/>
      <protection locked="0"/>
    </xf>
    <xf numFmtId="3" fontId="0" fillId="0" borderId="15" xfId="0" applyNumberFormat="1" applyBorder="1" applyAlignment="1" applyProtection="1">
      <alignment horizontal="center" shrinkToFit="1"/>
      <protection locked="0"/>
    </xf>
    <xf numFmtId="3" fontId="0" fillId="0" borderId="12" xfId="0" applyNumberFormat="1" applyBorder="1" applyAlignment="1" applyProtection="1">
      <alignment horizontal="center" shrinkToFit="1"/>
      <protection locked="0"/>
    </xf>
    <xf numFmtId="3" fontId="0" fillId="0" borderId="0" xfId="0" applyNumberFormat="1" applyAlignment="1" applyProtection="1">
      <alignment horizontal="center" shrinkToFit="1"/>
      <protection locked="0"/>
    </xf>
    <xf numFmtId="3" fontId="0" fillId="0" borderId="13" xfId="0" applyNumberFormat="1" applyBorder="1" applyAlignment="1" applyProtection="1">
      <alignment horizontal="center" shrinkToFit="1"/>
      <protection locked="0"/>
    </xf>
    <xf numFmtId="3" fontId="0" fillId="0" borderId="9" xfId="0" applyNumberFormat="1" applyBorder="1" applyAlignment="1" applyProtection="1">
      <alignment horizontal="center" shrinkToFit="1"/>
      <protection locked="0"/>
    </xf>
    <xf numFmtId="3" fontId="0" fillId="0" borderId="10"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0" fontId="0" fillId="0" borderId="2" xfId="0" applyBorder="1" applyAlignment="1" applyProtection="1">
      <alignment horizontal="center" shrinkToFit="1"/>
      <protection hidden="1"/>
    </xf>
    <xf numFmtId="0" fontId="1" fillId="9" borderId="9" xfId="0" applyFont="1" applyFill="1" applyBorder="1" applyAlignment="1" applyProtection="1">
      <alignment horizontal="center" shrinkToFit="1"/>
      <protection hidden="1"/>
    </xf>
    <xf numFmtId="0" fontId="1" fillId="9" borderId="10" xfId="0" applyFont="1" applyFill="1" applyBorder="1" applyAlignment="1" applyProtection="1">
      <alignment horizontal="center" shrinkToFit="1"/>
      <protection hidden="1"/>
    </xf>
    <xf numFmtId="0" fontId="1" fillId="9" borderId="11" xfId="0" applyFont="1" applyFill="1" applyBorder="1" applyAlignment="1" applyProtection="1">
      <alignment horizontal="center" shrinkToFit="1"/>
      <protection hidden="1"/>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3" fillId="2" borderId="8" xfId="0" applyFont="1" applyFill="1" applyBorder="1" applyAlignment="1" applyProtection="1">
      <alignment horizontal="center" shrinkToFit="1"/>
      <protection hidden="1"/>
    </xf>
    <xf numFmtId="20" fontId="0" fillId="0" borderId="12"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20" fontId="0" fillId="0" borderId="13" xfId="0" applyNumberFormat="1" applyBorder="1" applyAlignment="1" applyProtection="1">
      <alignment horizontal="center" shrinkToFit="1"/>
      <protection locked="0"/>
    </xf>
    <xf numFmtId="169" fontId="0" fillId="0" borderId="12" xfId="0" applyNumberFormat="1" applyBorder="1" applyAlignment="1" applyProtection="1">
      <alignment horizontal="center" shrinkToFit="1"/>
      <protection locked="0"/>
    </xf>
    <xf numFmtId="169" fontId="0" fillId="0" borderId="0" xfId="0" applyNumberFormat="1" applyAlignment="1" applyProtection="1">
      <alignment horizontal="center" shrinkToFit="1"/>
      <protection locked="0"/>
    </xf>
    <xf numFmtId="169" fontId="0" fillId="0" borderId="13" xfId="0" applyNumberFormat="1" applyBorder="1" applyAlignment="1" applyProtection="1">
      <alignment horizontal="center" shrinkToFit="1"/>
      <protection locked="0"/>
    </xf>
    <xf numFmtId="164" fontId="0" fillId="0" borderId="12" xfId="0" applyNumberFormat="1"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9" fontId="0" fillId="0" borderId="14" xfId="0" applyNumberFormat="1" applyBorder="1" applyAlignment="1" applyProtection="1">
      <alignment horizontal="center" shrinkToFit="1"/>
      <protection locked="0"/>
    </xf>
    <xf numFmtId="169" fontId="0" fillId="0" borderId="8" xfId="0" applyNumberFormat="1" applyBorder="1" applyAlignment="1" applyProtection="1">
      <alignment horizontal="center" shrinkToFit="1"/>
      <protection locked="0"/>
    </xf>
    <xf numFmtId="169" fontId="0" fillId="0" borderId="15" xfId="0" applyNumberFormat="1" applyBorder="1" applyAlignment="1" applyProtection="1">
      <alignment horizontal="center" shrinkToFit="1"/>
      <protection locked="0"/>
    </xf>
    <xf numFmtId="166" fontId="0" fillId="0" borderId="12" xfId="0" applyNumberFormat="1" applyBorder="1" applyAlignment="1" applyProtection="1">
      <alignment horizontal="center" shrinkToFit="1"/>
      <protection locked="0"/>
    </xf>
    <xf numFmtId="166" fontId="0" fillId="0" borderId="0" xfId="0" applyNumberFormat="1" applyAlignment="1" applyProtection="1">
      <alignment horizontal="center" shrinkToFit="1"/>
      <protection locked="0"/>
    </xf>
    <xf numFmtId="166" fontId="0" fillId="0" borderId="13" xfId="0" applyNumberFormat="1" applyBorder="1" applyAlignment="1" applyProtection="1">
      <alignment horizontal="center" shrinkToFit="1"/>
      <protection locked="0"/>
    </xf>
    <xf numFmtId="166" fontId="0" fillId="0" borderId="14" xfId="0" applyNumberFormat="1" applyBorder="1" applyAlignment="1" applyProtection="1">
      <alignment horizontal="center" shrinkToFit="1"/>
      <protection locked="0"/>
    </xf>
    <xf numFmtId="166" fontId="0" fillId="0" borderId="8" xfId="0" applyNumberFormat="1" applyBorder="1" applyAlignment="1" applyProtection="1">
      <alignment horizontal="center" shrinkToFit="1"/>
      <protection locked="0"/>
    </xf>
    <xf numFmtId="166" fontId="0" fillId="0" borderId="15" xfId="0" applyNumberFormat="1" applyBorder="1" applyAlignment="1" applyProtection="1">
      <alignment horizontal="center" shrinkToFit="1"/>
      <protection locked="0"/>
    </xf>
    <xf numFmtId="0" fontId="3" fillId="0" borderId="9" xfId="0" applyFont="1" applyBorder="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3" xfId="0" applyFont="1" applyBorder="1" applyAlignment="1" applyProtection="1">
      <alignment horizontal="left" vertical="center" wrapText="1"/>
      <protection hidden="1"/>
    </xf>
    <xf numFmtId="0" fontId="3" fillId="0" borderId="14"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166" fontId="0" fillId="0" borderId="9" xfId="0" applyNumberFormat="1" applyBorder="1" applyAlignment="1" applyProtection="1">
      <alignment horizontal="center" shrinkToFit="1"/>
      <protection locked="0"/>
    </xf>
    <xf numFmtId="166" fontId="0" fillId="0" borderId="10" xfId="0" applyNumberFormat="1" applyBorder="1" applyAlignment="1" applyProtection="1">
      <alignment horizontal="center" shrinkToFit="1"/>
      <protection locked="0"/>
    </xf>
    <xf numFmtId="166" fontId="0" fillId="0" borderId="11" xfId="0" applyNumberFormat="1" applyBorder="1" applyAlignment="1" applyProtection="1">
      <alignment horizontal="center" shrinkToFit="1"/>
      <protection locked="0"/>
    </xf>
    <xf numFmtId="0" fontId="1" fillId="10" borderId="2" xfId="0" applyFont="1" applyFill="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4" fillId="8" borderId="9" xfId="0" applyFont="1" applyFill="1" applyBorder="1" applyAlignment="1" applyProtection="1">
      <alignment horizontal="center" vertical="center" shrinkToFit="1"/>
      <protection hidden="1"/>
    </xf>
    <xf numFmtId="0" fontId="4" fillId="8" borderId="10" xfId="0" applyFont="1" applyFill="1" applyBorder="1" applyAlignment="1" applyProtection="1">
      <alignment horizontal="center" vertical="center" shrinkToFit="1"/>
      <protection hidden="1"/>
    </xf>
    <xf numFmtId="0" fontId="4" fillId="8" borderId="11" xfId="0" applyFont="1" applyFill="1" applyBorder="1" applyAlignment="1" applyProtection="1">
      <alignment horizontal="center" vertical="center" shrinkToFit="1"/>
      <protection hidden="1"/>
    </xf>
    <xf numFmtId="0" fontId="4" fillId="8" borderId="14" xfId="0" applyFont="1" applyFill="1" applyBorder="1" applyAlignment="1" applyProtection="1">
      <alignment horizontal="center" vertical="center" shrinkToFit="1"/>
      <protection hidden="1"/>
    </xf>
    <xf numFmtId="0" fontId="4" fillId="8" borderId="8" xfId="0" applyFont="1" applyFill="1" applyBorder="1" applyAlignment="1" applyProtection="1">
      <alignment horizontal="center" vertical="center" shrinkToFit="1"/>
      <protection hidden="1"/>
    </xf>
    <xf numFmtId="0" fontId="4" fillId="8" borderId="15" xfId="0" applyFont="1" applyFill="1" applyBorder="1" applyAlignment="1" applyProtection="1">
      <alignment horizontal="center" vertical="center" shrinkToFit="1"/>
      <protection hidden="1"/>
    </xf>
    <xf numFmtId="0" fontId="8" fillId="9" borderId="9" xfId="0" applyFont="1" applyFill="1" applyBorder="1" applyAlignment="1" applyProtection="1">
      <alignment horizontal="center" vertical="center" shrinkToFit="1"/>
      <protection hidden="1"/>
    </xf>
    <xf numFmtId="0" fontId="8" fillId="9" borderId="10" xfId="0" applyFont="1" applyFill="1" applyBorder="1" applyAlignment="1" applyProtection="1">
      <alignment horizontal="center" vertical="center" shrinkToFit="1"/>
      <protection hidden="1"/>
    </xf>
    <xf numFmtId="0" fontId="8" fillId="9" borderId="11" xfId="0" applyFont="1" applyFill="1" applyBorder="1" applyAlignment="1" applyProtection="1">
      <alignment horizontal="center" vertical="center" shrinkToFit="1"/>
      <protection hidden="1"/>
    </xf>
    <xf numFmtId="0" fontId="8" fillId="9" borderId="14" xfId="0" applyFont="1" applyFill="1" applyBorder="1" applyAlignment="1" applyProtection="1">
      <alignment horizontal="center" vertical="center" shrinkToFit="1"/>
      <protection hidden="1"/>
    </xf>
    <xf numFmtId="0" fontId="8" fillId="9" borderId="8" xfId="0" applyFont="1" applyFill="1" applyBorder="1" applyAlignment="1" applyProtection="1">
      <alignment horizontal="center" vertical="center" shrinkToFit="1"/>
      <protection hidden="1"/>
    </xf>
    <xf numFmtId="0" fontId="8" fillId="9" borderId="15" xfId="0" applyFont="1" applyFill="1" applyBorder="1" applyAlignment="1" applyProtection="1">
      <alignment horizontal="center" vertical="center" shrinkToFit="1"/>
      <protection hidden="1"/>
    </xf>
    <xf numFmtId="164" fontId="0" fillId="0" borderId="14"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20" fontId="0" fillId="0" borderId="14" xfId="0" applyNumberFormat="1" applyBorder="1" applyAlignment="1" applyProtection="1">
      <alignment horizontal="center" shrinkToFit="1"/>
      <protection locked="0"/>
    </xf>
    <xf numFmtId="20" fontId="0" fillId="0" borderId="8" xfId="0" applyNumberFormat="1" applyBorder="1" applyAlignment="1" applyProtection="1">
      <alignment horizontal="center" shrinkToFit="1"/>
      <protection locked="0"/>
    </xf>
    <xf numFmtId="20" fontId="0" fillId="0" borderId="15" xfId="0" applyNumberFormat="1" applyBorder="1" applyAlignment="1" applyProtection="1">
      <alignment horizontal="center" shrinkToFit="1"/>
      <protection locked="0"/>
    </xf>
    <xf numFmtId="0" fontId="5" fillId="0" borderId="0" xfId="0" applyFont="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0" fontId="1" fillId="10" borderId="9" xfId="0" applyFont="1" applyFill="1" applyBorder="1" applyAlignment="1" applyProtection="1">
      <alignment horizontal="center" shrinkToFit="1"/>
      <protection hidden="1"/>
    </xf>
    <xf numFmtId="0" fontId="1" fillId="10" borderId="10" xfId="0" applyFont="1" applyFill="1" applyBorder="1" applyAlignment="1" applyProtection="1">
      <alignment horizontal="center" shrinkToFit="1"/>
      <protection hidden="1"/>
    </xf>
    <xf numFmtId="0" fontId="1" fillId="10" borderId="11" xfId="0" applyFont="1" applyFill="1" applyBorder="1" applyAlignment="1" applyProtection="1">
      <alignment horizontal="center" shrinkToFit="1"/>
      <protection hidden="1"/>
    </xf>
    <xf numFmtId="169" fontId="0" fillId="0" borderId="9" xfId="0" applyNumberFormat="1" applyBorder="1" applyAlignment="1" applyProtection="1">
      <alignment horizontal="center" shrinkToFit="1"/>
      <protection locked="0"/>
    </xf>
    <xf numFmtId="169" fontId="0" fillId="0" borderId="10" xfId="0" applyNumberFormat="1" applyBorder="1" applyAlignment="1" applyProtection="1">
      <alignment horizontal="center" shrinkToFit="1"/>
      <protection locked="0"/>
    </xf>
    <xf numFmtId="169" fontId="0" fillId="0" borderId="11" xfId="0" applyNumberFormat="1" applyBorder="1" applyAlignment="1" applyProtection="1">
      <alignment horizontal="center" shrinkToFit="1"/>
      <protection locked="0"/>
    </xf>
    <xf numFmtId="20" fontId="0" fillId="0" borderId="9" xfId="0" applyNumberFormat="1" applyBorder="1" applyAlignment="1" applyProtection="1">
      <alignment horizontal="center" shrinkToFit="1"/>
      <protection locked="0"/>
    </xf>
    <xf numFmtId="20" fontId="0" fillId="0" borderId="10" xfId="0" applyNumberFormat="1" applyBorder="1" applyAlignment="1" applyProtection="1">
      <alignment horizontal="center" shrinkToFit="1"/>
      <protection locked="0"/>
    </xf>
    <xf numFmtId="20" fontId="0" fillId="0" borderId="11" xfId="0" applyNumberFormat="1" applyBorder="1" applyAlignment="1" applyProtection="1">
      <alignment horizontal="center" shrinkToFit="1"/>
      <protection locked="0"/>
    </xf>
    <xf numFmtId="0" fontId="0" fillId="2" borderId="0" xfId="0" applyFill="1" applyAlignment="1" applyProtection="1">
      <alignment horizontal="center" shrinkToFit="1"/>
      <protection hidden="1"/>
    </xf>
    <xf numFmtId="0" fontId="5" fillId="0" borderId="8" xfId="0" applyFont="1" applyBorder="1" applyAlignment="1" applyProtection="1">
      <alignment horizontal="center" shrinkToFit="1"/>
      <protection hidden="1"/>
    </xf>
    <xf numFmtId="0" fontId="3" fillId="2" borderId="6" xfId="0" applyFont="1" applyFill="1" applyBorder="1" applyAlignment="1" applyProtection="1">
      <alignment horizontal="center" shrinkToFit="1"/>
      <protection hidden="1"/>
    </xf>
    <xf numFmtId="0" fontId="6" fillId="6" borderId="5" xfId="0" applyFont="1" applyFill="1" applyBorder="1" applyAlignment="1" applyProtection="1">
      <alignment horizontal="center" shrinkToFit="1"/>
      <protection hidden="1"/>
    </xf>
    <xf numFmtId="0" fontId="6" fillId="6" borderId="6" xfId="0" applyFont="1" applyFill="1" applyBorder="1" applyAlignment="1" applyProtection="1">
      <alignment horizontal="center" shrinkToFit="1"/>
      <protection hidden="1"/>
    </xf>
    <xf numFmtId="0" fontId="6" fillId="6" borderId="7" xfId="0" applyFont="1" applyFill="1" applyBorder="1" applyAlignment="1" applyProtection="1">
      <alignment horizontal="center" shrinkToFit="1"/>
      <protection hidden="1"/>
    </xf>
    <xf numFmtId="0" fontId="1" fillId="7" borderId="5" xfId="0" applyFont="1" applyFill="1" applyBorder="1" applyAlignment="1" applyProtection="1">
      <alignment horizontal="center" shrinkToFit="1"/>
      <protection hidden="1"/>
    </xf>
    <xf numFmtId="0" fontId="1" fillId="7" borderId="6" xfId="0" applyFont="1" applyFill="1" applyBorder="1" applyAlignment="1" applyProtection="1">
      <alignment horizontal="center" shrinkToFit="1"/>
      <protection hidden="1"/>
    </xf>
    <xf numFmtId="0" fontId="1" fillId="7" borderId="7" xfId="0" applyFont="1" applyFill="1" applyBorder="1" applyAlignment="1" applyProtection="1">
      <alignment horizontal="center" shrinkToFit="1"/>
      <protection hidden="1"/>
    </xf>
    <xf numFmtId="0" fontId="2" fillId="0" borderId="5" xfId="0" applyFont="1" applyBorder="1" applyAlignment="1" applyProtection="1">
      <alignment horizontal="center" shrinkToFit="1"/>
      <protection hidden="1"/>
    </xf>
    <xf numFmtId="0" fontId="2" fillId="0" borderId="6" xfId="0" applyFont="1" applyBorder="1" applyAlignment="1" applyProtection="1">
      <alignment horizontal="center" shrinkToFit="1"/>
      <protection hidden="1"/>
    </xf>
    <xf numFmtId="0" fontId="2" fillId="0" borderId="7" xfId="0" applyFont="1" applyBorder="1" applyAlignment="1" applyProtection="1">
      <alignment horizontal="center" shrinkToFit="1"/>
      <protection hidden="1"/>
    </xf>
    <xf numFmtId="0" fontId="3" fillId="2" borderId="0" xfId="0" applyFont="1" applyFill="1" applyAlignment="1" applyProtection="1">
      <alignment horizontal="center" vertical="center" shrinkToFit="1"/>
      <protection hidden="1"/>
    </xf>
    <xf numFmtId="0" fontId="12" fillId="0" borderId="0" xfId="0" applyFont="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6"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168" fontId="2" fillId="0" borderId="5" xfId="0" applyNumberFormat="1" applyFont="1" applyBorder="1" applyAlignment="1" applyProtection="1">
      <alignment horizontal="center" shrinkToFit="1"/>
      <protection hidden="1"/>
    </xf>
    <xf numFmtId="168" fontId="2" fillId="0" borderId="6" xfId="0" applyNumberFormat="1" applyFont="1" applyBorder="1" applyAlignment="1" applyProtection="1">
      <alignment horizontal="center" shrinkToFit="1"/>
      <protection hidden="1"/>
    </xf>
    <xf numFmtId="168" fontId="2" fillId="0" borderId="7" xfId="0" applyNumberFormat="1" applyFont="1" applyBorder="1" applyAlignment="1" applyProtection="1">
      <alignment horizontal="center" shrinkToFit="1"/>
      <protection hidden="1"/>
    </xf>
    <xf numFmtId="3" fontId="2" fillId="2" borderId="5" xfId="0" applyNumberFormat="1" applyFont="1" applyFill="1" applyBorder="1" applyAlignment="1" applyProtection="1">
      <alignment horizontal="center" shrinkToFit="1"/>
      <protection hidden="1"/>
    </xf>
    <xf numFmtId="3" fontId="2" fillId="2" borderId="6" xfId="0" applyNumberFormat="1" applyFont="1" applyFill="1" applyBorder="1" applyAlignment="1" applyProtection="1">
      <alignment horizontal="center" shrinkToFit="1"/>
      <protection hidden="1"/>
    </xf>
    <xf numFmtId="3" fontId="2" fillId="2" borderId="7" xfId="0" applyNumberFormat="1" applyFont="1" applyFill="1" applyBorder="1" applyAlignment="1" applyProtection="1">
      <alignment horizontal="center" shrinkToFit="1"/>
      <protection hidden="1"/>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2" fillId="2" borderId="10" xfId="0" applyFont="1" applyFill="1" applyBorder="1" applyAlignment="1" applyProtection="1">
      <alignment horizontal="center" shrinkToFit="1"/>
      <protection hidden="1"/>
    </xf>
    <xf numFmtId="0" fontId="2" fillId="2" borderId="0" xfId="0" applyFont="1" applyFill="1" applyAlignment="1" applyProtection="1">
      <alignment horizontal="center" shrinkToFit="1"/>
      <protection hidden="1"/>
    </xf>
    <xf numFmtId="0" fontId="7" fillId="0" borderId="9" xfId="0"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xf numFmtId="0" fontId="7" fillId="0" borderId="11" xfId="0" applyFont="1" applyBorder="1" applyAlignment="1" applyProtection="1">
      <alignment horizontal="center" vertical="center" shrinkToFit="1"/>
      <protection hidden="1"/>
    </xf>
    <xf numFmtId="0" fontId="7" fillId="0" borderId="14"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5" xfId="0" applyFont="1" applyBorder="1" applyAlignment="1" applyProtection="1">
      <alignment horizontal="center" vertical="center" shrinkToFit="1"/>
      <protection hidden="1"/>
    </xf>
    <xf numFmtId="0" fontId="9" fillId="2" borderId="12" xfId="0" applyFont="1" applyFill="1" applyBorder="1" applyAlignment="1" applyProtection="1">
      <alignment horizontal="center" vertical="center" shrinkToFit="1"/>
      <protection hidden="1"/>
    </xf>
    <xf numFmtId="0" fontId="9" fillId="2" borderId="13" xfId="0" applyFont="1" applyFill="1" applyBorder="1" applyAlignment="1" applyProtection="1">
      <alignment horizontal="center" vertical="center" shrinkToFit="1"/>
      <protection hidden="1"/>
    </xf>
    <xf numFmtId="0" fontId="2" fillId="6" borderId="5" xfId="0" applyFont="1" applyFill="1" applyBorder="1" applyAlignment="1" applyProtection="1">
      <alignment horizontal="center" shrinkToFit="1"/>
      <protection hidden="1"/>
    </xf>
    <xf numFmtId="0" fontId="2" fillId="6" borderId="6" xfId="0" applyFont="1" applyFill="1" applyBorder="1" applyAlignment="1" applyProtection="1">
      <alignment horizontal="center" shrinkToFit="1"/>
      <protection hidden="1"/>
    </xf>
    <xf numFmtId="0" fontId="2" fillId="6" borderId="7" xfId="0" applyFont="1" applyFill="1" applyBorder="1" applyAlignment="1" applyProtection="1">
      <alignment horizontal="center" shrinkToFit="1"/>
      <protection hidden="1"/>
    </xf>
    <xf numFmtId="0" fontId="3" fillId="2" borderId="8" xfId="0" applyFont="1" applyFill="1" applyBorder="1" applyAlignment="1" applyProtection="1">
      <alignment horizontal="center" vertical="center" shrinkToFit="1"/>
      <protection hidden="1"/>
    </xf>
    <xf numFmtId="0" fontId="2" fillId="2" borderId="8" xfId="0" applyFont="1" applyFill="1" applyBorder="1" applyAlignment="1" applyProtection="1">
      <alignment horizontal="center" shrinkToFit="1"/>
      <protection hidden="1"/>
    </xf>
    <xf numFmtId="0" fontId="2" fillId="0" borderId="8"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2" fillId="0" borderId="13" xfId="0" applyFont="1" applyBorder="1" applyAlignment="1" applyProtection="1">
      <alignment horizontal="center" shrinkToFit="1"/>
      <protection hidden="1"/>
    </xf>
    <xf numFmtId="0" fontId="6" fillId="6" borderId="14" xfId="0" applyFont="1" applyFill="1" applyBorder="1" applyAlignment="1" applyProtection="1">
      <alignment horizontal="center" shrinkToFit="1"/>
      <protection hidden="1"/>
    </xf>
    <xf numFmtId="0" fontId="6" fillId="6" borderId="8" xfId="0" applyFont="1" applyFill="1" applyBorder="1" applyAlignment="1" applyProtection="1">
      <alignment horizontal="center" shrinkToFit="1"/>
      <protection hidden="1"/>
    </xf>
    <xf numFmtId="0" fontId="6" fillId="6" borderId="12" xfId="0" applyFont="1" applyFill="1" applyBorder="1" applyAlignment="1" applyProtection="1">
      <alignment horizontal="center" shrinkToFit="1"/>
      <protection hidden="1"/>
    </xf>
    <xf numFmtId="0" fontId="6" fillId="6" borderId="0" xfId="0" applyFont="1" applyFill="1" applyAlignment="1" applyProtection="1">
      <alignment horizontal="center" shrinkToFit="1"/>
      <protection hidden="1"/>
    </xf>
    <xf numFmtId="0" fontId="2" fillId="0" borderId="10" xfId="0" applyFont="1" applyBorder="1" applyAlignment="1" applyProtection="1">
      <alignment horizontal="center" shrinkToFit="1"/>
      <protection hidden="1"/>
    </xf>
    <xf numFmtId="0" fontId="2" fillId="0" borderId="11" xfId="0" applyFont="1" applyBorder="1" applyAlignment="1" applyProtection="1">
      <alignment horizontal="center" shrinkToFit="1"/>
      <protection hidden="1"/>
    </xf>
    <xf numFmtId="0" fontId="6" fillId="6" borderId="9" xfId="0" applyFont="1" applyFill="1" applyBorder="1" applyAlignment="1" applyProtection="1">
      <alignment horizontal="center" shrinkToFit="1"/>
      <protection hidden="1"/>
    </xf>
    <xf numFmtId="0" fontId="6" fillId="6" borderId="10" xfId="0" applyFont="1" applyFill="1" applyBorder="1" applyAlignment="1" applyProtection="1">
      <alignment horizontal="center" shrinkToFit="1"/>
      <protection hidden="1"/>
    </xf>
    <xf numFmtId="0" fontId="6" fillId="6" borderId="11" xfId="0" applyFont="1" applyFill="1" applyBorder="1" applyAlignment="1" applyProtection="1">
      <alignment horizontal="center" shrinkToFit="1"/>
      <protection hidden="1"/>
    </xf>
    <xf numFmtId="0" fontId="1" fillId="7" borderId="14" xfId="0" applyFont="1" applyFill="1" applyBorder="1" applyAlignment="1" applyProtection="1">
      <alignment horizontal="center" shrinkToFit="1"/>
      <protection hidden="1"/>
    </xf>
    <xf numFmtId="0" fontId="1" fillId="7" borderId="8" xfId="0" applyFont="1" applyFill="1" applyBorder="1" applyAlignment="1" applyProtection="1">
      <alignment horizontal="center" shrinkToFit="1"/>
      <protection hidden="1"/>
    </xf>
    <xf numFmtId="0" fontId="1" fillId="7" borderId="12" xfId="0" applyFont="1" applyFill="1" applyBorder="1" applyAlignment="1" applyProtection="1">
      <alignment horizontal="center" shrinkToFit="1"/>
      <protection hidden="1"/>
    </xf>
    <xf numFmtId="0" fontId="1" fillId="7" borderId="0" xfId="0" applyFont="1" applyFill="1" applyAlignment="1" applyProtection="1">
      <alignment horizontal="center" shrinkToFit="1"/>
      <protection hidden="1"/>
    </xf>
    <xf numFmtId="0" fontId="1" fillId="7" borderId="9" xfId="0" applyFont="1" applyFill="1" applyBorder="1" applyAlignment="1" applyProtection="1">
      <alignment horizontal="center" shrinkToFit="1"/>
      <protection hidden="1"/>
    </xf>
    <xf numFmtId="0" fontId="1" fillId="7" borderId="10" xfId="0" applyFont="1" applyFill="1" applyBorder="1" applyAlignment="1" applyProtection="1">
      <alignment horizontal="center" shrinkToFit="1"/>
      <protection hidden="1"/>
    </xf>
    <xf numFmtId="0" fontId="1" fillId="7" borderId="11" xfId="0" applyFont="1" applyFill="1" applyBorder="1" applyAlignment="1" applyProtection="1">
      <alignment horizontal="center" shrinkToFit="1"/>
      <protection hidden="1"/>
    </xf>
    <xf numFmtId="0" fontId="9" fillId="2" borderId="0" xfId="0" applyFont="1" applyFill="1" applyAlignment="1" applyProtection="1">
      <alignment horizontal="center" vertical="center" shrinkToFit="1"/>
      <protection hidden="1"/>
    </xf>
    <xf numFmtId="0" fontId="7" fillId="2" borderId="0" xfId="0" applyFont="1" applyFill="1" applyAlignment="1" applyProtection="1">
      <alignment horizontal="center" vertical="center" shrinkToFit="1"/>
      <protection hidden="1"/>
    </xf>
    <xf numFmtId="0" fontId="8" fillId="10" borderId="9" xfId="0" applyFont="1" applyFill="1" applyBorder="1" applyAlignment="1" applyProtection="1">
      <alignment horizontal="center" vertical="center" shrinkToFit="1"/>
      <protection hidden="1"/>
    </xf>
    <xf numFmtId="0" fontId="8" fillId="10" borderId="10" xfId="0" applyFont="1" applyFill="1" applyBorder="1" applyAlignment="1" applyProtection="1">
      <alignment horizontal="center" vertical="center" shrinkToFit="1"/>
      <protection hidden="1"/>
    </xf>
    <xf numFmtId="0" fontId="8" fillId="10" borderId="11" xfId="0" applyFont="1" applyFill="1" applyBorder="1" applyAlignment="1" applyProtection="1">
      <alignment horizontal="center" vertical="center" shrinkToFit="1"/>
      <protection hidden="1"/>
    </xf>
    <xf numFmtId="0" fontId="8" fillId="10" borderId="14" xfId="0" applyFont="1" applyFill="1" applyBorder="1" applyAlignment="1" applyProtection="1">
      <alignment horizontal="center" vertical="center" shrinkToFit="1"/>
      <protection hidden="1"/>
    </xf>
    <xf numFmtId="0" fontId="8" fillId="10" borderId="8" xfId="0" applyFont="1" applyFill="1" applyBorder="1" applyAlignment="1" applyProtection="1">
      <alignment horizontal="center" vertical="center" shrinkToFit="1"/>
      <protection hidden="1"/>
    </xf>
    <xf numFmtId="0" fontId="8" fillId="10" borderId="15" xfId="0" applyFont="1" applyFill="1" applyBorder="1" applyAlignment="1" applyProtection="1">
      <alignment horizontal="center" vertical="center" shrinkToFit="1"/>
      <protection hidden="1"/>
    </xf>
    <xf numFmtId="0" fontId="4" fillId="9" borderId="9" xfId="0" applyFont="1" applyFill="1" applyBorder="1" applyAlignment="1" applyProtection="1">
      <alignment horizontal="center" vertical="center" shrinkToFit="1"/>
      <protection hidden="1"/>
    </xf>
    <xf numFmtId="0" fontId="4" fillId="9" borderId="10" xfId="0" applyFont="1" applyFill="1" applyBorder="1" applyAlignment="1" applyProtection="1">
      <alignment horizontal="center" vertical="center" shrinkToFit="1"/>
      <protection hidden="1"/>
    </xf>
    <xf numFmtId="0" fontId="4" fillId="9" borderId="11" xfId="0" applyFont="1" applyFill="1" applyBorder="1" applyAlignment="1" applyProtection="1">
      <alignment horizontal="center" vertical="center" shrinkToFit="1"/>
      <protection hidden="1"/>
    </xf>
    <xf numFmtId="0" fontId="4" fillId="9" borderId="14" xfId="0" applyFont="1" applyFill="1" applyBorder="1" applyAlignment="1" applyProtection="1">
      <alignment horizontal="center" vertical="center" shrinkToFit="1"/>
      <protection hidden="1"/>
    </xf>
    <xf numFmtId="0" fontId="4" fillId="9" borderId="8" xfId="0" applyFont="1" applyFill="1" applyBorder="1" applyAlignment="1" applyProtection="1">
      <alignment horizontal="center" vertical="center" shrinkToFit="1"/>
      <protection hidden="1"/>
    </xf>
    <xf numFmtId="0" fontId="4" fillId="9" borderId="15" xfId="0" applyFont="1" applyFill="1" applyBorder="1" applyAlignment="1" applyProtection="1">
      <alignment horizontal="center" vertical="center" shrinkToFit="1"/>
      <protection hidden="1"/>
    </xf>
    <xf numFmtId="0" fontId="2" fillId="0" borderId="12" xfId="0" applyFont="1" applyBorder="1" applyAlignment="1" applyProtection="1">
      <alignment horizontal="center" shrinkToFit="1"/>
      <protection hidden="1"/>
    </xf>
    <xf numFmtId="0" fontId="14" fillId="2" borderId="10" xfId="0" applyFont="1" applyFill="1" applyBorder="1" applyAlignment="1" applyProtection="1">
      <alignment horizontal="center" vertical="center" shrinkToFit="1"/>
      <protection hidden="1"/>
    </xf>
    <xf numFmtId="0" fontId="14" fillId="2" borderId="0" xfId="0" applyFont="1" applyFill="1" applyAlignment="1" applyProtection="1">
      <alignment horizontal="center" vertical="center" shrinkToFit="1"/>
      <protection hidden="1"/>
    </xf>
    <xf numFmtId="0" fontId="14" fillId="2" borderId="8" xfId="0" applyFont="1" applyFill="1" applyBorder="1" applyAlignment="1" applyProtection="1">
      <alignment horizontal="center" vertical="center" shrinkToFit="1"/>
      <protection hidden="1"/>
    </xf>
    <xf numFmtId="0" fontId="2" fillId="2" borderId="10" xfId="0" applyFont="1" applyFill="1" applyBorder="1" applyAlignment="1" applyProtection="1">
      <alignment horizontal="center" vertical="center" shrinkToFit="1"/>
      <protection hidden="1"/>
    </xf>
    <xf numFmtId="0" fontId="2" fillId="2" borderId="0" xfId="0" applyFont="1" applyFill="1" applyAlignment="1" applyProtection="1">
      <alignment horizontal="center" vertical="center" shrinkToFit="1"/>
      <protection hidden="1"/>
    </xf>
    <xf numFmtId="0" fontId="2" fillId="2" borderId="8" xfId="0" applyFont="1" applyFill="1" applyBorder="1" applyAlignment="1" applyProtection="1">
      <alignment horizontal="center" vertical="center" shrinkToFit="1"/>
      <protection hidden="1"/>
    </xf>
    <xf numFmtId="0" fontId="13" fillId="2" borderId="10" xfId="0" applyFont="1" applyFill="1" applyBorder="1" applyAlignment="1" applyProtection="1">
      <alignment horizontal="center" vertical="center" shrinkToFit="1"/>
      <protection hidden="1"/>
    </xf>
    <xf numFmtId="0" fontId="13" fillId="2" borderId="0" xfId="0" applyFont="1" applyFill="1" applyAlignment="1" applyProtection="1">
      <alignment horizontal="center" vertical="center" shrinkToFit="1"/>
      <protection hidden="1"/>
    </xf>
    <xf numFmtId="0" fontId="13" fillId="2" borderId="8" xfId="0" applyFont="1" applyFill="1" applyBorder="1" applyAlignment="1" applyProtection="1">
      <alignment horizontal="center" vertical="center" shrinkToFit="1"/>
      <protection hidden="1"/>
    </xf>
    <xf numFmtId="0" fontId="0" fillId="0" borderId="4" xfId="0" applyBorder="1" applyAlignment="1" applyProtection="1">
      <alignment horizontal="center" shrinkToFit="1"/>
      <protection hidden="1"/>
    </xf>
    <xf numFmtId="0" fontId="2" fillId="0" borderId="14" xfId="0" applyFont="1" applyBorder="1" applyAlignment="1" applyProtection="1">
      <alignment horizontal="center" shrinkToFit="1"/>
      <protection hidden="1"/>
    </xf>
  </cellXfs>
  <cellStyles count="2">
    <cellStyle name="Hyperlink" xfId="1" builtinId="8"/>
    <cellStyle name="Normal" xfId="0" builtinId="0"/>
  </cellStyles>
  <dxfs count="71">
    <dxf>
      <font>
        <b/>
        <i val="0"/>
        <color rgb="FF00B050"/>
      </font>
    </dxf>
    <dxf>
      <font>
        <b/>
        <i val="0"/>
        <color rgb="FFFF0000"/>
      </font>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2060"/>
        </patternFill>
      </fill>
    </dxf>
    <dxf>
      <font>
        <b/>
        <i val="0"/>
        <color theme="0"/>
      </font>
      <fill>
        <patternFill>
          <bgColor rgb="FFFF0000"/>
        </patternFill>
      </fill>
    </dxf>
    <dxf>
      <font>
        <b/>
        <i val="0"/>
        <color theme="0"/>
      </font>
      <fill>
        <patternFill>
          <bgColor rgb="FF0070C0"/>
        </patternFill>
      </fill>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
      <font>
        <b/>
        <i val="0"/>
        <color rgb="FFFF0000"/>
      </font>
      <fill>
        <patternFill>
          <bgColor theme="0"/>
        </patternFill>
      </fill>
      <border>
        <left style="thin">
          <color auto="1"/>
        </left>
        <right style="thin">
          <color auto="1"/>
        </right>
        <top style="thin">
          <color auto="1"/>
        </top>
        <bottom style="thin">
          <color auto="1"/>
        </bottom>
        <vertical/>
        <horizontal/>
      </border>
    </dxf>
    <dxf>
      <font>
        <b/>
        <i val="0"/>
        <color rgb="FFFF0000"/>
      </font>
      <fill>
        <patternFill>
          <bgColor rgb="FF0000FF"/>
        </patternFill>
      </fill>
      <border>
        <left style="thin">
          <color auto="1"/>
        </left>
        <right style="thin">
          <color auto="1"/>
        </right>
        <top style="thin">
          <color auto="1"/>
        </top>
        <bottom style="thin">
          <color auto="1"/>
        </bottom>
      </border>
    </dxf>
    <dxf>
      <font>
        <b/>
        <i val="0"/>
        <color theme="0"/>
      </font>
      <fill>
        <patternFill>
          <bgColor rgb="FF00B050"/>
        </patternFill>
      </fill>
      <border>
        <left style="thin">
          <color auto="1"/>
        </left>
        <right style="thin">
          <color auto="1"/>
        </right>
        <top style="thin">
          <color auto="1"/>
        </top>
        <bottom style="thin">
          <color auto="1"/>
        </bottom>
      </border>
    </dxf>
    <dxf>
      <font>
        <b/>
        <i val="0"/>
        <color theme="0"/>
      </font>
      <fill>
        <patternFill>
          <bgColor rgb="FF0070C0"/>
        </patternFill>
      </fill>
      <border>
        <left style="thin">
          <color auto="1"/>
        </left>
        <right style="thin">
          <color auto="1"/>
        </right>
        <top style="thin">
          <color auto="1"/>
        </top>
        <bottom style="thin">
          <color auto="1"/>
        </bottom>
      </border>
    </dxf>
    <dxf>
      <font>
        <b/>
        <i val="0"/>
        <color theme="0"/>
      </font>
      <fill>
        <patternFill>
          <bgColor rgb="FF00206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ill>
        <patternFill>
          <bgColor theme="0"/>
        </patternFill>
      </fill>
    </dxf>
    <dxf>
      <fill>
        <patternFill>
          <bgColor rgb="FF0000FF"/>
        </patternFill>
      </fill>
    </dxf>
    <dxf>
      <fill>
        <patternFill>
          <bgColor rgb="FF00B050"/>
        </patternFill>
      </fill>
    </dxf>
    <dxf>
      <fill>
        <patternFill>
          <bgColor rgb="FF0070C0"/>
        </patternFill>
      </fill>
    </dxf>
    <dxf>
      <fill>
        <patternFill>
          <bgColor rgb="FF002060"/>
        </patternFill>
      </fill>
    </dxf>
    <dxf>
      <fill>
        <patternFill>
          <bgColor rgb="FFFF0000"/>
        </patternFill>
      </fill>
    </dxf>
    <dxf>
      <fill>
        <patternFill>
          <bgColor theme="1"/>
        </patternFill>
      </fill>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
      <font>
        <b/>
        <i val="0"/>
        <color rgb="FFFF0000"/>
      </font>
    </dxf>
    <dxf>
      <font>
        <b/>
        <i val="0"/>
        <color rgb="FF0000FF"/>
      </font>
    </dxf>
    <dxf>
      <font>
        <b/>
        <i val="0"/>
        <color rgb="FF00B050"/>
      </font>
    </dxf>
    <dxf>
      <font>
        <b/>
        <i val="0"/>
        <color theme="0"/>
      </font>
      <fill>
        <patternFill>
          <bgColor rgb="FFFF0000"/>
        </patternFill>
      </fill>
    </dxf>
    <dxf>
      <font>
        <b/>
        <i val="0"/>
        <color theme="0"/>
      </font>
      <fill>
        <patternFill>
          <bgColor rgb="FF00B050"/>
        </patternFill>
      </fill>
    </dxf>
    <dxf>
      <font>
        <b/>
        <i val="0"/>
        <color theme="1"/>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C000"/>
        </patternFill>
      </fill>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dxf>
    <dxf>
      <font>
        <b/>
        <i val="0"/>
        <color rgb="FFFF0000"/>
      </font>
      <fill>
        <patternFill>
          <bgColor theme="0"/>
        </patternFill>
      </fill>
      <border>
        <vertical/>
        <horizontal/>
      </border>
    </dxf>
    <dxf>
      <font>
        <b/>
        <i val="0"/>
        <color rgb="FFFF0000"/>
      </font>
      <fill>
        <patternFill>
          <bgColor rgb="FF0000FF"/>
        </patternFill>
      </fill>
    </dxf>
    <dxf>
      <font>
        <b/>
        <i val="0"/>
        <color theme="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FF0000"/>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2" defaultPivotStyle="PivotStyleLight16"/>
  <colors>
    <mruColors>
      <color rgb="FF0000FF"/>
      <color rgb="FF2B723E"/>
      <color rgb="FFAF24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'Match Preview and Report'!$BA$11</c:f>
              <c:strCache>
                <c:ptCount val="1"/>
                <c:pt idx="0">
                  <c:v>Start</c:v>
                </c:pt>
              </c:strCache>
            </c:strRef>
          </c:tx>
          <c:spPr>
            <a:ln w="38100" cap="rnd">
              <a:solidFill>
                <a:srgbClr val="FFC000"/>
              </a:solidFill>
              <a:round/>
              <a:headEnd type="oval" w="med" len="lg"/>
              <a:tailEnd type="stealth" w="lg" len="lg"/>
            </a:ln>
            <a:effectLst/>
          </c:spPr>
          <c:marker>
            <c:symbol val="circle"/>
            <c:size val="5"/>
            <c:spPr>
              <a:noFill/>
              <a:ln w="9525">
                <a:noFill/>
              </a:ln>
              <a:effectLst/>
            </c:spPr>
          </c:marker>
          <c:dPt>
            <c:idx val="1"/>
            <c:marker>
              <c:symbol val="circle"/>
              <c:size val="5"/>
              <c:spPr>
                <a:noFill/>
                <a:ln w="9525">
                  <a:noFill/>
                </a:ln>
                <a:effectLst/>
              </c:spPr>
            </c:marker>
            <c:bubble3D val="0"/>
            <c:extLst>
              <c:ext xmlns:c16="http://schemas.microsoft.com/office/drawing/2014/chart" uri="{C3380CC4-5D6E-409C-BE32-E72D297353CC}">
                <c16:uniqueId val="{00000000-F644-4E4D-ACB6-81840237DCFB}"/>
              </c:ext>
            </c:extLst>
          </c:dPt>
          <c:xVal>
            <c:numRef>
              <c:f>'Match Preview and Report'!$BB$11:$BB$12</c:f>
              <c:numCache>
                <c:formatCode>0.0</c:formatCode>
                <c:ptCount val="2"/>
                <c:pt idx="0">
                  <c:v>#N/A</c:v>
                </c:pt>
                <c:pt idx="1">
                  <c:v>#N/A</c:v>
                </c:pt>
              </c:numCache>
            </c:numRef>
          </c:xVal>
          <c:yVal>
            <c:numRef>
              <c:f>'Match Preview and Report'!$BC$11:$BC$12</c:f>
              <c:numCache>
                <c:formatCode>0.0</c:formatCode>
                <c:ptCount val="2"/>
                <c:pt idx="0">
                  <c:v>#N/A</c:v>
                </c:pt>
                <c:pt idx="1">
                  <c:v>#N/A</c:v>
                </c:pt>
              </c:numCache>
            </c:numRef>
          </c:yVal>
          <c:smooth val="0"/>
          <c:extLst>
            <c:ext xmlns:c16="http://schemas.microsoft.com/office/drawing/2014/chart" uri="{C3380CC4-5D6E-409C-BE32-E72D297353CC}">
              <c16:uniqueId val="{00000000-10A5-4DB3-BE9A-ED4A0C8D3880}"/>
            </c:ext>
          </c:extLst>
        </c:ser>
        <c:dLbls>
          <c:showLegendKey val="0"/>
          <c:showVal val="0"/>
          <c:showCatName val="0"/>
          <c:showSerName val="0"/>
          <c:showPercent val="0"/>
          <c:showBubbleSize val="0"/>
        </c:dLbls>
        <c:axId val="472875056"/>
        <c:axId val="472875712"/>
      </c:scatterChart>
      <c:valAx>
        <c:axId val="472875056"/>
        <c:scaling>
          <c:orientation val="minMax"/>
          <c:max val="20"/>
          <c:min val="0"/>
        </c:scaling>
        <c:delete val="1"/>
        <c:axPos val="b"/>
        <c:numFmt formatCode="0.0" sourceLinked="1"/>
        <c:majorTickMark val="none"/>
        <c:minorTickMark val="none"/>
        <c:tickLblPos val="nextTo"/>
        <c:crossAx val="472875712"/>
        <c:crosses val="autoZero"/>
        <c:crossBetween val="midCat"/>
      </c:valAx>
      <c:valAx>
        <c:axId val="472875712"/>
        <c:scaling>
          <c:orientation val="minMax"/>
          <c:max val="20"/>
          <c:min val="0"/>
        </c:scaling>
        <c:delete val="1"/>
        <c:axPos val="l"/>
        <c:numFmt formatCode="0.0" sourceLinked="1"/>
        <c:majorTickMark val="none"/>
        <c:minorTickMark val="none"/>
        <c:tickLblPos val="nextTo"/>
        <c:crossAx val="472875056"/>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0"/>
              <a:t>Current</a:t>
            </a:r>
            <a:r>
              <a:rPr lang="en-GB" b="0" baseline="0"/>
              <a:t> Team Ratings</a:t>
            </a:r>
            <a:endParaRPr lang="en-GB"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'Match Preview and Report'!$BB$20</c:f>
              <c:strCache>
                <c:ptCount val="1"/>
                <c:pt idx="0">
                  <c:v>England</c:v>
                </c:pt>
              </c:strCache>
            </c:strRef>
          </c:tx>
          <c:spPr>
            <a:solidFill>
              <a:schemeClr val="bg1"/>
            </a:solidFill>
            <a:ln>
              <a:noFill/>
            </a:ln>
            <a:effectLst/>
          </c:spPr>
          <c:invertIfNegative val="0"/>
          <c:cat>
            <c:multiLvlStrRef>
              <c:f>'Match Preview and Report'!$BA$21:$BA$22</c:f>
            </c:multiLvlStrRef>
          </c:cat>
          <c:val>
            <c:numRef>
              <c:f>'Match Preview and Report'!$BB$21:$BB$22</c:f>
              <c:numCache>
                <c:formatCode>General</c:formatCode>
                <c:ptCount val="2"/>
                <c:pt idx="0">
                  <c:v>0</c:v>
                </c:pt>
                <c:pt idx="1">
                  <c:v>0</c:v>
                </c:pt>
              </c:numCache>
            </c:numRef>
          </c:val>
          <c:extLst>
            <c:ext xmlns:c16="http://schemas.microsoft.com/office/drawing/2014/chart" uri="{C3380CC4-5D6E-409C-BE32-E72D297353CC}">
              <c16:uniqueId val="{00000000-38C3-4F14-9594-C31678EFD5F7}"/>
            </c:ext>
          </c:extLst>
        </c:ser>
        <c:ser>
          <c:idx val="1"/>
          <c:order val="1"/>
          <c:tx>
            <c:strRef>
              <c:f>'Match Preview and Report'!$BC$20</c:f>
              <c:strCache>
                <c:ptCount val="1"/>
                <c:pt idx="0">
                  <c:v>France</c:v>
                </c:pt>
              </c:strCache>
            </c:strRef>
          </c:tx>
          <c:spPr>
            <a:solidFill>
              <a:srgbClr val="0000FF"/>
            </a:solidFill>
            <a:ln>
              <a:noFill/>
            </a:ln>
            <a:effectLst/>
          </c:spPr>
          <c:invertIfNegative val="0"/>
          <c:cat>
            <c:multiLvlStrRef>
              <c:f>'Match Preview and Report'!$BA$21:$BA$22</c:f>
            </c:multiLvlStrRef>
          </c:cat>
          <c:val>
            <c:numRef>
              <c:f>'Match Preview and Report'!$BC$21:$BC$22</c:f>
              <c:numCache>
                <c:formatCode>General</c:formatCode>
                <c:ptCount val="2"/>
                <c:pt idx="0">
                  <c:v>0</c:v>
                </c:pt>
                <c:pt idx="1">
                  <c:v>0</c:v>
                </c:pt>
              </c:numCache>
            </c:numRef>
          </c:val>
          <c:extLst>
            <c:ext xmlns:c16="http://schemas.microsoft.com/office/drawing/2014/chart" uri="{C3380CC4-5D6E-409C-BE32-E72D297353CC}">
              <c16:uniqueId val="{00000001-38C3-4F14-9594-C31678EFD5F7}"/>
            </c:ext>
          </c:extLst>
        </c:ser>
        <c:ser>
          <c:idx val="2"/>
          <c:order val="2"/>
          <c:tx>
            <c:strRef>
              <c:f>'Match Preview and Report'!$BD$20</c:f>
              <c:strCache>
                <c:ptCount val="1"/>
                <c:pt idx="0">
                  <c:v>Ireland</c:v>
                </c:pt>
              </c:strCache>
            </c:strRef>
          </c:tx>
          <c:spPr>
            <a:solidFill>
              <a:srgbClr val="00B050"/>
            </a:solidFill>
            <a:ln>
              <a:noFill/>
            </a:ln>
            <a:effectLst/>
          </c:spPr>
          <c:invertIfNegative val="0"/>
          <c:cat>
            <c:multiLvlStrRef>
              <c:f>'Match Preview and Report'!$BA$21:$BA$22</c:f>
            </c:multiLvlStrRef>
          </c:cat>
          <c:val>
            <c:numRef>
              <c:f>'Match Preview and Report'!$BD$21:$BD$22</c:f>
              <c:numCache>
                <c:formatCode>General</c:formatCode>
                <c:ptCount val="2"/>
                <c:pt idx="0">
                  <c:v>0</c:v>
                </c:pt>
                <c:pt idx="1">
                  <c:v>0</c:v>
                </c:pt>
              </c:numCache>
            </c:numRef>
          </c:val>
          <c:extLst>
            <c:ext xmlns:c16="http://schemas.microsoft.com/office/drawing/2014/chart" uri="{C3380CC4-5D6E-409C-BE32-E72D297353CC}">
              <c16:uniqueId val="{00000002-38C3-4F14-9594-C31678EFD5F7}"/>
            </c:ext>
          </c:extLst>
        </c:ser>
        <c:ser>
          <c:idx val="3"/>
          <c:order val="3"/>
          <c:tx>
            <c:strRef>
              <c:f>'Match Preview and Report'!$BE$20</c:f>
              <c:strCache>
                <c:ptCount val="1"/>
                <c:pt idx="0">
                  <c:v>Italy</c:v>
                </c:pt>
              </c:strCache>
            </c:strRef>
          </c:tx>
          <c:spPr>
            <a:solidFill>
              <a:srgbClr val="0070C0"/>
            </a:solidFill>
            <a:ln>
              <a:noFill/>
            </a:ln>
            <a:effectLst/>
          </c:spPr>
          <c:invertIfNegative val="0"/>
          <c:cat>
            <c:multiLvlStrRef>
              <c:f>'Match Preview and Report'!$BA$21:$BA$22</c:f>
            </c:multiLvlStrRef>
          </c:cat>
          <c:val>
            <c:numRef>
              <c:f>'Match Preview and Report'!$BE$21:$BE$22</c:f>
              <c:numCache>
                <c:formatCode>General</c:formatCode>
                <c:ptCount val="2"/>
                <c:pt idx="0">
                  <c:v>0</c:v>
                </c:pt>
                <c:pt idx="1">
                  <c:v>0</c:v>
                </c:pt>
              </c:numCache>
            </c:numRef>
          </c:val>
          <c:extLst>
            <c:ext xmlns:c16="http://schemas.microsoft.com/office/drawing/2014/chart" uri="{C3380CC4-5D6E-409C-BE32-E72D297353CC}">
              <c16:uniqueId val="{00000003-38C3-4F14-9594-C31678EFD5F7}"/>
            </c:ext>
          </c:extLst>
        </c:ser>
        <c:ser>
          <c:idx val="4"/>
          <c:order val="4"/>
          <c:tx>
            <c:strRef>
              <c:f>'Match Preview and Report'!$BF$20</c:f>
              <c:strCache>
                <c:ptCount val="1"/>
                <c:pt idx="0">
                  <c:v>Scotland</c:v>
                </c:pt>
              </c:strCache>
            </c:strRef>
          </c:tx>
          <c:spPr>
            <a:solidFill>
              <a:srgbClr val="002060"/>
            </a:solidFill>
            <a:ln>
              <a:noFill/>
            </a:ln>
            <a:effectLst/>
          </c:spPr>
          <c:invertIfNegative val="0"/>
          <c:cat>
            <c:multiLvlStrRef>
              <c:f>'Match Preview and Report'!$BA$21:$BA$22</c:f>
            </c:multiLvlStrRef>
          </c:cat>
          <c:val>
            <c:numRef>
              <c:f>'Match Preview and Report'!$BF$21:$BF$22</c:f>
              <c:numCache>
                <c:formatCode>General</c:formatCode>
                <c:ptCount val="2"/>
                <c:pt idx="0">
                  <c:v>0</c:v>
                </c:pt>
                <c:pt idx="1">
                  <c:v>0</c:v>
                </c:pt>
              </c:numCache>
            </c:numRef>
          </c:val>
          <c:extLst>
            <c:ext xmlns:c16="http://schemas.microsoft.com/office/drawing/2014/chart" uri="{C3380CC4-5D6E-409C-BE32-E72D297353CC}">
              <c16:uniqueId val="{00000004-38C3-4F14-9594-C31678EFD5F7}"/>
            </c:ext>
          </c:extLst>
        </c:ser>
        <c:ser>
          <c:idx val="5"/>
          <c:order val="5"/>
          <c:tx>
            <c:strRef>
              <c:f>'Match Preview and Report'!$BG$20</c:f>
              <c:strCache>
                <c:ptCount val="1"/>
                <c:pt idx="0">
                  <c:v>Wales</c:v>
                </c:pt>
              </c:strCache>
            </c:strRef>
          </c:tx>
          <c:spPr>
            <a:solidFill>
              <a:srgbClr val="FF0000"/>
            </a:solidFill>
            <a:ln>
              <a:noFill/>
            </a:ln>
            <a:effectLst/>
          </c:spPr>
          <c:invertIfNegative val="0"/>
          <c:cat>
            <c:multiLvlStrRef>
              <c:f>'Match Preview and Report'!$BA$21:$BA$22</c:f>
            </c:multiLvlStrRef>
          </c:cat>
          <c:val>
            <c:numRef>
              <c:f>'Match Preview and Report'!$BG$21:$BG$22</c:f>
              <c:numCache>
                <c:formatCode>General</c:formatCode>
                <c:ptCount val="2"/>
                <c:pt idx="0">
                  <c:v>0</c:v>
                </c:pt>
                <c:pt idx="1">
                  <c:v>0</c:v>
                </c:pt>
              </c:numCache>
            </c:numRef>
          </c:val>
          <c:extLst>
            <c:ext xmlns:c16="http://schemas.microsoft.com/office/drawing/2014/chart" uri="{C3380CC4-5D6E-409C-BE32-E72D297353CC}">
              <c16:uniqueId val="{00000005-38C3-4F14-9594-C31678EFD5F7}"/>
            </c:ext>
          </c:extLst>
        </c:ser>
        <c:dLbls>
          <c:showLegendKey val="0"/>
          <c:showVal val="0"/>
          <c:showCatName val="0"/>
          <c:showSerName val="0"/>
          <c:showPercent val="0"/>
          <c:showBubbleSize val="0"/>
        </c:dLbls>
        <c:gapWidth val="150"/>
        <c:overlap val="100"/>
        <c:axId val="608958256"/>
        <c:axId val="608958584"/>
      </c:barChart>
      <c:catAx>
        <c:axId val="608958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958584"/>
        <c:crosses val="autoZero"/>
        <c:auto val="1"/>
        <c:lblAlgn val="ctr"/>
        <c:lblOffset val="100"/>
        <c:noMultiLvlLbl val="0"/>
      </c:catAx>
      <c:valAx>
        <c:axId val="60895858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958256"/>
        <c:crosses val="autoZero"/>
        <c:crossBetween val="between"/>
      </c:valAx>
      <c:spPr>
        <a:noFill/>
        <a:ln>
          <a:noFill/>
        </a:ln>
        <a:effectLst/>
      </c:spPr>
    </c:plotArea>
    <c:plotVisOnly val="0"/>
    <c:dispBlanksAs val="gap"/>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bg1"/>
              </a:solidFill>
              <a:ln w="19050">
                <a:solidFill>
                  <a:schemeClr val="lt1"/>
                </a:solidFill>
              </a:ln>
              <a:effectLst/>
            </c:spPr>
            <c:extLst>
              <c:ext xmlns:c16="http://schemas.microsoft.com/office/drawing/2014/chart" uri="{C3380CC4-5D6E-409C-BE32-E72D297353CC}">
                <c16:uniqueId val="{00000001-CB6F-4F99-BFB7-0F7786E1C337}"/>
              </c:ext>
            </c:extLst>
          </c:dPt>
          <c:dPt>
            <c:idx val="1"/>
            <c:bubble3D val="0"/>
            <c:spPr>
              <a:solidFill>
                <a:srgbClr val="0000FF"/>
              </a:solidFill>
              <a:ln w="19050">
                <a:solidFill>
                  <a:schemeClr val="lt1"/>
                </a:solidFill>
              </a:ln>
              <a:effectLst/>
            </c:spPr>
            <c:extLst>
              <c:ext xmlns:c16="http://schemas.microsoft.com/office/drawing/2014/chart" uri="{C3380CC4-5D6E-409C-BE32-E72D297353CC}">
                <c16:uniqueId val="{00000002-CB6F-4F99-BFB7-0F7786E1C3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3-CB6F-4F99-BFB7-0F7786E1C337}"/>
              </c:ext>
            </c:extLst>
          </c:dPt>
          <c:dPt>
            <c:idx val="3"/>
            <c:bubble3D val="0"/>
            <c:spPr>
              <a:solidFill>
                <a:srgbClr val="0070C0"/>
              </a:solidFill>
              <a:ln w="19050">
                <a:solidFill>
                  <a:schemeClr val="lt1"/>
                </a:solidFill>
              </a:ln>
              <a:effectLst/>
            </c:spPr>
            <c:extLst>
              <c:ext xmlns:c16="http://schemas.microsoft.com/office/drawing/2014/chart" uri="{C3380CC4-5D6E-409C-BE32-E72D297353CC}">
                <c16:uniqueId val="{00000004-CB6F-4F99-BFB7-0F7786E1C337}"/>
              </c:ext>
            </c:extLst>
          </c:dPt>
          <c:dPt>
            <c:idx val="4"/>
            <c:bubble3D val="0"/>
            <c:spPr>
              <a:solidFill>
                <a:srgbClr val="002060"/>
              </a:solidFill>
              <a:ln w="19050">
                <a:solidFill>
                  <a:schemeClr val="lt1"/>
                </a:solidFill>
              </a:ln>
              <a:effectLst/>
            </c:spPr>
            <c:extLst>
              <c:ext xmlns:c16="http://schemas.microsoft.com/office/drawing/2014/chart" uri="{C3380CC4-5D6E-409C-BE32-E72D297353CC}">
                <c16:uniqueId val="{00000005-CB6F-4F99-BFB7-0F7786E1C337}"/>
              </c:ext>
            </c:extLst>
          </c:dPt>
          <c:dPt>
            <c:idx val="5"/>
            <c:bubble3D val="0"/>
            <c:spPr>
              <a:solidFill>
                <a:srgbClr val="FF0000"/>
              </a:solidFill>
              <a:ln w="19050">
                <a:solidFill>
                  <a:schemeClr val="lt1"/>
                </a:solidFill>
              </a:ln>
              <a:effectLst/>
            </c:spPr>
            <c:extLst>
              <c:ext xmlns:c16="http://schemas.microsoft.com/office/drawing/2014/chart" uri="{C3380CC4-5D6E-409C-BE32-E72D297353CC}">
                <c16:uniqueId val="{00000006-CB6F-4F99-BFB7-0F7786E1C337}"/>
              </c:ext>
            </c:extLst>
          </c:dPt>
          <c:cat>
            <c:strRef>
              <c:f>'Match Preview and Report'!$BA$25:$BA$30</c:f>
              <c:strCache>
                <c:ptCount val="6"/>
                <c:pt idx="0">
                  <c:v>England</c:v>
                </c:pt>
                <c:pt idx="1">
                  <c:v>France</c:v>
                </c:pt>
                <c:pt idx="2">
                  <c:v>Ireland</c:v>
                </c:pt>
                <c:pt idx="3">
                  <c:v>Italy</c:v>
                </c:pt>
                <c:pt idx="4">
                  <c:v>Scotland</c:v>
                </c:pt>
                <c:pt idx="5">
                  <c:v>Wales</c:v>
                </c:pt>
              </c:strCache>
            </c:strRef>
          </c:cat>
          <c:val>
            <c:numRef>
              <c:f>'Match Preview and Report'!$BB$25:$BB$30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B6F-4F99-BFB7-0F7786E1C337}"/>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lumMod val="85000"/>
      </a:schemeClr>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Tournament</a:t>
            </a:r>
            <a:r>
              <a:rPr lang="en-GB" sz="1200" baseline="0"/>
              <a:t> Tries</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'Season Honours'!$BA$25</c:f>
              <c:strCache>
                <c:ptCount val="1"/>
                <c:pt idx="0">
                  <c:v>England</c:v>
                </c:pt>
              </c:strCache>
            </c:strRef>
          </c:tx>
          <c:spPr>
            <a:solidFill>
              <a:schemeClr val="bg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'Season Honours'!$BB$24</c:f>
              <c:strCache>
                <c:ptCount val="1"/>
                <c:pt idx="0">
                  <c:v>Tries</c:v>
                </c:pt>
              </c:strCache>
            </c:strRef>
          </c:cat>
          <c:val>
            <c:numRef>
              <c:f>'Season Honours'!$BB$25</c:f>
              <c:numCache>
                <c:formatCode>General</c:formatCode>
                <c:ptCount val="1"/>
                <c:pt idx="0">
                  <c:v>0</c:v>
                </c:pt>
              </c:numCache>
            </c:numRef>
          </c:val>
          <c:extLst>
            <c:ext xmlns:c16="http://schemas.microsoft.com/office/drawing/2014/chart" uri="{C3380CC4-5D6E-409C-BE32-E72D297353CC}">
              <c16:uniqueId val="{00000000-BB14-403A-B59B-37BA4265EF9E}"/>
            </c:ext>
          </c:extLst>
        </c:ser>
        <c:ser>
          <c:idx val="1"/>
          <c:order val="1"/>
          <c:tx>
            <c:strRef>
              <c:f>'Season Honours'!$BA$26</c:f>
              <c:strCache>
                <c:ptCount val="1"/>
                <c:pt idx="0">
                  <c:v>France</c:v>
                </c:pt>
              </c:strCache>
            </c:strRef>
          </c:tx>
          <c:spPr>
            <a:solidFill>
              <a:srgbClr val="000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'Season Honours'!$BB$24</c:f>
              <c:strCache>
                <c:ptCount val="1"/>
                <c:pt idx="0">
                  <c:v>Tries</c:v>
                </c:pt>
              </c:strCache>
            </c:strRef>
          </c:cat>
          <c:val>
            <c:numRef>
              <c:f>'Season Honours'!$BB$26</c:f>
              <c:numCache>
                <c:formatCode>General</c:formatCode>
                <c:ptCount val="1"/>
                <c:pt idx="0">
                  <c:v>0</c:v>
                </c:pt>
              </c:numCache>
            </c:numRef>
          </c:val>
          <c:extLst>
            <c:ext xmlns:c16="http://schemas.microsoft.com/office/drawing/2014/chart" uri="{C3380CC4-5D6E-409C-BE32-E72D297353CC}">
              <c16:uniqueId val="{00000001-BB14-403A-B59B-37BA4265EF9E}"/>
            </c:ext>
          </c:extLst>
        </c:ser>
        <c:ser>
          <c:idx val="2"/>
          <c:order val="2"/>
          <c:tx>
            <c:strRef>
              <c:f>'Season Honours'!$BA$27</c:f>
              <c:strCache>
                <c:ptCount val="1"/>
                <c:pt idx="0">
                  <c:v>Ireland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'Season Honours'!$BB$24</c:f>
              <c:strCache>
                <c:ptCount val="1"/>
                <c:pt idx="0">
                  <c:v>Tries</c:v>
                </c:pt>
              </c:strCache>
            </c:strRef>
          </c:cat>
          <c:val>
            <c:numRef>
              <c:f>'Season Honours'!$BB$27</c:f>
              <c:numCache>
                <c:formatCode>General</c:formatCode>
                <c:ptCount val="1"/>
                <c:pt idx="0">
                  <c:v>0</c:v>
                </c:pt>
              </c:numCache>
            </c:numRef>
          </c:val>
          <c:extLst>
            <c:ext xmlns:c16="http://schemas.microsoft.com/office/drawing/2014/chart" uri="{C3380CC4-5D6E-409C-BE32-E72D297353CC}">
              <c16:uniqueId val="{00000002-BB14-403A-B59B-37BA4265EF9E}"/>
            </c:ext>
          </c:extLst>
        </c:ser>
        <c:ser>
          <c:idx val="3"/>
          <c:order val="3"/>
          <c:tx>
            <c:strRef>
              <c:f>'Season Honours'!$BA$28</c:f>
              <c:strCache>
                <c:ptCount val="1"/>
                <c:pt idx="0">
                  <c:v>Italy</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'Season Honours'!$BB$24</c:f>
              <c:strCache>
                <c:ptCount val="1"/>
                <c:pt idx="0">
                  <c:v>Tries</c:v>
                </c:pt>
              </c:strCache>
            </c:strRef>
          </c:cat>
          <c:val>
            <c:numRef>
              <c:f>'Season Honours'!$BB$28</c:f>
              <c:numCache>
                <c:formatCode>General</c:formatCode>
                <c:ptCount val="1"/>
                <c:pt idx="0">
                  <c:v>0</c:v>
                </c:pt>
              </c:numCache>
            </c:numRef>
          </c:val>
          <c:extLst>
            <c:ext xmlns:c16="http://schemas.microsoft.com/office/drawing/2014/chart" uri="{C3380CC4-5D6E-409C-BE32-E72D297353CC}">
              <c16:uniqueId val="{00000003-BB14-403A-B59B-37BA4265EF9E}"/>
            </c:ext>
          </c:extLst>
        </c:ser>
        <c:ser>
          <c:idx val="4"/>
          <c:order val="4"/>
          <c:tx>
            <c:strRef>
              <c:f>'Season Honours'!$BA$29</c:f>
              <c:strCache>
                <c:ptCount val="1"/>
                <c:pt idx="0">
                  <c:v>Scotland</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'Season Honours'!$BB$24</c:f>
              <c:strCache>
                <c:ptCount val="1"/>
                <c:pt idx="0">
                  <c:v>Tries</c:v>
                </c:pt>
              </c:strCache>
            </c:strRef>
          </c:cat>
          <c:val>
            <c:numRef>
              <c:f>'Season Honours'!$BB$29</c:f>
              <c:numCache>
                <c:formatCode>General</c:formatCode>
                <c:ptCount val="1"/>
                <c:pt idx="0">
                  <c:v>0</c:v>
                </c:pt>
              </c:numCache>
            </c:numRef>
          </c:val>
          <c:extLst>
            <c:ext xmlns:c16="http://schemas.microsoft.com/office/drawing/2014/chart" uri="{C3380CC4-5D6E-409C-BE32-E72D297353CC}">
              <c16:uniqueId val="{00000004-BB14-403A-B59B-37BA4265EF9E}"/>
            </c:ext>
          </c:extLst>
        </c:ser>
        <c:ser>
          <c:idx val="5"/>
          <c:order val="5"/>
          <c:tx>
            <c:strRef>
              <c:f>'Season Honours'!$BA$30</c:f>
              <c:strCache>
                <c:ptCount val="1"/>
                <c:pt idx="0">
                  <c:v>Wales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'Season Honours'!$BB$24</c:f>
              <c:strCache>
                <c:ptCount val="1"/>
                <c:pt idx="0">
                  <c:v>Tries</c:v>
                </c:pt>
              </c:strCache>
            </c:strRef>
          </c:cat>
          <c:val>
            <c:numRef>
              <c:f>'Season Honours'!$BB$30</c:f>
              <c:numCache>
                <c:formatCode>General</c:formatCode>
                <c:ptCount val="1"/>
                <c:pt idx="0">
                  <c:v>0</c:v>
                </c:pt>
              </c:numCache>
            </c:numRef>
          </c:val>
          <c:extLst>
            <c:ext xmlns:c16="http://schemas.microsoft.com/office/drawing/2014/chart" uri="{C3380CC4-5D6E-409C-BE32-E72D297353CC}">
              <c16:uniqueId val="{00000005-BB14-403A-B59B-37BA4265EF9E}"/>
            </c:ext>
          </c:extLst>
        </c:ser>
        <c:dLbls>
          <c:dLblPos val="ctr"/>
          <c:showLegendKey val="0"/>
          <c:showVal val="1"/>
          <c:showCatName val="0"/>
          <c:showSerName val="0"/>
          <c:showPercent val="0"/>
          <c:showBubbleSize val="0"/>
        </c:dLbls>
        <c:gapWidth val="150"/>
        <c:overlap val="100"/>
        <c:axId val="603988952"/>
        <c:axId val="603989280"/>
      </c:barChart>
      <c:catAx>
        <c:axId val="603988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89280"/>
        <c:crosses val="autoZero"/>
        <c:auto val="1"/>
        <c:lblAlgn val="ctr"/>
        <c:lblOffset val="100"/>
        <c:noMultiLvlLbl val="0"/>
      </c:catAx>
      <c:valAx>
        <c:axId val="60398928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603988952"/>
        <c:crosses val="autoZero"/>
        <c:crossBetween val="between"/>
      </c:valAx>
      <c:spPr>
        <a:noFill/>
        <a:ln>
          <a:noFill/>
        </a:ln>
        <a:effectLst/>
      </c:spPr>
    </c:plotArea>
    <c:legend>
      <c:legendPos val="r"/>
      <c:layout>
        <c:manualLayout>
          <c:xMode val="edge"/>
          <c:yMode val="edge"/>
          <c:x val="0.9190579813886901"/>
          <c:y val="5.9412003465004685E-2"/>
          <c:w val="7.1851109520400858E-2"/>
          <c:h val="0.854954763415032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lumMod val="85000"/>
      </a:schemeClr>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v>Correct</c:v>
          </c:tx>
          <c:spPr>
            <a:solidFill>
              <a:srgbClr val="7030A0"/>
            </a:solidFill>
            <a:ln>
              <a:noFill/>
            </a:ln>
            <a:effectLst/>
          </c:spPr>
          <c:invertIfNegative val="0"/>
          <c:cat>
            <c:strRef>
              <c:f>'Predictions Review'!$BA$12:$BA$17</c:f>
              <c:strCache>
                <c:ptCount val="6"/>
                <c:pt idx="0">
                  <c:v>Table Positions</c:v>
                </c:pt>
                <c:pt idx="1">
                  <c:v>Exact Match</c:v>
                </c:pt>
                <c:pt idx="2">
                  <c:v>Score</c:v>
                </c:pt>
                <c:pt idx="3">
                  <c:v>Margin</c:v>
                </c:pt>
                <c:pt idx="4">
                  <c:v>Tries</c:v>
                </c:pt>
                <c:pt idx="5">
                  <c:v>Result</c:v>
                </c:pt>
              </c:strCache>
            </c:strRef>
          </c:cat>
          <c:val>
            <c:numRef>
              <c:f>'Predictions Review'!$BD$12:$BD$17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F06-45AD-ACC3-9328151CD85C}"/>
            </c:ext>
          </c:extLst>
        </c:ser>
        <c:ser>
          <c:idx val="1"/>
          <c:order val="1"/>
          <c:tx>
            <c:v>Incorrect</c:v>
          </c:tx>
          <c:spPr>
            <a:solidFill>
              <a:srgbClr val="0070C0"/>
            </a:solidFill>
            <a:ln>
              <a:noFill/>
            </a:ln>
            <a:effectLst/>
          </c:spPr>
          <c:invertIfNegative val="0"/>
          <c:cat>
            <c:strRef>
              <c:f>'Predictions Review'!$BA$12:$BA$17</c:f>
              <c:strCache>
                <c:ptCount val="6"/>
                <c:pt idx="0">
                  <c:v>Table Positions</c:v>
                </c:pt>
                <c:pt idx="1">
                  <c:v>Exact Match</c:v>
                </c:pt>
                <c:pt idx="2">
                  <c:v>Score</c:v>
                </c:pt>
                <c:pt idx="3">
                  <c:v>Margin</c:v>
                </c:pt>
                <c:pt idx="4">
                  <c:v>Tries</c:v>
                </c:pt>
                <c:pt idx="5">
                  <c:v>Result</c:v>
                </c:pt>
              </c:strCache>
            </c:strRef>
          </c:cat>
          <c:val>
            <c:numRef>
              <c:f>'Predictions Review'!$BE$12:$BE$17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F06-45AD-ACC3-9328151CD85C}"/>
            </c:ext>
          </c:extLst>
        </c:ser>
        <c:dLbls>
          <c:showLegendKey val="0"/>
          <c:showVal val="0"/>
          <c:showCatName val="0"/>
          <c:showSerName val="0"/>
          <c:showPercent val="0"/>
          <c:showBubbleSize val="0"/>
        </c:dLbls>
        <c:gapWidth val="150"/>
        <c:overlap val="100"/>
        <c:axId val="426777112"/>
        <c:axId val="426772520"/>
      </c:barChart>
      <c:catAx>
        <c:axId val="426777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772520"/>
        <c:crosses val="autoZero"/>
        <c:auto val="1"/>
        <c:lblAlgn val="ctr"/>
        <c:lblOffset val="100"/>
        <c:noMultiLvlLbl val="0"/>
      </c:catAx>
      <c:valAx>
        <c:axId val="426772520"/>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7771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terms-conditions/?freedownload" TargetMode="External"/><Relationship Id="rId7" Type="http://schemas.openxmlformats.org/officeDocument/2006/relationships/hyperlink" Target="https://spreadsheetsolutions.biz/free-downloads/?freedownload" TargetMode="External"/><Relationship Id="rId2" Type="http://schemas.openxmlformats.org/officeDocument/2006/relationships/image" Target="../media/image1.jpeg"/><Relationship Id="rId1" Type="http://schemas.openxmlformats.org/officeDocument/2006/relationships/hyperlink" Target="https://spreadsheetsolutions.biz/?freedownload" TargetMode="External"/><Relationship Id="rId6" Type="http://schemas.openxmlformats.org/officeDocument/2006/relationships/image" Target="../media/image3.jpg"/><Relationship Id="rId5" Type="http://schemas.openxmlformats.org/officeDocument/2006/relationships/hyperlink" Target="https://spreadsheetsolutions.biz/how-to-not-ruin-your-spreadsheet/?freedownload"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spreadsheetsolutions.biz/?6nations"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spreadsheetsolutions.biz/?6nations"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https://spreadsheetsolutions.biz/?6nations" TargetMode="Externa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9.jp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24</xdr:col>
      <xdr:colOff>57150</xdr:colOff>
      <xdr:row>58</xdr:row>
      <xdr:rowOff>95251</xdr:rowOff>
    </xdr:from>
    <xdr:to>
      <xdr:col>44</xdr:col>
      <xdr:colOff>152400</xdr:colOff>
      <xdr:row>64</xdr:row>
      <xdr:rowOff>122524</xdr:rowOff>
    </xdr:to>
    <xdr:pic>
      <xdr:nvPicPr>
        <xdr:cNvPr id="3" name="Picture 2">
          <a:hlinkClick xmlns:r="http://schemas.openxmlformats.org/officeDocument/2006/relationships" r:id="rId1"/>
          <a:extLst>
            <a:ext uri="{FF2B5EF4-FFF2-40B4-BE49-F238E27FC236}">
              <a16:creationId xmlns:a16="http://schemas.microsoft.com/office/drawing/2014/main" id="{69E17B5D-BA52-4645-9F6F-8BF270BB82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0" y="8667751"/>
          <a:ext cx="3905250" cy="1170273"/>
        </a:xfrm>
        <a:prstGeom prst="rect">
          <a:avLst/>
        </a:prstGeom>
      </xdr:spPr>
    </xdr:pic>
    <xdr:clientData/>
  </xdr:twoCellAnchor>
  <xdr:twoCellAnchor editAs="oneCell">
    <xdr:from>
      <xdr:col>24</xdr:col>
      <xdr:colOff>57149</xdr:colOff>
      <xdr:row>66</xdr:row>
      <xdr:rowOff>178948</xdr:rowOff>
    </xdr:from>
    <xdr:to>
      <xdr:col>44</xdr:col>
      <xdr:colOff>161924</xdr:colOff>
      <xdr:row>69</xdr:row>
      <xdr:rowOff>190499</xdr:rowOff>
    </xdr:to>
    <xdr:pic>
      <xdr:nvPicPr>
        <xdr:cNvPr id="4" name="Picture 3">
          <a:hlinkClick xmlns:r="http://schemas.openxmlformats.org/officeDocument/2006/relationships" r:id="rId3"/>
          <a:extLst>
            <a:ext uri="{FF2B5EF4-FFF2-40B4-BE49-F238E27FC236}">
              <a16:creationId xmlns:a16="http://schemas.microsoft.com/office/drawing/2014/main" id="{F37EB9D9-B067-4DAC-8058-E8039A37439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29149" y="10275448"/>
          <a:ext cx="3914775" cy="583051"/>
        </a:xfrm>
        <a:prstGeom prst="rect">
          <a:avLst/>
        </a:prstGeom>
      </xdr:spPr>
    </xdr:pic>
    <xdr:clientData/>
  </xdr:twoCellAnchor>
  <xdr:twoCellAnchor editAs="oneCell">
    <xdr:from>
      <xdr:col>1</xdr:col>
      <xdr:colOff>0</xdr:colOff>
      <xdr:row>66</xdr:row>
      <xdr:rowOff>142875</xdr:rowOff>
    </xdr:from>
    <xdr:to>
      <xdr:col>22</xdr:col>
      <xdr:colOff>0</xdr:colOff>
      <xdr:row>69</xdr:row>
      <xdr:rowOff>52917</xdr:rowOff>
    </xdr:to>
    <xdr:pic>
      <xdr:nvPicPr>
        <xdr:cNvPr id="7" name="Picture 6">
          <a:hlinkClick xmlns:r="http://schemas.openxmlformats.org/officeDocument/2006/relationships" r:id="rId5"/>
          <a:extLst>
            <a:ext uri="{FF2B5EF4-FFF2-40B4-BE49-F238E27FC236}">
              <a16:creationId xmlns:a16="http://schemas.microsoft.com/office/drawing/2014/main" id="{7C92D743-ACF7-4E49-9766-A01738489F1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00" y="10239375"/>
          <a:ext cx="4000500" cy="481542"/>
        </a:xfrm>
        <a:prstGeom prst="rect">
          <a:avLst/>
        </a:prstGeom>
      </xdr:spPr>
    </xdr:pic>
    <xdr:clientData/>
  </xdr:twoCellAnchor>
  <xdr:twoCellAnchor editAs="oneCell">
    <xdr:from>
      <xdr:col>1</xdr:col>
      <xdr:colOff>9525</xdr:colOff>
      <xdr:row>53</xdr:row>
      <xdr:rowOff>47625</xdr:rowOff>
    </xdr:from>
    <xdr:to>
      <xdr:col>21</xdr:col>
      <xdr:colOff>161925</xdr:colOff>
      <xdr:row>55</xdr:row>
      <xdr:rowOff>161925</xdr:rowOff>
    </xdr:to>
    <xdr:pic>
      <xdr:nvPicPr>
        <xdr:cNvPr id="8" name="Picture 7">
          <a:hlinkClick xmlns:r="http://schemas.openxmlformats.org/officeDocument/2006/relationships" r:id="rId7"/>
          <a:extLst>
            <a:ext uri="{FF2B5EF4-FFF2-40B4-BE49-F238E27FC236}">
              <a16:creationId xmlns:a16="http://schemas.microsoft.com/office/drawing/2014/main" id="{C1AD8306-76B6-49B0-893F-EA7EDB1FE76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0025" y="10715625"/>
          <a:ext cx="396240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342900</xdr:colOff>
      <xdr:row>26</xdr:row>
      <xdr:rowOff>38100</xdr:rowOff>
    </xdr:from>
    <xdr:to>
      <xdr:col>6</xdr:col>
      <xdr:colOff>1180650</xdr:colOff>
      <xdr:row>31</xdr:row>
      <xdr:rowOff>164400</xdr:rowOff>
    </xdr:to>
    <xdr:pic>
      <xdr:nvPicPr>
        <xdr:cNvPr id="3" name="Picture 2">
          <a:hlinkClick xmlns:r="http://schemas.openxmlformats.org/officeDocument/2006/relationships" r:id="rId1"/>
          <a:extLst>
            <a:ext uri="{FF2B5EF4-FFF2-40B4-BE49-F238E27FC236}">
              <a16:creationId xmlns:a16="http://schemas.microsoft.com/office/drawing/2014/main" id="{8240408B-A65D-4EF7-B0F6-164516F98E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4991100"/>
          <a:ext cx="3600000" cy="107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xdr:colOff>
      <xdr:row>1</xdr:row>
      <xdr:rowOff>0</xdr:rowOff>
    </xdr:from>
    <xdr:to>
      <xdr:col>45</xdr:col>
      <xdr:colOff>1</xdr:colOff>
      <xdr:row>22</xdr:row>
      <xdr:rowOff>0</xdr:rowOff>
    </xdr:to>
    <xdr:graphicFrame macro="">
      <xdr:nvGraphicFramePr>
        <xdr:cNvPr id="7" name="Chart 6">
          <a:extLst>
            <a:ext uri="{FF2B5EF4-FFF2-40B4-BE49-F238E27FC236}">
              <a16:creationId xmlns:a16="http://schemas.microsoft.com/office/drawing/2014/main" id="{A4FD0A99-8367-4E09-A6D8-53379E6D8C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23</xdr:row>
      <xdr:rowOff>0</xdr:rowOff>
    </xdr:from>
    <xdr:to>
      <xdr:col>45</xdr:col>
      <xdr:colOff>0</xdr:colOff>
      <xdr:row>31</xdr:row>
      <xdr:rowOff>190499</xdr:rowOff>
    </xdr:to>
    <xdr:graphicFrame macro="">
      <xdr:nvGraphicFramePr>
        <xdr:cNvPr id="8" name="Chart 7">
          <a:extLst>
            <a:ext uri="{FF2B5EF4-FFF2-40B4-BE49-F238E27FC236}">
              <a16:creationId xmlns:a16="http://schemas.microsoft.com/office/drawing/2014/main" id="{8B34B618-3369-4FA5-9501-DA258FA9A8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38100</xdr:colOff>
      <xdr:row>28</xdr:row>
      <xdr:rowOff>85725</xdr:rowOff>
    </xdr:from>
    <xdr:to>
      <xdr:col>11</xdr:col>
      <xdr:colOff>161925</xdr:colOff>
      <xdr:row>31</xdr:row>
      <xdr:rowOff>122197</xdr:rowOff>
    </xdr:to>
    <xdr:pic>
      <xdr:nvPicPr>
        <xdr:cNvPr id="4" name="Picture 3">
          <a:hlinkClick xmlns:r="http://schemas.openxmlformats.org/officeDocument/2006/relationships" r:id="rId3"/>
          <a:extLst>
            <a:ext uri="{FF2B5EF4-FFF2-40B4-BE49-F238E27FC236}">
              <a16:creationId xmlns:a16="http://schemas.microsoft.com/office/drawing/2014/main" id="{268D4B12-0626-49F2-BDAC-C0FCCA2D15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8600" y="5419725"/>
          <a:ext cx="2028825" cy="607972"/>
        </a:xfrm>
        <a:prstGeom prst="rect">
          <a:avLst/>
        </a:prstGeom>
      </xdr:spPr>
    </xdr:pic>
    <xdr:clientData/>
  </xdr:twoCellAnchor>
  <xdr:twoCellAnchor>
    <xdr:from>
      <xdr:col>13</xdr:col>
      <xdr:colOff>0</xdr:colOff>
      <xdr:row>21</xdr:row>
      <xdr:rowOff>0</xdr:rowOff>
    </xdr:from>
    <xdr:to>
      <xdr:col>23</xdr:col>
      <xdr:colOff>0</xdr:colOff>
      <xdr:row>31</xdr:row>
      <xdr:rowOff>190499</xdr:rowOff>
    </xdr:to>
    <xdr:graphicFrame macro="">
      <xdr:nvGraphicFramePr>
        <xdr:cNvPr id="3" name="Chart 2">
          <a:extLst>
            <a:ext uri="{FF2B5EF4-FFF2-40B4-BE49-F238E27FC236}">
              <a16:creationId xmlns:a16="http://schemas.microsoft.com/office/drawing/2014/main" id="{31B6AAC1-8455-417E-A71F-5664F80681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47626</xdr:colOff>
      <xdr:row>28</xdr:row>
      <xdr:rowOff>85726</xdr:rowOff>
    </xdr:from>
    <xdr:to>
      <xdr:col>12</xdr:col>
      <xdr:colOff>152400</xdr:colOff>
      <xdr:row>31</xdr:row>
      <xdr:rowOff>116488</xdr:rowOff>
    </xdr:to>
    <xdr:pic>
      <xdr:nvPicPr>
        <xdr:cNvPr id="2" name="Picture 1">
          <a:hlinkClick xmlns:r="http://schemas.openxmlformats.org/officeDocument/2006/relationships" r:id="rId1"/>
          <a:extLst>
            <a:ext uri="{FF2B5EF4-FFF2-40B4-BE49-F238E27FC236}">
              <a16:creationId xmlns:a16="http://schemas.microsoft.com/office/drawing/2014/main" id="{190E7A10-62A9-4503-B6DF-821D48BE06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6" y="5419726"/>
          <a:ext cx="2009774" cy="6022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8</xdr:row>
      <xdr:rowOff>0</xdr:rowOff>
    </xdr:from>
    <xdr:to>
      <xdr:col>12</xdr:col>
      <xdr:colOff>0</xdr:colOff>
      <xdr:row>23</xdr:row>
      <xdr:rowOff>188036</xdr:rowOff>
    </xdr:to>
    <xdr:pic>
      <xdr:nvPicPr>
        <xdr:cNvPr id="5" name="Picture 4">
          <a:extLst>
            <a:ext uri="{FF2B5EF4-FFF2-40B4-BE49-F238E27FC236}">
              <a16:creationId xmlns:a16="http://schemas.microsoft.com/office/drawing/2014/main" id="{4DBB7FF2-F0F5-43CD-B791-ADC5570512B6}"/>
            </a:ext>
          </a:extLst>
        </xdr:cNvPr>
        <xdr:cNvPicPr>
          <a:picLocks noChangeAspect="1"/>
        </xdr:cNvPicPr>
      </xdr:nvPicPr>
      <xdr:blipFill>
        <a:blip xmlns:r="http://schemas.openxmlformats.org/officeDocument/2006/relationships" r:embed="rId1">
          <a:clrChange>
            <a:clrFrom>
              <a:srgbClr val="800001"/>
            </a:clrFrom>
            <a:clrTo>
              <a:srgbClr val="800001">
                <a:alpha val="0"/>
              </a:srgbClr>
            </a:clrTo>
          </a:clrChange>
          <a:extLst>
            <a:ext uri="{28A0092B-C50C-407E-A947-70E740481C1C}">
              <a14:useLocalDpi xmlns:a14="http://schemas.microsoft.com/office/drawing/2010/main" val="0"/>
            </a:ext>
          </a:extLst>
        </a:blip>
        <a:stretch>
          <a:fillRect/>
        </a:stretch>
      </xdr:blipFill>
      <xdr:spPr>
        <a:xfrm>
          <a:off x="200024" y="1524000"/>
          <a:ext cx="2085976" cy="3045536"/>
        </a:xfrm>
        <a:prstGeom prst="rect">
          <a:avLst/>
        </a:prstGeom>
        <a:ln w="12700">
          <a:solidFill>
            <a:schemeClr val="tx1"/>
          </a:solidFill>
        </a:ln>
      </xdr:spPr>
    </xdr:pic>
    <xdr:clientData/>
  </xdr:twoCellAnchor>
  <xdr:twoCellAnchor>
    <xdr:from>
      <xdr:col>1</xdr:col>
      <xdr:colOff>0</xdr:colOff>
      <xdr:row>26</xdr:row>
      <xdr:rowOff>4762</xdr:rowOff>
    </xdr:from>
    <xdr:to>
      <xdr:col>45</xdr:col>
      <xdr:colOff>0</xdr:colOff>
      <xdr:row>32</xdr:row>
      <xdr:rowOff>0</xdr:rowOff>
    </xdr:to>
    <xdr:graphicFrame macro="">
      <xdr:nvGraphicFramePr>
        <xdr:cNvPr id="2" name="Chart 1">
          <a:extLst>
            <a:ext uri="{FF2B5EF4-FFF2-40B4-BE49-F238E27FC236}">
              <a16:creationId xmlns:a16="http://schemas.microsoft.com/office/drawing/2014/main" id="{A3A44E52-AF5E-45DC-9C8A-F3F2A4A3F6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16</xdr:col>
      <xdr:colOff>0</xdr:colOff>
      <xdr:row>24</xdr:row>
      <xdr:rowOff>4762</xdr:rowOff>
    </xdr:from>
    <xdr:to>
      <xdr:col>45</xdr:col>
      <xdr:colOff>0</xdr:colOff>
      <xdr:row>32</xdr:row>
      <xdr:rowOff>0</xdr:rowOff>
    </xdr:to>
    <xdr:graphicFrame macro="">
      <xdr:nvGraphicFramePr>
        <xdr:cNvPr id="2" name="Chart 1">
          <a:extLst>
            <a:ext uri="{FF2B5EF4-FFF2-40B4-BE49-F238E27FC236}">
              <a16:creationId xmlns:a16="http://schemas.microsoft.com/office/drawing/2014/main" id="{800FF2A9-5008-4F6F-9478-B4B2F80CB1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j9aU0_MXWu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9049-75DA-4287-9039-1AE2E7925BCF}">
  <sheetPr>
    <tabColor theme="1"/>
  </sheetPr>
  <dimension ref="A1:BA74"/>
  <sheetViews>
    <sheetView tabSelected="1" zoomScaleNormal="100" workbookViewId="0"/>
  </sheetViews>
  <sheetFormatPr defaultColWidth="0" defaultRowHeight="15" customHeight="1" zeroHeight="1" x14ac:dyDescent="0.25"/>
  <cols>
    <col min="1" max="46" width="2.85546875" style="1" customWidth="1"/>
    <col min="47" max="52" width="2.85546875" style="1" hidden="1" customWidth="1"/>
    <col min="53" max="53" width="8.5703125" style="1" hidden="1" customWidth="1"/>
    <col min="54" max="16384" width="2.85546875" style="1" hidden="1"/>
  </cols>
  <sheetData>
    <row r="1" spans="1:46" ht="15" customHeight="1"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46" ht="15" customHeight="1" x14ac:dyDescent="0.25">
      <c r="A2" s="18"/>
      <c r="B2" s="97" t="s">
        <v>169</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9"/>
      <c r="AT2" s="18"/>
    </row>
    <row r="3" spans="1:46" ht="15" customHeight="1" x14ac:dyDescent="0.25">
      <c r="A3" s="18"/>
      <c r="B3" s="100"/>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2"/>
      <c r="AT3" s="18"/>
    </row>
    <row r="4" spans="1:46" ht="15" customHeight="1"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row>
    <row r="5" spans="1:46" ht="15" customHeight="1" x14ac:dyDescent="0.25">
      <c r="A5" s="18"/>
      <c r="B5" s="103" t="s">
        <v>158</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5"/>
      <c r="AT5" s="18"/>
    </row>
    <row r="6" spans="1:46" ht="15" customHeigh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row>
    <row r="7" spans="1:46" ht="15" customHeight="1" x14ac:dyDescent="0.25">
      <c r="A7" s="18"/>
      <c r="B7" s="106" t="s">
        <v>159</v>
      </c>
      <c r="C7" s="107"/>
      <c r="D7" s="107"/>
      <c r="E7" s="107"/>
      <c r="F7" s="107"/>
      <c r="G7" s="108"/>
      <c r="H7" s="94" t="s">
        <v>172</v>
      </c>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6"/>
      <c r="AT7" s="18"/>
    </row>
    <row r="8" spans="1:46" ht="15" customHeight="1" x14ac:dyDescent="0.25">
      <c r="A8" s="18"/>
      <c r="B8" s="103" t="s">
        <v>160</v>
      </c>
      <c r="C8" s="104"/>
      <c r="D8" s="104"/>
      <c r="E8" s="104"/>
      <c r="F8" s="104"/>
      <c r="G8" s="105"/>
      <c r="H8" s="94" t="s">
        <v>171</v>
      </c>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6"/>
      <c r="AT8" s="18"/>
    </row>
    <row r="9" spans="1:46" ht="15" customHeight="1" x14ac:dyDescent="0.25">
      <c r="A9" s="18"/>
      <c r="B9" s="94" t="s">
        <v>161</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6"/>
      <c r="AT9" s="18"/>
    </row>
    <row r="10" spans="1:46" ht="15" customHeight="1" x14ac:dyDescent="0.25">
      <c r="A10" s="18"/>
      <c r="B10" s="94" t="s">
        <v>162</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6"/>
      <c r="AT10" s="18"/>
    </row>
    <row r="11" spans="1:46" ht="15" customHeight="1" x14ac:dyDescent="0.25">
      <c r="A11" s="18"/>
      <c r="B11" s="94" t="s">
        <v>163</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6"/>
      <c r="AT11" s="18"/>
    </row>
    <row r="12" spans="1:46" ht="15" customHeight="1" x14ac:dyDescent="0.25">
      <c r="A12" s="18"/>
      <c r="B12" s="103" t="s">
        <v>170</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5"/>
      <c r="AT12" s="18"/>
    </row>
    <row r="13" spans="1:46" ht="1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row>
    <row r="14" spans="1:46" ht="15" customHeight="1" x14ac:dyDescent="0.25">
      <c r="A14" s="18"/>
      <c r="B14" s="115" t="s">
        <v>137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7"/>
      <c r="AT14" s="18"/>
    </row>
    <row r="15" spans="1:46" ht="15" customHeight="1"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row>
    <row r="16" spans="1:46" ht="15" customHeight="1" x14ac:dyDescent="0.25">
      <c r="A16" s="18"/>
      <c r="B16" s="109">
        <v>1</v>
      </c>
      <c r="C16" s="110"/>
      <c r="D16" s="18"/>
      <c r="E16" s="109" t="s">
        <v>132</v>
      </c>
      <c r="F16" s="113"/>
      <c r="G16" s="113"/>
      <c r="H16" s="113"/>
      <c r="I16" s="113"/>
      <c r="J16" s="113"/>
      <c r="K16" s="113"/>
      <c r="L16" s="113"/>
      <c r="M16" s="113"/>
      <c r="N16" s="113"/>
      <c r="O16" s="113"/>
      <c r="P16" s="113"/>
      <c r="Q16" s="113"/>
      <c r="R16" s="113"/>
      <c r="S16" s="113"/>
      <c r="T16" s="113"/>
      <c r="U16" s="113"/>
      <c r="V16" s="110"/>
      <c r="W16" s="18"/>
      <c r="X16" s="122" t="s">
        <v>136</v>
      </c>
      <c r="Y16" s="123"/>
      <c r="Z16" s="123"/>
      <c r="AA16" s="123"/>
      <c r="AB16" s="123"/>
      <c r="AC16" s="123"/>
      <c r="AD16" s="123"/>
      <c r="AE16" s="123"/>
      <c r="AF16" s="123"/>
      <c r="AG16" s="123"/>
      <c r="AH16" s="123"/>
      <c r="AI16" s="123"/>
      <c r="AJ16" s="123"/>
      <c r="AK16" s="123"/>
      <c r="AL16" s="123"/>
      <c r="AM16" s="123"/>
      <c r="AN16" s="123"/>
      <c r="AO16" s="123"/>
      <c r="AP16" s="124"/>
      <c r="AQ16" s="18"/>
      <c r="AR16" s="118" t="str">
        <f>IF(ISNUMBER('Season Setup'!$Q$2)=TRUE, $BA$19, $BA$20)</f>
        <v>✓</v>
      </c>
      <c r="AS16" s="119"/>
      <c r="AT16" s="18"/>
    </row>
    <row r="17" spans="1:53" ht="15" customHeight="1" x14ac:dyDescent="0.25">
      <c r="A17" s="18"/>
      <c r="B17" s="111"/>
      <c r="C17" s="112"/>
      <c r="D17" s="18"/>
      <c r="E17" s="111"/>
      <c r="F17" s="114"/>
      <c r="G17" s="114"/>
      <c r="H17" s="114"/>
      <c r="I17" s="114"/>
      <c r="J17" s="114"/>
      <c r="K17" s="114"/>
      <c r="L17" s="114"/>
      <c r="M17" s="114"/>
      <c r="N17" s="114"/>
      <c r="O17" s="114"/>
      <c r="P17" s="114"/>
      <c r="Q17" s="114"/>
      <c r="R17" s="114"/>
      <c r="S17" s="114"/>
      <c r="T17" s="114"/>
      <c r="U17" s="114"/>
      <c r="V17" s="112"/>
      <c r="W17" s="18"/>
      <c r="X17" s="125"/>
      <c r="Y17" s="126"/>
      <c r="Z17" s="126"/>
      <c r="AA17" s="126"/>
      <c r="AB17" s="126"/>
      <c r="AC17" s="126"/>
      <c r="AD17" s="126"/>
      <c r="AE17" s="126"/>
      <c r="AF17" s="126"/>
      <c r="AG17" s="126"/>
      <c r="AH17" s="126"/>
      <c r="AI17" s="126"/>
      <c r="AJ17" s="126"/>
      <c r="AK17" s="126"/>
      <c r="AL17" s="126"/>
      <c r="AM17" s="126"/>
      <c r="AN17" s="126"/>
      <c r="AO17" s="126"/>
      <c r="AP17" s="127"/>
      <c r="AQ17" s="18"/>
      <c r="AR17" s="120"/>
      <c r="AS17" s="121"/>
      <c r="AT17" s="18"/>
    </row>
    <row r="18" spans="1:53" ht="15" customHeight="1"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1:53" ht="15" customHeight="1" x14ac:dyDescent="0.25">
      <c r="A19" s="18"/>
      <c r="B19" s="109">
        <v>2</v>
      </c>
      <c r="C19" s="110"/>
      <c r="D19" s="18"/>
      <c r="E19" s="109" t="s">
        <v>133</v>
      </c>
      <c r="F19" s="113"/>
      <c r="G19" s="113"/>
      <c r="H19" s="113"/>
      <c r="I19" s="113"/>
      <c r="J19" s="113"/>
      <c r="K19" s="113"/>
      <c r="L19" s="113"/>
      <c r="M19" s="113"/>
      <c r="N19" s="113"/>
      <c r="O19" s="113"/>
      <c r="P19" s="113"/>
      <c r="Q19" s="113"/>
      <c r="R19" s="113"/>
      <c r="S19" s="113"/>
      <c r="T19" s="113"/>
      <c r="U19" s="113"/>
      <c r="V19" s="110"/>
      <c r="W19" s="18"/>
      <c r="X19" s="122" t="s">
        <v>143</v>
      </c>
      <c r="Y19" s="123"/>
      <c r="Z19" s="123"/>
      <c r="AA19" s="123"/>
      <c r="AB19" s="123"/>
      <c r="AC19" s="123"/>
      <c r="AD19" s="123"/>
      <c r="AE19" s="123"/>
      <c r="AF19" s="123"/>
      <c r="AG19" s="123"/>
      <c r="AH19" s="123"/>
      <c r="AI19" s="123"/>
      <c r="AJ19" s="123"/>
      <c r="AK19" s="123"/>
      <c r="AL19" s="123"/>
      <c r="AM19" s="123"/>
      <c r="AN19" s="123"/>
      <c r="AO19" s="123"/>
      <c r="AP19" s="124"/>
      <c r="AQ19" s="18"/>
      <c r="AR19" s="118" t="str">
        <f>IF(COUNTIF('Season Setup'!$AL$10:$AL$24, FALSE)&gt;0, $BA$20, $BA$19)</f>
        <v>✓</v>
      </c>
      <c r="AS19" s="119"/>
      <c r="AT19" s="18"/>
      <c r="BA19" s="3" t="s">
        <v>121</v>
      </c>
    </row>
    <row r="20" spans="1:53" ht="15" customHeight="1" x14ac:dyDescent="0.25">
      <c r="A20" s="18"/>
      <c r="B20" s="111"/>
      <c r="C20" s="112"/>
      <c r="D20" s="18"/>
      <c r="E20" s="111"/>
      <c r="F20" s="114"/>
      <c r="G20" s="114"/>
      <c r="H20" s="114"/>
      <c r="I20" s="114"/>
      <c r="J20" s="114"/>
      <c r="K20" s="114"/>
      <c r="L20" s="114"/>
      <c r="M20" s="114"/>
      <c r="N20" s="114"/>
      <c r="O20" s="114"/>
      <c r="P20" s="114"/>
      <c r="Q20" s="114"/>
      <c r="R20" s="114"/>
      <c r="S20" s="114"/>
      <c r="T20" s="114"/>
      <c r="U20" s="114"/>
      <c r="V20" s="112"/>
      <c r="W20" s="18"/>
      <c r="X20" s="125"/>
      <c r="Y20" s="126"/>
      <c r="Z20" s="126"/>
      <c r="AA20" s="126"/>
      <c r="AB20" s="126"/>
      <c r="AC20" s="126"/>
      <c r="AD20" s="126"/>
      <c r="AE20" s="126"/>
      <c r="AF20" s="126"/>
      <c r="AG20" s="126"/>
      <c r="AH20" s="126"/>
      <c r="AI20" s="126"/>
      <c r="AJ20" s="126"/>
      <c r="AK20" s="126"/>
      <c r="AL20" s="126"/>
      <c r="AM20" s="126"/>
      <c r="AN20" s="126"/>
      <c r="AO20" s="126"/>
      <c r="AP20" s="127"/>
      <c r="AQ20" s="18"/>
      <c r="AR20" s="120"/>
      <c r="AS20" s="121"/>
      <c r="AT20" s="18"/>
      <c r="BA20" s="5" t="s">
        <v>122</v>
      </c>
    </row>
    <row r="21" spans="1:53" ht="15" customHeight="1"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row>
    <row r="22" spans="1:53" ht="15" customHeight="1" x14ac:dyDescent="0.25">
      <c r="A22" s="18"/>
      <c r="B22" s="109">
        <v>3</v>
      </c>
      <c r="C22" s="110"/>
      <c r="D22" s="18"/>
      <c r="E22" s="109" t="s">
        <v>134</v>
      </c>
      <c r="F22" s="113"/>
      <c r="G22" s="113"/>
      <c r="H22" s="113"/>
      <c r="I22" s="113"/>
      <c r="J22" s="113"/>
      <c r="K22" s="113"/>
      <c r="L22" s="113"/>
      <c r="M22" s="113"/>
      <c r="N22" s="113"/>
      <c r="O22" s="113"/>
      <c r="P22" s="113"/>
      <c r="Q22" s="113"/>
      <c r="R22" s="113"/>
      <c r="S22" s="113"/>
      <c r="T22" s="113"/>
      <c r="U22" s="113"/>
      <c r="V22" s="110"/>
      <c r="W22" s="18"/>
      <c r="X22" s="122" t="s">
        <v>138</v>
      </c>
      <c r="Y22" s="123"/>
      <c r="Z22" s="123"/>
      <c r="AA22" s="123"/>
      <c r="AB22" s="123"/>
      <c r="AC22" s="123"/>
      <c r="AD22" s="123"/>
      <c r="AE22" s="123"/>
      <c r="AF22" s="123"/>
      <c r="AG22" s="123"/>
      <c r="AH22" s="123"/>
      <c r="AI22" s="123"/>
      <c r="AJ22" s="123"/>
      <c r="AK22" s="123"/>
      <c r="AL22" s="123"/>
      <c r="AM22" s="123"/>
      <c r="AN22" s="123"/>
      <c r="AO22" s="123"/>
      <c r="AP22" s="124"/>
      <c r="AQ22" s="18"/>
      <c r="AR22" s="118" t="str">
        <f>IF(COUNTIF('Season Setup'!$AN$10:$AN$15, FALSE)&gt;0, $BA$20, $BA$19)</f>
        <v>✓</v>
      </c>
      <c r="AS22" s="119"/>
      <c r="AT22" s="18"/>
    </row>
    <row r="23" spans="1:53" ht="15" customHeight="1" x14ac:dyDescent="0.25">
      <c r="A23" s="18"/>
      <c r="B23" s="111"/>
      <c r="C23" s="112"/>
      <c r="D23" s="18"/>
      <c r="E23" s="111"/>
      <c r="F23" s="114"/>
      <c r="G23" s="114"/>
      <c r="H23" s="114"/>
      <c r="I23" s="114"/>
      <c r="J23" s="114"/>
      <c r="K23" s="114"/>
      <c r="L23" s="114"/>
      <c r="M23" s="114"/>
      <c r="N23" s="114"/>
      <c r="O23" s="114"/>
      <c r="P23" s="114"/>
      <c r="Q23" s="114"/>
      <c r="R23" s="114"/>
      <c r="S23" s="114"/>
      <c r="T23" s="114"/>
      <c r="U23" s="114"/>
      <c r="V23" s="112"/>
      <c r="W23" s="18"/>
      <c r="X23" s="125"/>
      <c r="Y23" s="126"/>
      <c r="Z23" s="126"/>
      <c r="AA23" s="126"/>
      <c r="AB23" s="126"/>
      <c r="AC23" s="126"/>
      <c r="AD23" s="126"/>
      <c r="AE23" s="126"/>
      <c r="AF23" s="126"/>
      <c r="AG23" s="126"/>
      <c r="AH23" s="126"/>
      <c r="AI23" s="126"/>
      <c r="AJ23" s="126"/>
      <c r="AK23" s="126"/>
      <c r="AL23" s="126"/>
      <c r="AM23" s="126"/>
      <c r="AN23" s="126"/>
      <c r="AO23" s="126"/>
      <c r="AP23" s="127"/>
      <c r="AQ23" s="18"/>
      <c r="AR23" s="120"/>
      <c r="AS23" s="121"/>
      <c r="AT23" s="18"/>
    </row>
    <row r="24" spans="1:53" ht="15" customHeigh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row>
    <row r="25" spans="1:53" ht="15" customHeight="1" x14ac:dyDescent="0.25">
      <c r="A25" s="18"/>
      <c r="B25" s="109">
        <v>4</v>
      </c>
      <c r="C25" s="110"/>
      <c r="D25" s="18"/>
      <c r="E25" s="109" t="s">
        <v>135</v>
      </c>
      <c r="F25" s="113"/>
      <c r="G25" s="113"/>
      <c r="H25" s="113"/>
      <c r="I25" s="113"/>
      <c r="J25" s="113"/>
      <c r="K25" s="113"/>
      <c r="L25" s="113"/>
      <c r="M25" s="113"/>
      <c r="N25" s="113"/>
      <c r="O25" s="113"/>
      <c r="P25" s="113"/>
      <c r="Q25" s="113"/>
      <c r="R25" s="113"/>
      <c r="S25" s="113"/>
      <c r="T25" s="113"/>
      <c r="U25" s="113"/>
      <c r="V25" s="110"/>
      <c r="W25" s="18"/>
      <c r="X25" s="122" t="s">
        <v>139</v>
      </c>
      <c r="Y25" s="123"/>
      <c r="Z25" s="123"/>
      <c r="AA25" s="123"/>
      <c r="AB25" s="123"/>
      <c r="AC25" s="123"/>
      <c r="AD25" s="123"/>
      <c r="AE25" s="123"/>
      <c r="AF25" s="123"/>
      <c r="AG25" s="123"/>
      <c r="AH25" s="123"/>
      <c r="AI25" s="123"/>
      <c r="AJ25" s="123"/>
      <c r="AK25" s="123"/>
      <c r="AL25" s="123"/>
      <c r="AM25" s="123"/>
      <c r="AN25" s="123"/>
      <c r="AO25" s="123"/>
      <c r="AP25" s="124"/>
      <c r="AQ25" s="18"/>
      <c r="AR25" s="118" t="str">
        <f>IF(COUNTIF('Season Setup'!$AN$19:$AN$24, FALSE)+COUNTIF('Season Setup'!$AP$19:$AP$24, FALSE)+COUNTIF('Season Setup'!$AR$19:$AR$24, FALSE)&gt;0, $BA$20, $BA$19)</f>
        <v>✓</v>
      </c>
      <c r="AS25" s="119"/>
      <c r="AT25" s="18"/>
    </row>
    <row r="26" spans="1:53" ht="15" customHeight="1" x14ac:dyDescent="0.25">
      <c r="A26" s="18"/>
      <c r="B26" s="111"/>
      <c r="C26" s="112"/>
      <c r="D26" s="18"/>
      <c r="E26" s="111"/>
      <c r="F26" s="114"/>
      <c r="G26" s="114"/>
      <c r="H26" s="114"/>
      <c r="I26" s="114"/>
      <c r="J26" s="114"/>
      <c r="K26" s="114"/>
      <c r="L26" s="114"/>
      <c r="M26" s="114"/>
      <c r="N26" s="114"/>
      <c r="O26" s="114"/>
      <c r="P26" s="114"/>
      <c r="Q26" s="114"/>
      <c r="R26" s="114"/>
      <c r="S26" s="114"/>
      <c r="T26" s="114"/>
      <c r="U26" s="114"/>
      <c r="V26" s="112"/>
      <c r="W26" s="18"/>
      <c r="X26" s="125"/>
      <c r="Y26" s="126"/>
      <c r="Z26" s="126"/>
      <c r="AA26" s="126"/>
      <c r="AB26" s="126"/>
      <c r="AC26" s="126"/>
      <c r="AD26" s="126"/>
      <c r="AE26" s="126"/>
      <c r="AF26" s="126"/>
      <c r="AG26" s="126"/>
      <c r="AH26" s="126"/>
      <c r="AI26" s="126"/>
      <c r="AJ26" s="126"/>
      <c r="AK26" s="126"/>
      <c r="AL26" s="126"/>
      <c r="AM26" s="126"/>
      <c r="AN26" s="126"/>
      <c r="AO26" s="126"/>
      <c r="AP26" s="127"/>
      <c r="AQ26" s="18"/>
      <c r="AR26" s="120"/>
      <c r="AS26" s="121"/>
      <c r="AT26" s="18"/>
    </row>
    <row r="27" spans="1:53" ht="15"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53" ht="15" customHeight="1" x14ac:dyDescent="0.25">
      <c r="A28" s="18"/>
      <c r="B28" s="128" t="s">
        <v>140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30"/>
      <c r="AT28" s="18"/>
    </row>
    <row r="29" spans="1:53" ht="15" customHeight="1"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row>
    <row r="30" spans="1:53" ht="15" customHeight="1" x14ac:dyDescent="0.25">
      <c r="A30" s="18"/>
      <c r="B30" s="109">
        <v>5</v>
      </c>
      <c r="C30" s="110"/>
      <c r="D30" s="18"/>
      <c r="E30" s="109" t="s">
        <v>141</v>
      </c>
      <c r="F30" s="113"/>
      <c r="G30" s="113"/>
      <c r="H30" s="113"/>
      <c r="I30" s="113"/>
      <c r="J30" s="113"/>
      <c r="K30" s="113"/>
      <c r="L30" s="113"/>
      <c r="M30" s="113"/>
      <c r="N30" s="113"/>
      <c r="O30" s="113"/>
      <c r="P30" s="113"/>
      <c r="Q30" s="113"/>
      <c r="R30" s="113"/>
      <c r="S30" s="113"/>
      <c r="T30" s="113"/>
      <c r="U30" s="113"/>
      <c r="V30" s="110"/>
      <c r="W30" s="18"/>
      <c r="X30" s="122" t="s">
        <v>144</v>
      </c>
      <c r="Y30" s="123"/>
      <c r="Z30" s="123"/>
      <c r="AA30" s="123"/>
      <c r="AB30" s="123"/>
      <c r="AC30" s="123"/>
      <c r="AD30" s="123"/>
      <c r="AE30" s="123"/>
      <c r="AF30" s="123"/>
      <c r="AG30" s="123"/>
      <c r="AH30" s="123"/>
      <c r="AI30" s="123"/>
      <c r="AJ30" s="123"/>
      <c r="AK30" s="123"/>
      <c r="AL30" s="123"/>
      <c r="AM30" s="123"/>
      <c r="AN30" s="123"/>
      <c r="AO30" s="123"/>
      <c r="AP30" s="124"/>
      <c r="AQ30" s="18"/>
      <c r="AR30" s="118" t="str">
        <f>IF(COUNTIF('Fixtures Predictions &amp; Results'!$AJ$11:$AJ$25, "")=0, $BA$19, $BA$20)</f>
        <v>✕</v>
      </c>
      <c r="AS30" s="119"/>
      <c r="AT30" s="18"/>
    </row>
    <row r="31" spans="1:53" ht="15" customHeight="1" x14ac:dyDescent="0.25">
      <c r="A31" s="18"/>
      <c r="B31" s="111"/>
      <c r="C31" s="112"/>
      <c r="D31" s="18"/>
      <c r="E31" s="111"/>
      <c r="F31" s="114"/>
      <c r="G31" s="114"/>
      <c r="H31" s="114"/>
      <c r="I31" s="114"/>
      <c r="J31" s="114"/>
      <c r="K31" s="114"/>
      <c r="L31" s="114"/>
      <c r="M31" s="114"/>
      <c r="N31" s="114"/>
      <c r="O31" s="114"/>
      <c r="P31" s="114"/>
      <c r="Q31" s="114"/>
      <c r="R31" s="114"/>
      <c r="S31" s="114"/>
      <c r="T31" s="114"/>
      <c r="U31" s="114"/>
      <c r="V31" s="112"/>
      <c r="W31" s="18"/>
      <c r="X31" s="125"/>
      <c r="Y31" s="126"/>
      <c r="Z31" s="126"/>
      <c r="AA31" s="126"/>
      <c r="AB31" s="126"/>
      <c r="AC31" s="126"/>
      <c r="AD31" s="126"/>
      <c r="AE31" s="126"/>
      <c r="AF31" s="126"/>
      <c r="AG31" s="126"/>
      <c r="AH31" s="126"/>
      <c r="AI31" s="126"/>
      <c r="AJ31" s="126"/>
      <c r="AK31" s="126"/>
      <c r="AL31" s="126"/>
      <c r="AM31" s="126"/>
      <c r="AN31" s="126"/>
      <c r="AO31" s="126"/>
      <c r="AP31" s="127"/>
      <c r="AQ31" s="18"/>
      <c r="AR31" s="120"/>
      <c r="AS31" s="121"/>
      <c r="AT31" s="18"/>
    </row>
    <row r="32" spans="1:53" ht="15" customHeight="1"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row>
    <row r="33" spans="1:46" ht="15" customHeight="1" x14ac:dyDescent="0.25">
      <c r="A33" s="18"/>
      <c r="B33" s="109">
        <v>6</v>
      </c>
      <c r="C33" s="110"/>
      <c r="D33" s="18"/>
      <c r="E33" s="109" t="s">
        <v>142</v>
      </c>
      <c r="F33" s="113"/>
      <c r="G33" s="113"/>
      <c r="H33" s="113"/>
      <c r="I33" s="113"/>
      <c r="J33" s="113"/>
      <c r="K33" s="113"/>
      <c r="L33" s="113"/>
      <c r="M33" s="113"/>
      <c r="N33" s="113"/>
      <c r="O33" s="113"/>
      <c r="P33" s="113"/>
      <c r="Q33" s="113"/>
      <c r="R33" s="113"/>
      <c r="S33" s="113"/>
      <c r="T33" s="113"/>
      <c r="U33" s="113"/>
      <c r="V33" s="110"/>
      <c r="W33" s="18"/>
      <c r="X33" s="122" t="s">
        <v>145</v>
      </c>
      <c r="Y33" s="123"/>
      <c r="Z33" s="123"/>
      <c r="AA33" s="123"/>
      <c r="AB33" s="123"/>
      <c r="AC33" s="123"/>
      <c r="AD33" s="123"/>
      <c r="AE33" s="123"/>
      <c r="AF33" s="123"/>
      <c r="AG33" s="123"/>
      <c r="AH33" s="123"/>
      <c r="AI33" s="123"/>
      <c r="AJ33" s="123"/>
      <c r="AK33" s="123"/>
      <c r="AL33" s="123"/>
      <c r="AM33" s="123"/>
      <c r="AN33" s="123"/>
      <c r="AO33" s="123"/>
      <c r="AP33" s="124"/>
      <c r="AQ33" s="18"/>
      <c r="AR33" s="118" t="str">
        <f>IF(COUNTIF('Fixtures Predictions &amp; Results'!$AF$11:$AF$25, "")=0, $BA$19, $BA$20)</f>
        <v>✕</v>
      </c>
      <c r="AS33" s="119"/>
      <c r="AT33" s="18"/>
    </row>
    <row r="34" spans="1:46" ht="15" customHeight="1" x14ac:dyDescent="0.25">
      <c r="A34" s="18"/>
      <c r="B34" s="111"/>
      <c r="C34" s="112"/>
      <c r="D34" s="18"/>
      <c r="E34" s="111"/>
      <c r="F34" s="114"/>
      <c r="G34" s="114"/>
      <c r="H34" s="114"/>
      <c r="I34" s="114"/>
      <c r="J34" s="114"/>
      <c r="K34" s="114"/>
      <c r="L34" s="114"/>
      <c r="M34" s="114"/>
      <c r="N34" s="114"/>
      <c r="O34" s="114"/>
      <c r="P34" s="114"/>
      <c r="Q34" s="114"/>
      <c r="R34" s="114"/>
      <c r="S34" s="114"/>
      <c r="T34" s="114"/>
      <c r="U34" s="114"/>
      <c r="V34" s="112"/>
      <c r="W34" s="18"/>
      <c r="X34" s="125"/>
      <c r="Y34" s="126"/>
      <c r="Z34" s="126"/>
      <c r="AA34" s="126"/>
      <c r="AB34" s="126"/>
      <c r="AC34" s="126"/>
      <c r="AD34" s="126"/>
      <c r="AE34" s="126"/>
      <c r="AF34" s="126"/>
      <c r="AG34" s="126"/>
      <c r="AH34" s="126"/>
      <c r="AI34" s="126"/>
      <c r="AJ34" s="126"/>
      <c r="AK34" s="126"/>
      <c r="AL34" s="126"/>
      <c r="AM34" s="126"/>
      <c r="AN34" s="126"/>
      <c r="AO34" s="126"/>
      <c r="AP34" s="127"/>
      <c r="AQ34" s="18"/>
      <c r="AR34" s="120"/>
      <c r="AS34" s="121"/>
      <c r="AT34" s="18"/>
    </row>
    <row r="35" spans="1:46" ht="15" customHeight="1"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row>
    <row r="36" spans="1:46" ht="15" customHeight="1"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row>
    <row r="37" spans="1:46" ht="15" customHeight="1" x14ac:dyDescent="0.25">
      <c r="A37" s="18"/>
      <c r="B37" s="103" t="s">
        <v>146</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5"/>
      <c r="AT37" s="18"/>
    </row>
    <row r="38" spans="1:46" ht="15" customHeight="1"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row>
    <row r="39" spans="1:46" ht="15" customHeight="1" x14ac:dyDescent="0.25">
      <c r="A39" s="18"/>
      <c r="B39" s="109">
        <v>5</v>
      </c>
      <c r="C39" s="110"/>
      <c r="D39" s="18"/>
      <c r="E39" s="109" t="s">
        <v>147</v>
      </c>
      <c r="F39" s="113"/>
      <c r="G39" s="113"/>
      <c r="H39" s="113"/>
      <c r="I39" s="113"/>
      <c r="J39" s="113"/>
      <c r="K39" s="113"/>
      <c r="L39" s="113"/>
      <c r="M39" s="113"/>
      <c r="N39" s="113"/>
      <c r="O39" s="113"/>
      <c r="P39" s="113"/>
      <c r="Q39" s="113"/>
      <c r="R39" s="113"/>
      <c r="S39" s="113"/>
      <c r="T39" s="113"/>
      <c r="U39" s="113"/>
      <c r="V39" s="110"/>
      <c r="W39" s="18"/>
      <c r="X39" s="122" t="s">
        <v>148</v>
      </c>
      <c r="Y39" s="123"/>
      <c r="Z39" s="123"/>
      <c r="AA39" s="123"/>
      <c r="AB39" s="123"/>
      <c r="AC39" s="123"/>
      <c r="AD39" s="123"/>
      <c r="AE39" s="123"/>
      <c r="AF39" s="123"/>
      <c r="AG39" s="123"/>
      <c r="AH39" s="123"/>
      <c r="AI39" s="123"/>
      <c r="AJ39" s="123"/>
      <c r="AK39" s="123"/>
      <c r="AL39" s="123"/>
      <c r="AM39" s="123"/>
      <c r="AN39" s="123"/>
      <c r="AO39" s="123"/>
      <c r="AP39" s="124"/>
      <c r="AQ39" s="18"/>
      <c r="AR39" s="118" t="str">
        <f>IF(OR($AR$16=$BA$20, $AR$19=$BA$20, $AR$22=$BA$20, $AR$25=$BA$20), $BA$20, $BA$19)</f>
        <v>✓</v>
      </c>
      <c r="AS39" s="119"/>
      <c r="AT39" s="18"/>
    </row>
    <row r="40" spans="1:46" ht="15" customHeight="1" x14ac:dyDescent="0.25">
      <c r="A40" s="18"/>
      <c r="B40" s="111"/>
      <c r="C40" s="112"/>
      <c r="D40" s="18"/>
      <c r="E40" s="111"/>
      <c r="F40" s="114"/>
      <c r="G40" s="114"/>
      <c r="H40" s="114"/>
      <c r="I40" s="114"/>
      <c r="J40" s="114"/>
      <c r="K40" s="114"/>
      <c r="L40" s="114"/>
      <c r="M40" s="114"/>
      <c r="N40" s="114"/>
      <c r="O40" s="114"/>
      <c r="P40" s="114"/>
      <c r="Q40" s="114"/>
      <c r="R40" s="114"/>
      <c r="S40" s="114"/>
      <c r="T40" s="114"/>
      <c r="U40" s="114"/>
      <c r="V40" s="112"/>
      <c r="W40" s="18"/>
      <c r="X40" s="125"/>
      <c r="Y40" s="126"/>
      <c r="Z40" s="126"/>
      <c r="AA40" s="126"/>
      <c r="AB40" s="126"/>
      <c r="AC40" s="126"/>
      <c r="AD40" s="126"/>
      <c r="AE40" s="126"/>
      <c r="AF40" s="126"/>
      <c r="AG40" s="126"/>
      <c r="AH40" s="126"/>
      <c r="AI40" s="126"/>
      <c r="AJ40" s="126"/>
      <c r="AK40" s="126"/>
      <c r="AL40" s="126"/>
      <c r="AM40" s="126"/>
      <c r="AN40" s="126"/>
      <c r="AO40" s="126"/>
      <c r="AP40" s="127"/>
      <c r="AQ40" s="18"/>
      <c r="AR40" s="120"/>
      <c r="AS40" s="121"/>
      <c r="AT40" s="18"/>
    </row>
    <row r="41" spans="1:46" ht="15"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row>
    <row r="42" spans="1:46" ht="15" customHeight="1" x14ac:dyDescent="0.25">
      <c r="A42" s="18"/>
      <c r="B42" s="109">
        <v>6</v>
      </c>
      <c r="C42" s="110"/>
      <c r="D42" s="18"/>
      <c r="E42" s="109" t="s">
        <v>151</v>
      </c>
      <c r="F42" s="113"/>
      <c r="G42" s="113"/>
      <c r="H42" s="113"/>
      <c r="I42" s="113"/>
      <c r="J42" s="113"/>
      <c r="K42" s="113"/>
      <c r="L42" s="113"/>
      <c r="M42" s="113"/>
      <c r="N42" s="113"/>
      <c r="O42" s="113"/>
      <c r="P42" s="113"/>
      <c r="Q42" s="113"/>
      <c r="R42" s="113"/>
      <c r="S42" s="113"/>
      <c r="T42" s="113"/>
      <c r="U42" s="113"/>
      <c r="V42" s="110"/>
      <c r="W42" s="18"/>
      <c r="X42" s="122" t="s">
        <v>152</v>
      </c>
      <c r="Y42" s="123"/>
      <c r="Z42" s="123"/>
      <c r="AA42" s="123"/>
      <c r="AB42" s="123"/>
      <c r="AC42" s="123"/>
      <c r="AD42" s="123"/>
      <c r="AE42" s="123"/>
      <c r="AF42" s="123"/>
      <c r="AG42" s="123"/>
      <c r="AH42" s="123"/>
      <c r="AI42" s="123"/>
      <c r="AJ42" s="123"/>
      <c r="AK42" s="123"/>
      <c r="AL42" s="123"/>
      <c r="AM42" s="123"/>
      <c r="AN42" s="123"/>
      <c r="AO42" s="123"/>
      <c r="AP42" s="124"/>
      <c r="AQ42" s="18"/>
      <c r="AR42" s="118" t="str">
        <f>IF(OR($AR$16=$BA$20, $AR$19=$BA$20, $AR$22=$BA$20, $AR$25=$BA$20), $BA$20, $BA$19)</f>
        <v>✓</v>
      </c>
      <c r="AS42" s="119"/>
      <c r="AT42" s="18"/>
    </row>
    <row r="43" spans="1:46" ht="15" customHeight="1" x14ac:dyDescent="0.25">
      <c r="A43" s="18"/>
      <c r="B43" s="111"/>
      <c r="C43" s="112"/>
      <c r="D43" s="18"/>
      <c r="E43" s="111"/>
      <c r="F43" s="114"/>
      <c r="G43" s="114"/>
      <c r="H43" s="114"/>
      <c r="I43" s="114"/>
      <c r="J43" s="114"/>
      <c r="K43" s="114"/>
      <c r="L43" s="114"/>
      <c r="M43" s="114"/>
      <c r="N43" s="114"/>
      <c r="O43" s="114"/>
      <c r="P43" s="114"/>
      <c r="Q43" s="114"/>
      <c r="R43" s="114"/>
      <c r="S43" s="114"/>
      <c r="T43" s="114"/>
      <c r="U43" s="114"/>
      <c r="V43" s="112"/>
      <c r="W43" s="18"/>
      <c r="X43" s="125"/>
      <c r="Y43" s="126"/>
      <c r="Z43" s="126"/>
      <c r="AA43" s="126"/>
      <c r="AB43" s="126"/>
      <c r="AC43" s="126"/>
      <c r="AD43" s="126"/>
      <c r="AE43" s="126"/>
      <c r="AF43" s="126"/>
      <c r="AG43" s="126"/>
      <c r="AH43" s="126"/>
      <c r="AI43" s="126"/>
      <c r="AJ43" s="126"/>
      <c r="AK43" s="126"/>
      <c r="AL43" s="126"/>
      <c r="AM43" s="126"/>
      <c r="AN43" s="126"/>
      <c r="AO43" s="126"/>
      <c r="AP43" s="127"/>
      <c r="AQ43" s="18"/>
      <c r="AR43" s="120"/>
      <c r="AS43" s="121"/>
      <c r="AT43" s="18"/>
    </row>
    <row r="44" spans="1:46" ht="15"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row>
    <row r="45" spans="1:46" ht="15" customHeight="1" x14ac:dyDescent="0.25">
      <c r="A45" s="18"/>
      <c r="B45" s="103" t="s">
        <v>149</v>
      </c>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5"/>
      <c r="AT45" s="18"/>
    </row>
    <row r="46" spans="1:46" ht="15" customHeight="1"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row>
    <row r="47" spans="1:46" ht="15" customHeight="1" x14ac:dyDescent="0.25">
      <c r="A47" s="18"/>
      <c r="B47" s="109">
        <v>7</v>
      </c>
      <c r="C47" s="110"/>
      <c r="D47" s="18"/>
      <c r="E47" s="109" t="s">
        <v>150</v>
      </c>
      <c r="F47" s="113"/>
      <c r="G47" s="113"/>
      <c r="H47" s="113"/>
      <c r="I47" s="113"/>
      <c r="J47" s="113"/>
      <c r="K47" s="113"/>
      <c r="L47" s="113"/>
      <c r="M47" s="113"/>
      <c r="N47" s="113"/>
      <c r="O47" s="113"/>
      <c r="P47" s="113"/>
      <c r="Q47" s="113"/>
      <c r="R47" s="113"/>
      <c r="S47" s="113"/>
      <c r="T47" s="113"/>
      <c r="U47" s="113"/>
      <c r="V47" s="110"/>
      <c r="W47" s="18"/>
      <c r="X47" s="122" t="s">
        <v>153</v>
      </c>
      <c r="Y47" s="123"/>
      <c r="Z47" s="123"/>
      <c r="AA47" s="123"/>
      <c r="AB47" s="123"/>
      <c r="AC47" s="123"/>
      <c r="AD47" s="123"/>
      <c r="AE47" s="123"/>
      <c r="AF47" s="123"/>
      <c r="AG47" s="123"/>
      <c r="AH47" s="123"/>
      <c r="AI47" s="123"/>
      <c r="AJ47" s="123"/>
      <c r="AK47" s="123"/>
      <c r="AL47" s="123"/>
      <c r="AM47" s="123"/>
      <c r="AN47" s="123"/>
      <c r="AO47" s="123"/>
      <c r="AP47" s="124"/>
      <c r="AQ47" s="18"/>
      <c r="AR47" s="118" t="str">
        <f>IF(COUNTIF('Fixtures Predictions &amp; Results'!$AF$11:$AF$25, "")&gt;0, $BA$20, $BA$19)</f>
        <v>✕</v>
      </c>
      <c r="AS47" s="119"/>
      <c r="AT47" s="18"/>
    </row>
    <row r="48" spans="1:46" ht="15" customHeight="1" x14ac:dyDescent="0.25">
      <c r="A48" s="18"/>
      <c r="B48" s="111"/>
      <c r="C48" s="112"/>
      <c r="D48" s="18"/>
      <c r="E48" s="111"/>
      <c r="F48" s="114"/>
      <c r="G48" s="114"/>
      <c r="H48" s="114"/>
      <c r="I48" s="114"/>
      <c r="J48" s="114"/>
      <c r="K48" s="114"/>
      <c r="L48" s="114"/>
      <c r="M48" s="114"/>
      <c r="N48" s="114"/>
      <c r="O48" s="114"/>
      <c r="P48" s="114"/>
      <c r="Q48" s="114"/>
      <c r="R48" s="114"/>
      <c r="S48" s="114"/>
      <c r="T48" s="114"/>
      <c r="U48" s="114"/>
      <c r="V48" s="112"/>
      <c r="W48" s="18"/>
      <c r="X48" s="125"/>
      <c r="Y48" s="126"/>
      <c r="Z48" s="126"/>
      <c r="AA48" s="126"/>
      <c r="AB48" s="126"/>
      <c r="AC48" s="126"/>
      <c r="AD48" s="126"/>
      <c r="AE48" s="126"/>
      <c r="AF48" s="126"/>
      <c r="AG48" s="126"/>
      <c r="AH48" s="126"/>
      <c r="AI48" s="126"/>
      <c r="AJ48" s="126"/>
      <c r="AK48" s="126"/>
      <c r="AL48" s="126"/>
      <c r="AM48" s="126"/>
      <c r="AN48" s="126"/>
      <c r="AO48" s="126"/>
      <c r="AP48" s="127"/>
      <c r="AQ48" s="18"/>
      <c r="AR48" s="120"/>
      <c r="AS48" s="121"/>
      <c r="AT48" s="18"/>
    </row>
    <row r="49" spans="1:46" ht="15"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row>
    <row r="50" spans="1:46" ht="15" customHeight="1" x14ac:dyDescent="0.25">
      <c r="A50" s="18"/>
      <c r="B50" s="134" t="s">
        <v>154</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6"/>
      <c r="AT50" s="18"/>
    </row>
    <row r="51" spans="1:46" ht="15" customHeight="1" x14ac:dyDescent="0.25">
      <c r="A51" s="18"/>
      <c r="B51" s="137"/>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9"/>
      <c r="AT51" s="18"/>
    </row>
    <row r="52" spans="1:46" ht="1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row>
    <row r="53" spans="1:46" ht="15" customHeight="1" x14ac:dyDescent="0.25">
      <c r="A53" s="18"/>
      <c r="B53" s="131" t="s">
        <v>166</v>
      </c>
      <c r="C53" s="132"/>
      <c r="D53" s="132"/>
      <c r="E53" s="132"/>
      <c r="F53" s="132"/>
      <c r="G53" s="132"/>
      <c r="H53" s="132"/>
      <c r="I53" s="132"/>
      <c r="J53" s="132"/>
      <c r="K53" s="132"/>
      <c r="L53" s="132"/>
      <c r="M53" s="132"/>
      <c r="N53" s="132"/>
      <c r="O53" s="132"/>
      <c r="P53" s="132"/>
      <c r="Q53" s="132"/>
      <c r="R53" s="132"/>
      <c r="S53" s="132"/>
      <c r="T53" s="132"/>
      <c r="U53" s="132"/>
      <c r="V53" s="133"/>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row>
    <row r="54" spans="1:46" ht="15" customHeight="1" x14ac:dyDescent="0.25">
      <c r="A54" s="18"/>
      <c r="B54" s="156"/>
      <c r="C54" s="157"/>
      <c r="D54" s="157"/>
      <c r="E54" s="157"/>
      <c r="F54" s="157"/>
      <c r="G54" s="157"/>
      <c r="H54" s="157"/>
      <c r="I54" s="157"/>
      <c r="J54" s="157"/>
      <c r="K54" s="157"/>
      <c r="L54" s="157"/>
      <c r="M54" s="157"/>
      <c r="N54" s="157"/>
      <c r="O54" s="157"/>
      <c r="P54" s="157"/>
      <c r="Q54" s="157"/>
      <c r="R54" s="157"/>
      <c r="S54" s="157"/>
      <c r="T54" s="157"/>
      <c r="U54" s="157"/>
      <c r="V54" s="158"/>
      <c r="W54" s="18"/>
      <c r="X54" s="18"/>
      <c r="Y54" s="165" t="s">
        <v>167</v>
      </c>
      <c r="Z54" s="166"/>
      <c r="AA54" s="166"/>
      <c r="AB54" s="166"/>
      <c r="AC54" s="166"/>
      <c r="AD54" s="166"/>
      <c r="AE54" s="166"/>
      <c r="AF54" s="166"/>
      <c r="AG54" s="166"/>
      <c r="AH54" s="166"/>
      <c r="AI54" s="166"/>
      <c r="AJ54" s="166"/>
      <c r="AK54" s="166"/>
      <c r="AL54" s="166"/>
      <c r="AM54" s="166"/>
      <c r="AN54" s="166"/>
      <c r="AO54" s="166"/>
      <c r="AP54" s="166"/>
      <c r="AQ54" s="166"/>
      <c r="AR54" s="166"/>
      <c r="AS54" s="167"/>
      <c r="AT54" s="18"/>
    </row>
    <row r="55" spans="1:46" ht="15" customHeight="1" x14ac:dyDescent="0.25">
      <c r="A55" s="18"/>
      <c r="B55" s="159"/>
      <c r="C55" s="160"/>
      <c r="D55" s="160"/>
      <c r="E55" s="160"/>
      <c r="F55" s="160"/>
      <c r="G55" s="160"/>
      <c r="H55" s="160"/>
      <c r="I55" s="160"/>
      <c r="J55" s="160"/>
      <c r="K55" s="160"/>
      <c r="L55" s="160"/>
      <c r="M55" s="160"/>
      <c r="N55" s="160"/>
      <c r="O55" s="160"/>
      <c r="P55" s="160"/>
      <c r="Q55" s="160"/>
      <c r="R55" s="160"/>
      <c r="S55" s="160"/>
      <c r="T55" s="160"/>
      <c r="U55" s="160"/>
      <c r="V55" s="161"/>
      <c r="W55" s="18"/>
      <c r="X55" s="18"/>
      <c r="Y55" s="168"/>
      <c r="Z55" s="169"/>
      <c r="AA55" s="169"/>
      <c r="AB55" s="169"/>
      <c r="AC55" s="169"/>
      <c r="AD55" s="169"/>
      <c r="AE55" s="169"/>
      <c r="AF55" s="169"/>
      <c r="AG55" s="169"/>
      <c r="AH55" s="169"/>
      <c r="AI55" s="169"/>
      <c r="AJ55" s="169"/>
      <c r="AK55" s="169"/>
      <c r="AL55" s="169"/>
      <c r="AM55" s="169"/>
      <c r="AN55" s="169"/>
      <c r="AO55" s="169"/>
      <c r="AP55" s="169"/>
      <c r="AQ55" s="169"/>
      <c r="AR55" s="169"/>
      <c r="AS55" s="170"/>
      <c r="AT55" s="18"/>
    </row>
    <row r="56" spans="1:46" ht="15" customHeight="1" x14ac:dyDescent="0.25">
      <c r="A56" s="18"/>
      <c r="B56" s="162"/>
      <c r="C56" s="163"/>
      <c r="D56" s="163"/>
      <c r="E56" s="163"/>
      <c r="F56" s="163"/>
      <c r="G56" s="163"/>
      <c r="H56" s="163"/>
      <c r="I56" s="163"/>
      <c r="J56" s="163"/>
      <c r="K56" s="163"/>
      <c r="L56" s="163"/>
      <c r="M56" s="163"/>
      <c r="N56" s="163"/>
      <c r="O56" s="163"/>
      <c r="P56" s="163"/>
      <c r="Q56" s="163"/>
      <c r="R56" s="163"/>
      <c r="S56" s="163"/>
      <c r="T56" s="163"/>
      <c r="U56" s="163"/>
      <c r="V56" s="164"/>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row>
    <row r="57" spans="1:46" ht="1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row>
    <row r="58" spans="1:46" ht="15" customHeight="1" x14ac:dyDescent="0.25">
      <c r="A58" s="18"/>
      <c r="B58" s="131" t="s">
        <v>173</v>
      </c>
      <c r="C58" s="132"/>
      <c r="D58" s="132"/>
      <c r="E58" s="132"/>
      <c r="F58" s="132"/>
      <c r="G58" s="132"/>
      <c r="H58" s="132"/>
      <c r="I58" s="132"/>
      <c r="J58" s="132"/>
      <c r="K58" s="133"/>
      <c r="L58" s="18"/>
      <c r="M58" s="131" t="s">
        <v>176</v>
      </c>
      <c r="N58" s="132"/>
      <c r="O58" s="132"/>
      <c r="P58" s="132"/>
      <c r="Q58" s="132"/>
      <c r="R58" s="132"/>
      <c r="S58" s="132"/>
      <c r="T58" s="132"/>
      <c r="U58" s="132"/>
      <c r="V58" s="133"/>
      <c r="W58" s="18"/>
      <c r="X58" s="18"/>
      <c r="Y58" s="131" t="s">
        <v>164</v>
      </c>
      <c r="Z58" s="132"/>
      <c r="AA58" s="132"/>
      <c r="AB58" s="132"/>
      <c r="AC58" s="132"/>
      <c r="AD58" s="132"/>
      <c r="AE58" s="132"/>
      <c r="AF58" s="132"/>
      <c r="AG58" s="132"/>
      <c r="AH58" s="132"/>
      <c r="AI58" s="132"/>
      <c r="AJ58" s="132"/>
      <c r="AK58" s="132"/>
      <c r="AL58" s="132"/>
      <c r="AM58" s="132"/>
      <c r="AN58" s="132"/>
      <c r="AO58" s="132"/>
      <c r="AP58" s="132"/>
      <c r="AQ58" s="132"/>
      <c r="AR58" s="132"/>
      <c r="AS58" s="133"/>
      <c r="AT58" s="18"/>
    </row>
    <row r="59" spans="1:46" ht="15" customHeight="1" x14ac:dyDescent="0.25">
      <c r="A59" s="18"/>
      <c r="B59" s="140" t="s">
        <v>174</v>
      </c>
      <c r="C59" s="141"/>
      <c r="D59" s="141"/>
      <c r="E59" s="141"/>
      <c r="F59" s="141"/>
      <c r="G59" s="141"/>
      <c r="H59" s="141"/>
      <c r="I59" s="141"/>
      <c r="J59" s="141"/>
      <c r="K59" s="142"/>
      <c r="L59" s="18"/>
      <c r="M59" s="180" t="s">
        <v>174</v>
      </c>
      <c r="N59" s="181"/>
      <c r="O59" s="181"/>
      <c r="P59" s="181"/>
      <c r="Q59" s="181"/>
      <c r="R59" s="181"/>
      <c r="S59" s="181"/>
      <c r="T59" s="181"/>
      <c r="U59" s="181"/>
      <c r="V59" s="182"/>
      <c r="W59" s="18"/>
      <c r="X59" s="18"/>
      <c r="Y59" s="171"/>
      <c r="Z59" s="172"/>
      <c r="AA59" s="172"/>
      <c r="AB59" s="172"/>
      <c r="AC59" s="172"/>
      <c r="AD59" s="172"/>
      <c r="AE59" s="172"/>
      <c r="AF59" s="172"/>
      <c r="AG59" s="172"/>
      <c r="AH59" s="172"/>
      <c r="AI59" s="172"/>
      <c r="AJ59" s="172"/>
      <c r="AK59" s="172"/>
      <c r="AL59" s="172"/>
      <c r="AM59" s="172"/>
      <c r="AN59" s="172"/>
      <c r="AO59" s="172"/>
      <c r="AP59" s="172"/>
      <c r="AQ59" s="172"/>
      <c r="AR59" s="172"/>
      <c r="AS59" s="173"/>
      <c r="AT59" s="18"/>
    </row>
    <row r="60" spans="1:46" ht="15" customHeight="1" x14ac:dyDescent="0.25">
      <c r="A60" s="18"/>
      <c r="B60" s="143"/>
      <c r="C60" s="144"/>
      <c r="D60" s="144"/>
      <c r="E60" s="144"/>
      <c r="F60" s="144"/>
      <c r="G60" s="144"/>
      <c r="H60" s="144"/>
      <c r="I60" s="144"/>
      <c r="J60" s="144"/>
      <c r="K60" s="145"/>
      <c r="L60" s="18"/>
      <c r="M60" s="183"/>
      <c r="N60" s="184"/>
      <c r="O60" s="184"/>
      <c r="P60" s="184"/>
      <c r="Q60" s="184"/>
      <c r="R60" s="184"/>
      <c r="S60" s="184"/>
      <c r="T60" s="184"/>
      <c r="U60" s="184"/>
      <c r="V60" s="185"/>
      <c r="W60" s="18"/>
      <c r="X60" s="18"/>
      <c r="Y60" s="174"/>
      <c r="Z60" s="175"/>
      <c r="AA60" s="175"/>
      <c r="AB60" s="175"/>
      <c r="AC60" s="175"/>
      <c r="AD60" s="175"/>
      <c r="AE60" s="175"/>
      <c r="AF60" s="175"/>
      <c r="AG60" s="175"/>
      <c r="AH60" s="175"/>
      <c r="AI60" s="175"/>
      <c r="AJ60" s="175"/>
      <c r="AK60" s="175"/>
      <c r="AL60" s="175"/>
      <c r="AM60" s="175"/>
      <c r="AN60" s="175"/>
      <c r="AO60" s="175"/>
      <c r="AP60" s="175"/>
      <c r="AQ60" s="175"/>
      <c r="AR60" s="175"/>
      <c r="AS60" s="176"/>
      <c r="AT60" s="18"/>
    </row>
    <row r="61" spans="1:46" ht="15" customHeight="1" x14ac:dyDescent="0.25">
      <c r="A61" s="18"/>
      <c r="B61" s="143"/>
      <c r="C61" s="144"/>
      <c r="D61" s="144"/>
      <c r="E61" s="144"/>
      <c r="F61" s="144"/>
      <c r="G61" s="144"/>
      <c r="H61" s="144"/>
      <c r="I61" s="144"/>
      <c r="J61" s="144"/>
      <c r="K61" s="145"/>
      <c r="L61" s="18"/>
      <c r="M61" s="183"/>
      <c r="N61" s="184"/>
      <c r="O61" s="184"/>
      <c r="P61" s="184"/>
      <c r="Q61" s="184"/>
      <c r="R61" s="184"/>
      <c r="S61" s="184"/>
      <c r="T61" s="184"/>
      <c r="U61" s="184"/>
      <c r="V61" s="185"/>
      <c r="W61" s="18"/>
      <c r="X61" s="18"/>
      <c r="Y61" s="174"/>
      <c r="Z61" s="175"/>
      <c r="AA61" s="175"/>
      <c r="AB61" s="175"/>
      <c r="AC61" s="175"/>
      <c r="AD61" s="175"/>
      <c r="AE61" s="175"/>
      <c r="AF61" s="175"/>
      <c r="AG61" s="175"/>
      <c r="AH61" s="175"/>
      <c r="AI61" s="175"/>
      <c r="AJ61" s="175"/>
      <c r="AK61" s="175"/>
      <c r="AL61" s="175"/>
      <c r="AM61" s="175"/>
      <c r="AN61" s="175"/>
      <c r="AO61" s="175"/>
      <c r="AP61" s="175"/>
      <c r="AQ61" s="175"/>
      <c r="AR61" s="175"/>
      <c r="AS61" s="176"/>
      <c r="AT61" s="18"/>
    </row>
    <row r="62" spans="1:46" ht="15" customHeight="1" x14ac:dyDescent="0.25">
      <c r="A62" s="18"/>
      <c r="B62" s="143"/>
      <c r="C62" s="144"/>
      <c r="D62" s="144"/>
      <c r="E62" s="144"/>
      <c r="F62" s="144"/>
      <c r="G62" s="144"/>
      <c r="H62" s="144"/>
      <c r="I62" s="144"/>
      <c r="J62" s="144"/>
      <c r="K62" s="145"/>
      <c r="L62" s="18"/>
      <c r="M62" s="183"/>
      <c r="N62" s="184"/>
      <c r="O62" s="184"/>
      <c r="P62" s="184"/>
      <c r="Q62" s="184"/>
      <c r="R62" s="184"/>
      <c r="S62" s="184"/>
      <c r="T62" s="184"/>
      <c r="U62" s="184"/>
      <c r="V62" s="185"/>
      <c r="W62" s="18"/>
      <c r="X62" s="18"/>
      <c r="Y62" s="174"/>
      <c r="Z62" s="175"/>
      <c r="AA62" s="175"/>
      <c r="AB62" s="175"/>
      <c r="AC62" s="175"/>
      <c r="AD62" s="175"/>
      <c r="AE62" s="175"/>
      <c r="AF62" s="175"/>
      <c r="AG62" s="175"/>
      <c r="AH62" s="175"/>
      <c r="AI62" s="175"/>
      <c r="AJ62" s="175"/>
      <c r="AK62" s="175"/>
      <c r="AL62" s="175"/>
      <c r="AM62" s="175"/>
      <c r="AN62" s="175"/>
      <c r="AO62" s="175"/>
      <c r="AP62" s="175"/>
      <c r="AQ62" s="175"/>
      <c r="AR62" s="175"/>
      <c r="AS62" s="176"/>
      <c r="AT62" s="18"/>
    </row>
    <row r="63" spans="1:46" ht="15" customHeight="1" x14ac:dyDescent="0.25">
      <c r="A63" s="18"/>
      <c r="B63" s="143"/>
      <c r="C63" s="144"/>
      <c r="D63" s="144"/>
      <c r="E63" s="144"/>
      <c r="F63" s="144"/>
      <c r="G63" s="144"/>
      <c r="H63" s="144"/>
      <c r="I63" s="144"/>
      <c r="J63" s="144"/>
      <c r="K63" s="145"/>
      <c r="L63" s="18"/>
      <c r="M63" s="183"/>
      <c r="N63" s="184"/>
      <c r="O63" s="184"/>
      <c r="P63" s="184"/>
      <c r="Q63" s="184"/>
      <c r="R63" s="184"/>
      <c r="S63" s="184"/>
      <c r="T63" s="184"/>
      <c r="U63" s="184"/>
      <c r="V63" s="185"/>
      <c r="W63" s="18"/>
      <c r="X63" s="18"/>
      <c r="Y63" s="174"/>
      <c r="Z63" s="175"/>
      <c r="AA63" s="175"/>
      <c r="AB63" s="175"/>
      <c r="AC63" s="175"/>
      <c r="AD63" s="175"/>
      <c r="AE63" s="175"/>
      <c r="AF63" s="175"/>
      <c r="AG63" s="175"/>
      <c r="AH63" s="175"/>
      <c r="AI63" s="175"/>
      <c r="AJ63" s="175"/>
      <c r="AK63" s="175"/>
      <c r="AL63" s="175"/>
      <c r="AM63" s="175"/>
      <c r="AN63" s="175"/>
      <c r="AO63" s="175"/>
      <c r="AP63" s="175"/>
      <c r="AQ63" s="175"/>
      <c r="AR63" s="175"/>
      <c r="AS63" s="176"/>
      <c r="AT63" s="18"/>
    </row>
    <row r="64" spans="1:46" ht="15" customHeight="1" x14ac:dyDescent="0.25">
      <c r="A64" s="18"/>
      <c r="B64" s="143"/>
      <c r="C64" s="144"/>
      <c r="D64" s="144"/>
      <c r="E64" s="144"/>
      <c r="F64" s="144"/>
      <c r="G64" s="144"/>
      <c r="H64" s="144"/>
      <c r="I64" s="144"/>
      <c r="J64" s="144"/>
      <c r="K64" s="145"/>
      <c r="L64" s="18"/>
      <c r="M64" s="183"/>
      <c r="N64" s="184"/>
      <c r="O64" s="184"/>
      <c r="P64" s="184"/>
      <c r="Q64" s="184"/>
      <c r="R64" s="184"/>
      <c r="S64" s="184"/>
      <c r="T64" s="184"/>
      <c r="U64" s="184"/>
      <c r="V64" s="185"/>
      <c r="W64" s="18"/>
      <c r="X64" s="18"/>
      <c r="Y64" s="174"/>
      <c r="Z64" s="175"/>
      <c r="AA64" s="175"/>
      <c r="AB64" s="175"/>
      <c r="AC64" s="175"/>
      <c r="AD64" s="175"/>
      <c r="AE64" s="175"/>
      <c r="AF64" s="175"/>
      <c r="AG64" s="175"/>
      <c r="AH64" s="175"/>
      <c r="AI64" s="175"/>
      <c r="AJ64" s="175"/>
      <c r="AK64" s="175"/>
      <c r="AL64" s="175"/>
      <c r="AM64" s="175"/>
      <c r="AN64" s="175"/>
      <c r="AO64" s="175"/>
      <c r="AP64" s="175"/>
      <c r="AQ64" s="175"/>
      <c r="AR64" s="175"/>
      <c r="AS64" s="176"/>
      <c r="AT64" s="18"/>
    </row>
    <row r="65" spans="1:46" ht="15" customHeight="1" x14ac:dyDescent="0.25">
      <c r="A65" s="18"/>
      <c r="B65" s="146"/>
      <c r="C65" s="147"/>
      <c r="D65" s="147"/>
      <c r="E65" s="147"/>
      <c r="F65" s="147"/>
      <c r="G65" s="147"/>
      <c r="H65" s="147"/>
      <c r="I65" s="147"/>
      <c r="J65" s="147"/>
      <c r="K65" s="148"/>
      <c r="L65" s="18"/>
      <c r="M65" s="186"/>
      <c r="N65" s="187"/>
      <c r="O65" s="187"/>
      <c r="P65" s="187"/>
      <c r="Q65" s="187"/>
      <c r="R65" s="187"/>
      <c r="S65" s="187"/>
      <c r="T65" s="187"/>
      <c r="U65" s="187"/>
      <c r="V65" s="188"/>
      <c r="W65" s="18"/>
      <c r="X65" s="18"/>
      <c r="Y65" s="177"/>
      <c r="Z65" s="178"/>
      <c r="AA65" s="178"/>
      <c r="AB65" s="178"/>
      <c r="AC65" s="178"/>
      <c r="AD65" s="178"/>
      <c r="AE65" s="178"/>
      <c r="AF65" s="178"/>
      <c r="AG65" s="178"/>
      <c r="AH65" s="178"/>
      <c r="AI65" s="178"/>
      <c r="AJ65" s="178"/>
      <c r="AK65" s="178"/>
      <c r="AL65" s="178"/>
      <c r="AM65" s="178"/>
      <c r="AN65" s="178"/>
      <c r="AO65" s="178"/>
      <c r="AP65" s="178"/>
      <c r="AQ65" s="178"/>
      <c r="AR65" s="178"/>
      <c r="AS65" s="179"/>
      <c r="AT65" s="18"/>
    </row>
    <row r="66" spans="1:46" ht="15" customHeight="1" x14ac:dyDescent="0.25">
      <c r="A66" s="18"/>
      <c r="B66" s="131" t="s">
        <v>175</v>
      </c>
      <c r="C66" s="132"/>
      <c r="D66" s="132"/>
      <c r="E66" s="132"/>
      <c r="F66" s="132"/>
      <c r="G66" s="132"/>
      <c r="H66" s="132"/>
      <c r="I66" s="132"/>
      <c r="J66" s="132"/>
      <c r="K66" s="133"/>
      <c r="L66" s="18"/>
      <c r="M66" s="131" t="s">
        <v>175</v>
      </c>
      <c r="N66" s="132"/>
      <c r="O66" s="132"/>
      <c r="P66" s="132"/>
      <c r="Q66" s="132"/>
      <c r="R66" s="132"/>
      <c r="S66" s="132"/>
      <c r="T66" s="132"/>
      <c r="U66" s="132"/>
      <c r="V66" s="133"/>
      <c r="W66" s="18"/>
      <c r="X66" s="18"/>
      <c r="Y66" s="131" t="s">
        <v>177</v>
      </c>
      <c r="Z66" s="132"/>
      <c r="AA66" s="132"/>
      <c r="AB66" s="132"/>
      <c r="AC66" s="132"/>
      <c r="AD66" s="132"/>
      <c r="AE66" s="132"/>
      <c r="AF66" s="132"/>
      <c r="AG66" s="132"/>
      <c r="AH66" s="132"/>
      <c r="AI66" s="132"/>
      <c r="AJ66" s="132"/>
      <c r="AK66" s="132"/>
      <c r="AL66" s="132"/>
      <c r="AM66" s="132"/>
      <c r="AN66" s="132"/>
      <c r="AO66" s="132"/>
      <c r="AP66" s="132"/>
      <c r="AQ66" s="132"/>
      <c r="AR66" s="132"/>
      <c r="AS66" s="133"/>
      <c r="AT66" s="18"/>
    </row>
    <row r="67" spans="1:46" ht="1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row>
    <row r="68" spans="1:46" ht="1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row>
    <row r="69" spans="1:46" ht="1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row>
    <row r="70" spans="1:46" ht="1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row>
    <row r="71" spans="1:46" ht="15" customHeight="1" x14ac:dyDescent="0.25">
      <c r="A71" s="18"/>
      <c r="B71" s="149" t="s">
        <v>178</v>
      </c>
      <c r="C71" s="150"/>
      <c r="D71" s="150"/>
      <c r="E71" s="150"/>
      <c r="F71" s="150"/>
      <c r="G71" s="150"/>
      <c r="H71" s="150"/>
      <c r="I71" s="150"/>
      <c r="J71" s="150"/>
      <c r="K71" s="150"/>
      <c r="L71" s="150"/>
      <c r="M71" s="150"/>
      <c r="N71" s="150"/>
      <c r="O71" s="150"/>
      <c r="P71" s="150"/>
      <c r="Q71" s="150"/>
      <c r="R71" s="150"/>
      <c r="S71" s="150"/>
      <c r="T71" s="150"/>
      <c r="U71" s="150"/>
      <c r="V71" s="151"/>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row>
    <row r="72" spans="1:46" ht="15" customHeight="1" x14ac:dyDescent="0.25">
      <c r="A72" s="18"/>
      <c r="B72" s="152"/>
      <c r="C72" s="153"/>
      <c r="D72" s="153"/>
      <c r="E72" s="153"/>
      <c r="F72" s="153"/>
      <c r="G72" s="153"/>
      <c r="H72" s="153"/>
      <c r="I72" s="153"/>
      <c r="J72" s="153"/>
      <c r="K72" s="153"/>
      <c r="L72" s="153"/>
      <c r="M72" s="153"/>
      <c r="N72" s="153"/>
      <c r="O72" s="153"/>
      <c r="P72" s="153"/>
      <c r="Q72" s="153"/>
      <c r="R72" s="153"/>
      <c r="S72" s="153"/>
      <c r="T72" s="153"/>
      <c r="U72" s="153"/>
      <c r="V72" s="154"/>
      <c r="W72" s="18"/>
      <c r="X72" s="18"/>
      <c r="Y72" s="155" t="s">
        <v>165</v>
      </c>
      <c r="Z72" s="155"/>
      <c r="AA72" s="155"/>
      <c r="AB72" s="155"/>
      <c r="AC72" s="155"/>
      <c r="AD72" s="155"/>
      <c r="AE72" s="155"/>
      <c r="AF72" s="155"/>
      <c r="AG72" s="155"/>
      <c r="AH72" s="155"/>
      <c r="AI72" s="155"/>
      <c r="AJ72" s="155"/>
      <c r="AK72" s="155"/>
      <c r="AL72" s="155"/>
      <c r="AM72" s="155"/>
      <c r="AN72" s="155"/>
      <c r="AO72" s="155"/>
      <c r="AP72" s="155"/>
      <c r="AQ72" s="155"/>
      <c r="AR72" s="155"/>
      <c r="AS72" s="155"/>
      <c r="AT72" s="18"/>
    </row>
    <row r="73" spans="1:46" ht="1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row>
    <row r="74" spans="1:46" ht="1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row>
  </sheetData>
  <sheetProtection algorithmName="SHA-512" hashValue="sO123FXlJHwc8neVQ7N56xURDFt/iFYKcBqsCmk8GGljuJnIx+NyOcZUGPMNmL4MmTvZY7PJ+h2B9CNGdjc1MA==" saltValue="lZcj5DyiyIUQajV0T9MdpA==" spinCount="100000" sheet="1" objects="1" scenarios="1"/>
  <mergeCells count="65">
    <mergeCell ref="B71:V72"/>
    <mergeCell ref="Y72:AS72"/>
    <mergeCell ref="B53:V53"/>
    <mergeCell ref="B54:V56"/>
    <mergeCell ref="Y54:AS55"/>
    <mergeCell ref="Y59:AS65"/>
    <mergeCell ref="M66:V66"/>
    <mergeCell ref="M59:V65"/>
    <mergeCell ref="M58:V58"/>
    <mergeCell ref="B47:C48"/>
    <mergeCell ref="E47:V48"/>
    <mergeCell ref="X47:AP48"/>
    <mergeCell ref="AR47:AS48"/>
    <mergeCell ref="Y66:AS66"/>
    <mergeCell ref="B66:K66"/>
    <mergeCell ref="B59:K65"/>
    <mergeCell ref="B58:K58"/>
    <mergeCell ref="B12:AS12"/>
    <mergeCell ref="Y58:AS58"/>
    <mergeCell ref="B45:AS45"/>
    <mergeCell ref="B42:C43"/>
    <mergeCell ref="E42:V43"/>
    <mergeCell ref="X42:AP43"/>
    <mergeCell ref="AR42:AS43"/>
    <mergeCell ref="B25:C26"/>
    <mergeCell ref="B33:C34"/>
    <mergeCell ref="E33:V34"/>
    <mergeCell ref="X33:AP34"/>
    <mergeCell ref="AR33:AS34"/>
    <mergeCell ref="AR25:AS26"/>
    <mergeCell ref="X16:AP17"/>
    <mergeCell ref="B50:AS51"/>
    <mergeCell ref="B39:C40"/>
    <mergeCell ref="E39:V40"/>
    <mergeCell ref="X39:AP40"/>
    <mergeCell ref="AR39:AS40"/>
    <mergeCell ref="X19:AP20"/>
    <mergeCell ref="X22:AP23"/>
    <mergeCell ref="X25:AP26"/>
    <mergeCell ref="B28:AS28"/>
    <mergeCell ref="B30:C31"/>
    <mergeCell ref="E30:V31"/>
    <mergeCell ref="X30:AP31"/>
    <mergeCell ref="AR30:AS31"/>
    <mergeCell ref="E25:V26"/>
    <mergeCell ref="B19:C20"/>
    <mergeCell ref="B37:AS37"/>
    <mergeCell ref="B16:C17"/>
    <mergeCell ref="E22:V23"/>
    <mergeCell ref="E19:V20"/>
    <mergeCell ref="E16:V17"/>
    <mergeCell ref="B14:AS14"/>
    <mergeCell ref="AR16:AS17"/>
    <mergeCell ref="AR19:AS20"/>
    <mergeCell ref="AR22:AS23"/>
    <mergeCell ref="B22:C23"/>
    <mergeCell ref="B9:AS9"/>
    <mergeCell ref="B10:AS10"/>
    <mergeCell ref="B11:AS11"/>
    <mergeCell ref="B2:AS3"/>
    <mergeCell ref="B5:AS5"/>
    <mergeCell ref="B7:G7"/>
    <mergeCell ref="H7:AS7"/>
    <mergeCell ref="B8:G8"/>
    <mergeCell ref="H8:AS8"/>
  </mergeCells>
  <conditionalFormatting sqref="AR16:AS17 AR19:AS20 AR22:AS23 AR25:AS26 AR33:AS34 AR42:AS43">
    <cfRule type="expression" dxfId="70" priority="7">
      <formula>AR16=$BA$20</formula>
    </cfRule>
    <cfRule type="expression" dxfId="69" priority="8">
      <formula>AR16=$BA$19</formula>
    </cfRule>
  </conditionalFormatting>
  <conditionalFormatting sqref="AR30:AS31">
    <cfRule type="expression" dxfId="68" priority="5">
      <formula>AR30=$BA$20</formula>
    </cfRule>
    <cfRule type="expression" dxfId="67" priority="6">
      <formula>AR30=$BA$19</formula>
    </cfRule>
  </conditionalFormatting>
  <conditionalFormatting sqref="AR39:AS40">
    <cfRule type="expression" dxfId="66" priority="3">
      <formula>AR39=$BA$20</formula>
    </cfRule>
    <cfRule type="expression" dxfId="65" priority="4">
      <formula>AR39=$BA$19</formula>
    </cfRule>
  </conditionalFormatting>
  <conditionalFormatting sqref="AR47:AS48">
    <cfRule type="expression" dxfId="64" priority="1">
      <formula>AR47=$BA$20</formula>
    </cfRule>
    <cfRule type="expression" dxfId="63" priority="2">
      <formula>AR47=$BA$19</formula>
    </cfRule>
  </conditionalFormatting>
  <hyperlinks>
    <hyperlink ref="Y54:AS55" r:id="rId1" display="Watch the Demo on YouTube" xr:uid="{30B66170-29C2-439A-9678-DD63151CFF60}"/>
    <hyperlink ref="B59:J65" r:id="rId2" display="Click here for more info" xr:uid="{93B312FA-05EB-41F7-B900-21419255D7A3}"/>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7014-AD3F-4165-9074-5CB31505A916}">
  <sheetPr>
    <tabColor theme="0" tint="-0.499984740745262"/>
  </sheetPr>
  <dimension ref="A1:BI34"/>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4" width="2.85546875" style="1" hidden="1" customWidth="1"/>
    <col min="55" max="55" width="14.28515625" style="1" hidden="1" customWidth="1"/>
    <col min="56" max="56" width="2.85546875" style="1" hidden="1" customWidth="1"/>
    <col min="57" max="57" width="14.28515625" style="1" hidden="1" customWidth="1"/>
    <col min="58" max="58" width="2.85546875" style="1" hidden="1" customWidth="1"/>
    <col min="59" max="59" width="14.28515625" style="1" hidden="1" customWidth="1"/>
    <col min="60" max="60" width="2.85546875" style="1" hidden="1" customWidth="1"/>
    <col min="61" max="61" width="8.5703125" style="1" hidden="1" customWidth="1"/>
    <col min="62" max="16384" width="2.85546875" style="1" hidden="1"/>
  </cols>
  <sheetData>
    <row r="1" spans="1:61"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61" x14ac:dyDescent="0.25">
      <c r="A2" s="18"/>
      <c r="B2" s="256" t="s">
        <v>168</v>
      </c>
      <c r="C2" s="257"/>
      <c r="D2" s="257"/>
      <c r="E2" s="257"/>
      <c r="F2" s="257"/>
      <c r="G2" s="257"/>
      <c r="H2" s="257"/>
      <c r="I2" s="257"/>
      <c r="J2" s="257"/>
      <c r="K2" s="257"/>
      <c r="L2" s="258"/>
      <c r="M2" s="18"/>
      <c r="N2" s="262" t="s">
        <v>45</v>
      </c>
      <c r="O2" s="263"/>
      <c r="P2" s="264"/>
      <c r="Q2" s="215">
        <v>2022</v>
      </c>
      <c r="R2" s="216"/>
      <c r="S2" s="217"/>
      <c r="T2" s="18"/>
      <c r="U2" s="240" t="s">
        <v>56</v>
      </c>
      <c r="V2" s="241"/>
      <c r="W2" s="241"/>
      <c r="X2" s="241"/>
      <c r="Y2" s="241"/>
      <c r="Z2" s="242"/>
      <c r="AA2" s="18"/>
      <c r="AB2" s="18"/>
      <c r="AC2" s="240" t="s">
        <v>57</v>
      </c>
      <c r="AD2" s="241"/>
      <c r="AE2" s="241"/>
      <c r="AF2" s="241"/>
      <c r="AG2" s="241"/>
      <c r="AH2" s="241"/>
      <c r="AI2" s="241"/>
      <c r="AJ2" s="242"/>
      <c r="AK2" s="18"/>
      <c r="AL2" s="252" t="s">
        <v>35</v>
      </c>
      <c r="AM2" s="252"/>
      <c r="AN2" s="252"/>
      <c r="AO2" s="252"/>
      <c r="AP2" s="252"/>
      <c r="AQ2" s="203" t="s">
        <v>52</v>
      </c>
      <c r="AR2" s="204"/>
      <c r="AS2" s="205"/>
      <c r="AT2" s="18"/>
      <c r="BA2" s="20" t="s">
        <v>35</v>
      </c>
      <c r="BC2" s="20" t="s">
        <v>45</v>
      </c>
    </row>
    <row r="3" spans="1:61" x14ac:dyDescent="0.25">
      <c r="A3" s="18"/>
      <c r="B3" s="259"/>
      <c r="C3" s="260"/>
      <c r="D3" s="260"/>
      <c r="E3" s="260"/>
      <c r="F3" s="260"/>
      <c r="G3" s="260"/>
      <c r="H3" s="260"/>
      <c r="I3" s="260"/>
      <c r="J3" s="260"/>
      <c r="K3" s="260"/>
      <c r="L3" s="261"/>
      <c r="M3" s="18"/>
      <c r="N3" s="265"/>
      <c r="O3" s="266"/>
      <c r="P3" s="267"/>
      <c r="Q3" s="218"/>
      <c r="R3" s="219"/>
      <c r="S3" s="220"/>
      <c r="T3" s="18"/>
      <c r="U3" s="246"/>
      <c r="V3" s="247"/>
      <c r="W3" s="247"/>
      <c r="X3" s="247"/>
      <c r="Y3" s="247"/>
      <c r="Z3" s="248"/>
      <c r="AA3" s="18"/>
      <c r="AB3" s="18"/>
      <c r="AC3" s="243"/>
      <c r="AD3" s="244"/>
      <c r="AE3" s="244"/>
      <c r="AF3" s="244"/>
      <c r="AG3" s="244"/>
      <c r="AH3" s="244"/>
      <c r="AI3" s="244"/>
      <c r="AJ3" s="245"/>
      <c r="AK3" s="18"/>
      <c r="AL3" s="171" t="str">
        <f>$BA3</f>
        <v>England</v>
      </c>
      <c r="AM3" s="172"/>
      <c r="AN3" s="172"/>
      <c r="AO3" s="172"/>
      <c r="AP3" s="173"/>
      <c r="AQ3" s="249">
        <v>87.83</v>
      </c>
      <c r="AR3" s="250"/>
      <c r="AS3" s="251"/>
      <c r="AT3" s="18"/>
      <c r="BA3" s="3" t="s">
        <v>36</v>
      </c>
      <c r="BC3" s="25">
        <f>IF($Q$2="", "", $Q$2)</f>
        <v>2022</v>
      </c>
    </row>
    <row r="4" spans="1:61"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243"/>
      <c r="AD4" s="244"/>
      <c r="AE4" s="244"/>
      <c r="AF4" s="244"/>
      <c r="AG4" s="244"/>
      <c r="AH4" s="244"/>
      <c r="AI4" s="244"/>
      <c r="AJ4" s="245"/>
      <c r="AK4" s="18"/>
      <c r="AL4" s="171" t="str">
        <f t="shared" ref="AL4:AL8" si="0">$BA4</f>
        <v>France</v>
      </c>
      <c r="AM4" s="172"/>
      <c r="AN4" s="172"/>
      <c r="AO4" s="172"/>
      <c r="AP4" s="173"/>
      <c r="AQ4" s="234">
        <v>85.53</v>
      </c>
      <c r="AR4" s="235"/>
      <c r="AS4" s="236"/>
      <c r="AT4" s="18"/>
      <c r="BA4" s="4" t="s">
        <v>39</v>
      </c>
      <c r="BC4" s="20" t="s">
        <v>44</v>
      </c>
    </row>
    <row r="5" spans="1:61" x14ac:dyDescent="0.25">
      <c r="A5" s="18"/>
      <c r="B5" s="240" t="s">
        <v>58</v>
      </c>
      <c r="C5" s="241"/>
      <c r="D5" s="241"/>
      <c r="E5" s="241"/>
      <c r="F5" s="241"/>
      <c r="G5" s="241"/>
      <c r="H5" s="241"/>
      <c r="I5" s="241"/>
      <c r="J5" s="241"/>
      <c r="K5" s="241"/>
      <c r="L5" s="241"/>
      <c r="M5" s="241"/>
      <c r="N5" s="241"/>
      <c r="O5" s="241"/>
      <c r="P5" s="241"/>
      <c r="Q5" s="241"/>
      <c r="R5" s="241"/>
      <c r="S5" s="241"/>
      <c r="T5" s="241"/>
      <c r="U5" s="241"/>
      <c r="V5" s="241"/>
      <c r="W5" s="241"/>
      <c r="X5" s="241"/>
      <c r="Y5" s="241"/>
      <c r="Z5" s="242"/>
      <c r="AA5" s="18"/>
      <c r="AB5" s="18"/>
      <c r="AC5" s="243"/>
      <c r="AD5" s="244"/>
      <c r="AE5" s="244"/>
      <c r="AF5" s="244"/>
      <c r="AG5" s="244"/>
      <c r="AH5" s="244"/>
      <c r="AI5" s="244"/>
      <c r="AJ5" s="245"/>
      <c r="AK5" s="18"/>
      <c r="AL5" s="171" t="str">
        <f t="shared" si="0"/>
        <v>Ireland</v>
      </c>
      <c r="AM5" s="172"/>
      <c r="AN5" s="172"/>
      <c r="AO5" s="172"/>
      <c r="AP5" s="173"/>
      <c r="AQ5" s="234">
        <v>86.53</v>
      </c>
      <c r="AR5" s="235"/>
      <c r="AS5" s="236"/>
      <c r="AT5" s="18"/>
      <c r="BA5" s="4" t="s">
        <v>37</v>
      </c>
      <c r="BC5" s="25" t="b">
        <f>IF($BC$3="", "", ISEVEN($BC$3))</f>
        <v>1</v>
      </c>
    </row>
    <row r="6" spans="1:61" x14ac:dyDescent="0.25">
      <c r="A6" s="18"/>
      <c r="B6" s="243"/>
      <c r="C6" s="244"/>
      <c r="D6" s="244"/>
      <c r="E6" s="244"/>
      <c r="F6" s="244"/>
      <c r="G6" s="244"/>
      <c r="H6" s="244"/>
      <c r="I6" s="244"/>
      <c r="J6" s="244"/>
      <c r="K6" s="244"/>
      <c r="L6" s="244"/>
      <c r="M6" s="244"/>
      <c r="N6" s="244"/>
      <c r="O6" s="244"/>
      <c r="P6" s="244"/>
      <c r="Q6" s="244"/>
      <c r="R6" s="244"/>
      <c r="S6" s="244"/>
      <c r="T6" s="244"/>
      <c r="U6" s="244"/>
      <c r="V6" s="244"/>
      <c r="W6" s="244"/>
      <c r="X6" s="244"/>
      <c r="Y6" s="244"/>
      <c r="Z6" s="245"/>
      <c r="AA6" s="18"/>
      <c r="AB6" s="18"/>
      <c r="AC6" s="243"/>
      <c r="AD6" s="244"/>
      <c r="AE6" s="244"/>
      <c r="AF6" s="244"/>
      <c r="AG6" s="244"/>
      <c r="AH6" s="244"/>
      <c r="AI6" s="244"/>
      <c r="AJ6" s="245"/>
      <c r="AK6" s="18"/>
      <c r="AL6" s="171" t="str">
        <f t="shared" si="0"/>
        <v>Italy</v>
      </c>
      <c r="AM6" s="172"/>
      <c r="AN6" s="172"/>
      <c r="AO6" s="172"/>
      <c r="AP6" s="173"/>
      <c r="AQ6" s="234">
        <v>70.510000000000005</v>
      </c>
      <c r="AR6" s="235"/>
      <c r="AS6" s="236"/>
      <c r="AT6" s="18"/>
      <c r="BA6" s="4" t="s">
        <v>41</v>
      </c>
    </row>
    <row r="7" spans="1:61" x14ac:dyDescent="0.25">
      <c r="A7" s="18"/>
      <c r="B7" s="246"/>
      <c r="C7" s="247"/>
      <c r="D7" s="247"/>
      <c r="E7" s="247"/>
      <c r="F7" s="247"/>
      <c r="G7" s="247"/>
      <c r="H7" s="247"/>
      <c r="I7" s="247"/>
      <c r="J7" s="247"/>
      <c r="K7" s="247"/>
      <c r="L7" s="247"/>
      <c r="M7" s="247"/>
      <c r="N7" s="247"/>
      <c r="O7" s="247"/>
      <c r="P7" s="247"/>
      <c r="Q7" s="247"/>
      <c r="R7" s="247"/>
      <c r="S7" s="247"/>
      <c r="T7" s="247"/>
      <c r="U7" s="247"/>
      <c r="V7" s="247"/>
      <c r="W7" s="247"/>
      <c r="X7" s="247"/>
      <c r="Y7" s="247"/>
      <c r="Z7" s="248"/>
      <c r="AA7" s="18"/>
      <c r="AB7" s="18"/>
      <c r="AC7" s="246"/>
      <c r="AD7" s="247"/>
      <c r="AE7" s="247"/>
      <c r="AF7" s="247"/>
      <c r="AG7" s="247"/>
      <c r="AH7" s="247"/>
      <c r="AI7" s="247"/>
      <c r="AJ7" s="248"/>
      <c r="AK7" s="18"/>
      <c r="AL7" s="171" t="str">
        <f t="shared" si="0"/>
        <v>Scotland</v>
      </c>
      <c r="AM7" s="172"/>
      <c r="AN7" s="172"/>
      <c r="AO7" s="172"/>
      <c r="AP7" s="173"/>
      <c r="AQ7" s="234">
        <v>83.05</v>
      </c>
      <c r="AR7" s="235"/>
      <c r="AS7" s="236"/>
      <c r="AT7" s="18"/>
      <c r="BA7" s="4" t="s">
        <v>38</v>
      </c>
    </row>
    <row r="8" spans="1:61" x14ac:dyDescent="0.25">
      <c r="A8" s="18"/>
      <c r="B8" s="18"/>
      <c r="C8" s="18"/>
      <c r="D8" s="18"/>
      <c r="E8" s="18"/>
      <c r="F8" s="18"/>
      <c r="G8" s="18"/>
      <c r="H8" s="18"/>
      <c r="I8" s="18"/>
      <c r="J8" s="18"/>
      <c r="K8" s="18"/>
      <c r="L8" s="18"/>
      <c r="M8" s="18"/>
      <c r="N8" s="221" t="s">
        <v>48</v>
      </c>
      <c r="O8" s="221"/>
      <c r="P8" s="221"/>
      <c r="Q8" s="221"/>
      <c r="R8" s="221"/>
      <c r="S8" s="221"/>
      <c r="T8" s="18"/>
      <c r="U8" s="221" t="s">
        <v>47</v>
      </c>
      <c r="V8" s="221"/>
      <c r="W8" s="221"/>
      <c r="X8" s="221"/>
      <c r="Y8" s="221"/>
      <c r="Z8" s="221"/>
      <c r="AA8" s="18"/>
      <c r="AB8" s="18"/>
      <c r="AC8" s="221" t="s">
        <v>49</v>
      </c>
      <c r="AD8" s="221"/>
      <c r="AE8" s="221"/>
      <c r="AF8" s="221"/>
      <c r="AG8" s="221"/>
      <c r="AH8" s="221"/>
      <c r="AI8" s="221"/>
      <c r="AJ8" s="221"/>
      <c r="AK8" s="18"/>
      <c r="AL8" s="253" t="str">
        <f t="shared" si="0"/>
        <v>Wales</v>
      </c>
      <c r="AM8" s="254"/>
      <c r="AN8" s="254"/>
      <c r="AO8" s="254"/>
      <c r="AP8" s="255"/>
      <c r="AQ8" s="237">
        <v>81.56</v>
      </c>
      <c r="AR8" s="238"/>
      <c r="AS8" s="239"/>
      <c r="AT8" s="18"/>
      <c r="BA8" s="5" t="s">
        <v>40</v>
      </c>
    </row>
    <row r="9" spans="1:61" x14ac:dyDescent="0.25">
      <c r="A9" s="18"/>
      <c r="B9" s="103" t="s">
        <v>50</v>
      </c>
      <c r="C9" s="104"/>
      <c r="D9" s="104"/>
      <c r="E9" s="104"/>
      <c r="F9" s="104"/>
      <c r="G9" s="104"/>
      <c r="H9" s="104"/>
      <c r="I9" s="104"/>
      <c r="J9" s="104"/>
      <c r="K9" s="104"/>
      <c r="L9" s="105"/>
      <c r="M9" s="18"/>
      <c r="N9" s="203" t="s">
        <v>46</v>
      </c>
      <c r="O9" s="204"/>
      <c r="P9" s="204"/>
      <c r="Q9" s="204"/>
      <c r="R9" s="204"/>
      <c r="S9" s="205"/>
      <c r="T9" s="18"/>
      <c r="U9" s="203" t="s">
        <v>157</v>
      </c>
      <c r="V9" s="204"/>
      <c r="W9" s="204"/>
      <c r="X9" s="204"/>
      <c r="Y9" s="204"/>
      <c r="Z9" s="205"/>
      <c r="AA9" s="18"/>
      <c r="AB9" s="18"/>
      <c r="AC9" s="278" t="s">
        <v>11</v>
      </c>
      <c r="AD9" s="279"/>
      <c r="AE9" s="279"/>
      <c r="AF9" s="279"/>
      <c r="AG9" s="279"/>
      <c r="AH9" s="279"/>
      <c r="AI9" s="279"/>
      <c r="AJ9" s="280"/>
      <c r="AK9" s="18"/>
      <c r="AL9" s="18"/>
      <c r="AM9" s="18"/>
      <c r="AN9" s="18"/>
      <c r="AO9" s="18"/>
      <c r="AP9" s="18"/>
      <c r="AQ9" s="18"/>
      <c r="AR9" s="18"/>
      <c r="AS9" s="18"/>
      <c r="AT9" s="18"/>
      <c r="BA9" s="274" t="s">
        <v>42</v>
      </c>
      <c r="BB9" s="274"/>
      <c r="BC9" s="274"/>
      <c r="BE9" s="274" t="s">
        <v>43</v>
      </c>
      <c r="BF9" s="274"/>
      <c r="BG9" s="274"/>
      <c r="BI9" s="20" t="s">
        <v>51</v>
      </c>
    </row>
    <row r="10" spans="1:61" x14ac:dyDescent="0.25">
      <c r="A10" s="18"/>
      <c r="B10" s="177" t="str">
        <f t="shared" ref="B10:B24" si="1">IF($BC$5="", "", IF($BC$5=TRUE, $BE10, $BA10))</f>
        <v>England</v>
      </c>
      <c r="C10" s="178"/>
      <c r="D10" s="178"/>
      <c r="E10" s="178"/>
      <c r="F10" s="179"/>
      <c r="G10" s="2" t="s">
        <v>2</v>
      </c>
      <c r="H10" s="177" t="str">
        <f t="shared" ref="H10:H24" si="2">IF($BC$5="", "", IF($BC$5=TRUE, $BG10, $BC10))</f>
        <v>Ireland</v>
      </c>
      <c r="I10" s="178"/>
      <c r="J10" s="178"/>
      <c r="K10" s="178"/>
      <c r="L10" s="179"/>
      <c r="M10" s="18"/>
      <c r="N10" s="281">
        <v>43903</v>
      </c>
      <c r="O10" s="282"/>
      <c r="P10" s="282"/>
      <c r="Q10" s="282"/>
      <c r="R10" s="282"/>
      <c r="S10" s="283"/>
      <c r="T10" s="18"/>
      <c r="U10" s="284">
        <v>0.69791666666666663</v>
      </c>
      <c r="V10" s="285"/>
      <c r="W10" s="285"/>
      <c r="X10" s="285"/>
      <c r="Y10" s="285"/>
      <c r="Z10" s="286"/>
      <c r="AA10" s="18"/>
      <c r="AB10" s="18"/>
      <c r="AC10" s="275">
        <f>IF(OR($N10="", $U10=""), "", IFERROR(DATE($Q$2, MONTH($N10), DAY($N10))+$U10, ""))</f>
        <v>44633.697916666664</v>
      </c>
      <c r="AD10" s="276"/>
      <c r="AE10" s="276"/>
      <c r="AF10" s="276"/>
      <c r="AG10" s="276"/>
      <c r="AH10" s="276"/>
      <c r="AI10" s="276"/>
      <c r="AJ10" s="277"/>
      <c r="AK10" s="18"/>
      <c r="AL10" s="189" t="b">
        <f>ISNUMBER($AC10)</f>
        <v>1</v>
      </c>
      <c r="AM10" s="189"/>
      <c r="AN10" s="189" t="b">
        <f>ISNUMBER($AQ3)</f>
        <v>1</v>
      </c>
      <c r="AO10" s="189"/>
      <c r="AP10" s="56"/>
      <c r="AQ10" s="56"/>
      <c r="AR10" s="56"/>
      <c r="AS10" s="56"/>
      <c r="AT10" s="18"/>
      <c r="BA10" s="3" t="str">
        <f>$BA$3</f>
        <v>England</v>
      </c>
      <c r="BB10" s="22"/>
      <c r="BC10" s="3" t="str">
        <f>$BA$4</f>
        <v>France</v>
      </c>
      <c r="BE10" s="3" t="str">
        <f>$BA$3</f>
        <v>England</v>
      </c>
      <c r="BF10" s="22"/>
      <c r="BG10" s="3" t="str">
        <f>$BA$5</f>
        <v>Ireland</v>
      </c>
      <c r="BI10" s="3">
        <f>IF($AC10="", "", COUNTIF($AC$10:$AJ$24, "&lt;"&amp;$AC10)+1+COUNTIF($AC$10:$AC10, $AC10)-1)</f>
        <v>11</v>
      </c>
    </row>
    <row r="11" spans="1:61" x14ac:dyDescent="0.25">
      <c r="A11" s="18"/>
      <c r="B11" s="253" t="str">
        <f t="shared" si="1"/>
        <v>England</v>
      </c>
      <c r="C11" s="254"/>
      <c r="D11" s="254"/>
      <c r="E11" s="254"/>
      <c r="F11" s="255"/>
      <c r="G11" s="2" t="s">
        <v>2</v>
      </c>
      <c r="H11" s="253" t="str">
        <f t="shared" si="2"/>
        <v>Wales</v>
      </c>
      <c r="I11" s="254"/>
      <c r="J11" s="254"/>
      <c r="K11" s="254"/>
      <c r="L11" s="255"/>
      <c r="M11" s="18"/>
      <c r="N11" s="225">
        <v>43874</v>
      </c>
      <c r="O11" s="226"/>
      <c r="P11" s="226"/>
      <c r="Q11" s="226"/>
      <c r="R11" s="226"/>
      <c r="S11" s="227"/>
      <c r="T11" s="18"/>
      <c r="U11" s="222">
        <v>0.59375</v>
      </c>
      <c r="V11" s="223"/>
      <c r="W11" s="223"/>
      <c r="X11" s="223"/>
      <c r="Y11" s="223"/>
      <c r="Z11" s="224"/>
      <c r="AA11" s="18"/>
      <c r="AB11" s="18"/>
      <c r="AC11" s="228">
        <f t="shared" ref="AC11:AC24" si="3">IF(OR($N11="", $U11=""), "", IFERROR(DATE($Q$2, MONTH($N11), DAY($N11))+$U11, ""))</f>
        <v>44605.59375</v>
      </c>
      <c r="AD11" s="229"/>
      <c r="AE11" s="229"/>
      <c r="AF11" s="229"/>
      <c r="AG11" s="229"/>
      <c r="AH11" s="229"/>
      <c r="AI11" s="229"/>
      <c r="AJ11" s="230"/>
      <c r="AK11" s="18"/>
      <c r="AL11" s="189" t="b">
        <f t="shared" ref="AL11:AL24" si="4">ISNUMBER($AC11)</f>
        <v>1</v>
      </c>
      <c r="AM11" s="189"/>
      <c r="AN11" s="189" t="b">
        <f t="shared" ref="AN11:AN14" si="5">ISNUMBER($AQ4)</f>
        <v>1</v>
      </c>
      <c r="AO11" s="189"/>
      <c r="AP11" s="56"/>
      <c r="AQ11" s="56"/>
      <c r="AR11" s="56"/>
      <c r="AS11" s="56"/>
      <c r="AT11" s="18"/>
      <c r="BA11" s="4" t="str">
        <f>$BA$3</f>
        <v>England</v>
      </c>
      <c r="BB11" s="22"/>
      <c r="BC11" s="4" t="str">
        <f>$BA$6</f>
        <v>Italy</v>
      </c>
      <c r="BE11" s="4" t="str">
        <f>$BA$3</f>
        <v>England</v>
      </c>
      <c r="BF11" s="22"/>
      <c r="BG11" s="4" t="str">
        <f>$BA$8</f>
        <v>Wales</v>
      </c>
      <c r="BI11" s="4">
        <f>IF($AC11="", "", COUNTIF($AC$10:$AJ$24, "&lt;"&amp;$AC11)+1+COUNTIF($AC$10:$AC11, $AC11)-1)</f>
        <v>4</v>
      </c>
    </row>
    <row r="12" spans="1:61" x14ac:dyDescent="0.25">
      <c r="A12" s="18"/>
      <c r="B12" s="253" t="str">
        <f t="shared" si="1"/>
        <v>France</v>
      </c>
      <c r="C12" s="254"/>
      <c r="D12" s="254"/>
      <c r="E12" s="254"/>
      <c r="F12" s="255"/>
      <c r="G12" s="2" t="s">
        <v>2</v>
      </c>
      <c r="H12" s="253" t="str">
        <f t="shared" si="2"/>
        <v>England</v>
      </c>
      <c r="I12" s="254"/>
      <c r="J12" s="254"/>
      <c r="K12" s="254"/>
      <c r="L12" s="255"/>
      <c r="M12" s="18"/>
      <c r="N12" s="225">
        <v>43867</v>
      </c>
      <c r="O12" s="226"/>
      <c r="P12" s="226"/>
      <c r="Q12" s="226"/>
      <c r="R12" s="226"/>
      <c r="S12" s="227"/>
      <c r="T12" s="18"/>
      <c r="U12" s="222">
        <v>0.69791666666666663</v>
      </c>
      <c r="V12" s="223"/>
      <c r="W12" s="223"/>
      <c r="X12" s="223"/>
      <c r="Y12" s="223"/>
      <c r="Z12" s="224"/>
      <c r="AA12" s="18"/>
      <c r="AB12" s="18"/>
      <c r="AC12" s="228">
        <f t="shared" si="3"/>
        <v>44598.697916666664</v>
      </c>
      <c r="AD12" s="229"/>
      <c r="AE12" s="229"/>
      <c r="AF12" s="229"/>
      <c r="AG12" s="229"/>
      <c r="AH12" s="229"/>
      <c r="AI12" s="229"/>
      <c r="AJ12" s="230"/>
      <c r="AK12" s="18"/>
      <c r="AL12" s="189" t="b">
        <f t="shared" si="4"/>
        <v>1</v>
      </c>
      <c r="AM12" s="189"/>
      <c r="AN12" s="189" t="b">
        <f t="shared" si="5"/>
        <v>1</v>
      </c>
      <c r="AO12" s="189"/>
      <c r="AP12" s="56"/>
      <c r="AQ12" s="56"/>
      <c r="AR12" s="56"/>
      <c r="AS12" s="56"/>
      <c r="AT12" s="18"/>
      <c r="BA12" s="4" t="str">
        <f>$BA$3</f>
        <v>England</v>
      </c>
      <c r="BC12" s="4" t="str">
        <f>$BA$7</f>
        <v>Scotland</v>
      </c>
      <c r="BE12" s="4" t="str">
        <f>$BA$4</f>
        <v>France</v>
      </c>
      <c r="BF12" s="22"/>
      <c r="BG12" s="4" t="str">
        <f>$BA$3</f>
        <v>England</v>
      </c>
      <c r="BI12" s="4">
        <f>IF($AC12="", "", COUNTIF($AC$10:$AJ$24, "&lt;"&amp;$AC12)+1+COUNTIF($AC$10:$AC12, $AC12)-1)</f>
        <v>2</v>
      </c>
    </row>
    <row r="13" spans="1:61" x14ac:dyDescent="0.25">
      <c r="A13" s="18"/>
      <c r="B13" s="253" t="str">
        <f t="shared" si="1"/>
        <v>France</v>
      </c>
      <c r="C13" s="254"/>
      <c r="D13" s="254"/>
      <c r="E13" s="254"/>
      <c r="F13" s="255"/>
      <c r="G13" s="2" t="s">
        <v>2</v>
      </c>
      <c r="H13" s="253" t="str">
        <f t="shared" si="2"/>
        <v>Ireland</v>
      </c>
      <c r="I13" s="254"/>
      <c r="J13" s="254"/>
      <c r="K13" s="254"/>
      <c r="L13" s="255"/>
      <c r="M13" s="18"/>
      <c r="N13" s="225">
        <v>43889</v>
      </c>
      <c r="O13" s="226"/>
      <c r="P13" s="226"/>
      <c r="Q13" s="226"/>
      <c r="R13" s="226"/>
      <c r="S13" s="227"/>
      <c r="T13" s="18"/>
      <c r="U13" s="222">
        <v>0.625</v>
      </c>
      <c r="V13" s="223"/>
      <c r="W13" s="223"/>
      <c r="X13" s="223"/>
      <c r="Y13" s="223"/>
      <c r="Z13" s="224"/>
      <c r="AA13" s="18"/>
      <c r="AB13" s="18"/>
      <c r="AC13" s="228">
        <f t="shared" si="3"/>
        <v>44620.625</v>
      </c>
      <c r="AD13" s="229"/>
      <c r="AE13" s="229"/>
      <c r="AF13" s="229"/>
      <c r="AG13" s="229"/>
      <c r="AH13" s="229"/>
      <c r="AI13" s="229"/>
      <c r="AJ13" s="230"/>
      <c r="AK13" s="18"/>
      <c r="AL13" s="189" t="b">
        <f t="shared" si="4"/>
        <v>1</v>
      </c>
      <c r="AM13" s="189"/>
      <c r="AN13" s="189" t="b">
        <f t="shared" si="5"/>
        <v>1</v>
      </c>
      <c r="AO13" s="189"/>
      <c r="AP13" s="56"/>
      <c r="AQ13" s="56"/>
      <c r="AR13" s="56"/>
      <c r="AS13" s="56"/>
      <c r="AT13" s="18"/>
      <c r="BA13" s="4" t="str">
        <f>$BA$4</f>
        <v>France</v>
      </c>
      <c r="BB13" s="22"/>
      <c r="BC13" s="4" t="str">
        <f>$BA$7</f>
        <v>Scotland</v>
      </c>
      <c r="BE13" s="4" t="str">
        <f>$BA$4</f>
        <v>France</v>
      </c>
      <c r="BF13" s="22"/>
      <c r="BG13" s="4" t="str">
        <f>$BA$5</f>
        <v>Ireland</v>
      </c>
      <c r="BI13" s="4">
        <f>IF($AC13="", "", COUNTIF($AC$10:$AJ$24, "&lt;"&amp;$AC13)+1+COUNTIF($AC$10:$AC13, $AC13)-1)</f>
        <v>9</v>
      </c>
    </row>
    <row r="14" spans="1:61" x14ac:dyDescent="0.25">
      <c r="A14" s="18"/>
      <c r="B14" s="253" t="str">
        <f t="shared" si="1"/>
        <v>France</v>
      </c>
      <c r="C14" s="254"/>
      <c r="D14" s="254"/>
      <c r="E14" s="254"/>
      <c r="F14" s="255"/>
      <c r="G14" s="2" t="s">
        <v>2</v>
      </c>
      <c r="H14" s="253" t="str">
        <f t="shared" si="2"/>
        <v>Italy</v>
      </c>
      <c r="I14" s="254"/>
      <c r="J14" s="254"/>
      <c r="K14" s="254"/>
      <c r="L14" s="255"/>
      <c r="M14" s="18"/>
      <c r="N14" s="225">
        <v>43910</v>
      </c>
      <c r="O14" s="226"/>
      <c r="P14" s="226"/>
      <c r="Q14" s="226"/>
      <c r="R14" s="226"/>
      <c r="S14" s="227"/>
      <c r="T14" s="18"/>
      <c r="U14" s="222">
        <v>0.83333333333333337</v>
      </c>
      <c r="V14" s="223"/>
      <c r="W14" s="223"/>
      <c r="X14" s="223"/>
      <c r="Y14" s="223"/>
      <c r="Z14" s="224"/>
      <c r="AA14" s="18"/>
      <c r="AB14" s="18"/>
      <c r="AC14" s="228">
        <f t="shared" si="3"/>
        <v>44640.833333333336</v>
      </c>
      <c r="AD14" s="229"/>
      <c r="AE14" s="229"/>
      <c r="AF14" s="229"/>
      <c r="AG14" s="229"/>
      <c r="AH14" s="229"/>
      <c r="AI14" s="229"/>
      <c r="AJ14" s="230"/>
      <c r="AK14" s="18"/>
      <c r="AL14" s="189" t="b">
        <f t="shared" si="4"/>
        <v>1</v>
      </c>
      <c r="AM14" s="189"/>
      <c r="AN14" s="189" t="b">
        <f t="shared" si="5"/>
        <v>1</v>
      </c>
      <c r="AO14" s="189"/>
      <c r="AP14" s="56"/>
      <c r="AQ14" s="56"/>
      <c r="AR14" s="56"/>
      <c r="AS14" s="56"/>
      <c r="AT14" s="18"/>
      <c r="BA14" s="4" t="str">
        <f>$BA$4</f>
        <v>France</v>
      </c>
      <c r="BB14" s="22"/>
      <c r="BC14" s="4" t="str">
        <f>$BA$8</f>
        <v>Wales</v>
      </c>
      <c r="BE14" s="4" t="str">
        <f>$BA$4</f>
        <v>France</v>
      </c>
      <c r="BF14" s="22"/>
      <c r="BG14" s="4" t="str">
        <f>$BA$6</f>
        <v>Italy</v>
      </c>
      <c r="BI14" s="4">
        <f>IF($AC14="", "", COUNTIF($AC$10:$AJ$24, "&lt;"&amp;$AC14)+1+COUNTIF($AC$10:$AC14, $AC14)-1)</f>
        <v>15</v>
      </c>
    </row>
    <row r="15" spans="1:61" x14ac:dyDescent="0.25">
      <c r="A15" s="18"/>
      <c r="B15" s="253" t="str">
        <f t="shared" si="1"/>
        <v>Ireland</v>
      </c>
      <c r="C15" s="254"/>
      <c r="D15" s="254"/>
      <c r="E15" s="254"/>
      <c r="F15" s="255"/>
      <c r="G15" s="2" t="s">
        <v>2</v>
      </c>
      <c r="H15" s="253" t="str">
        <f t="shared" si="2"/>
        <v>Italy</v>
      </c>
      <c r="I15" s="254"/>
      <c r="J15" s="254"/>
      <c r="K15" s="254"/>
      <c r="L15" s="255"/>
      <c r="M15" s="18"/>
      <c r="N15" s="225">
        <v>43910</v>
      </c>
      <c r="O15" s="226"/>
      <c r="P15" s="226"/>
      <c r="Q15" s="226"/>
      <c r="R15" s="226"/>
      <c r="S15" s="227"/>
      <c r="T15" s="18"/>
      <c r="U15" s="222">
        <v>0.69791666666666663</v>
      </c>
      <c r="V15" s="223"/>
      <c r="W15" s="223"/>
      <c r="X15" s="223"/>
      <c r="Y15" s="223"/>
      <c r="Z15" s="224"/>
      <c r="AA15" s="18"/>
      <c r="AB15" s="18"/>
      <c r="AC15" s="228">
        <f t="shared" si="3"/>
        <v>44640.697916666664</v>
      </c>
      <c r="AD15" s="229"/>
      <c r="AE15" s="229"/>
      <c r="AF15" s="229"/>
      <c r="AG15" s="229"/>
      <c r="AH15" s="229"/>
      <c r="AI15" s="229"/>
      <c r="AJ15" s="230"/>
      <c r="AK15" s="18"/>
      <c r="AL15" s="189" t="b">
        <f t="shared" si="4"/>
        <v>1</v>
      </c>
      <c r="AM15" s="189"/>
      <c r="AN15" s="189" t="b">
        <f>ISNUMBER($AQ8)</f>
        <v>1</v>
      </c>
      <c r="AO15" s="189"/>
      <c r="AP15" s="56"/>
      <c r="AQ15" s="56"/>
      <c r="AR15" s="56"/>
      <c r="AS15" s="56"/>
      <c r="AT15" s="18"/>
      <c r="BA15" s="4" t="str">
        <f>$BA$5</f>
        <v>Ireland</v>
      </c>
      <c r="BB15" s="22"/>
      <c r="BC15" s="4" t="str">
        <f>$BA$3</f>
        <v>England</v>
      </c>
      <c r="BE15" s="4" t="str">
        <f>$BA$5</f>
        <v>Ireland</v>
      </c>
      <c r="BF15" s="22"/>
      <c r="BG15" s="4" t="str">
        <f>$BA$6</f>
        <v>Italy</v>
      </c>
      <c r="BI15" s="4">
        <f>IF($AC15="", "", COUNTIF($AC$10:$AJ$24, "&lt;"&amp;$AC15)+1+COUNTIF($AC$10:$AC15, $AC15)-1)</f>
        <v>14</v>
      </c>
    </row>
    <row r="16" spans="1:61" x14ac:dyDescent="0.25">
      <c r="A16" s="18"/>
      <c r="B16" s="253" t="str">
        <f t="shared" si="1"/>
        <v>Ireland</v>
      </c>
      <c r="C16" s="254"/>
      <c r="D16" s="254"/>
      <c r="E16" s="254"/>
      <c r="F16" s="255"/>
      <c r="G16" s="2" t="s">
        <v>2</v>
      </c>
      <c r="H16" s="253" t="str">
        <f t="shared" si="2"/>
        <v>Scotland</v>
      </c>
      <c r="I16" s="254"/>
      <c r="J16" s="254"/>
      <c r="K16" s="254"/>
      <c r="L16" s="255"/>
      <c r="M16" s="18"/>
      <c r="N16" s="225">
        <v>43875</v>
      </c>
      <c r="O16" s="226"/>
      <c r="P16" s="226"/>
      <c r="Q16" s="226"/>
      <c r="R16" s="226"/>
      <c r="S16" s="227"/>
      <c r="T16" s="18"/>
      <c r="U16" s="222">
        <v>0.625</v>
      </c>
      <c r="V16" s="223"/>
      <c r="W16" s="223"/>
      <c r="X16" s="223"/>
      <c r="Y16" s="223"/>
      <c r="Z16" s="224"/>
      <c r="AA16" s="18"/>
      <c r="AB16" s="18"/>
      <c r="AC16" s="228">
        <f t="shared" si="3"/>
        <v>44606.625</v>
      </c>
      <c r="AD16" s="229"/>
      <c r="AE16" s="229"/>
      <c r="AF16" s="229"/>
      <c r="AG16" s="229"/>
      <c r="AH16" s="229"/>
      <c r="AI16" s="229"/>
      <c r="AJ16" s="230"/>
      <c r="AK16" s="18"/>
      <c r="AL16" s="189" t="b">
        <f t="shared" si="4"/>
        <v>1</v>
      </c>
      <c r="AM16" s="189"/>
      <c r="AN16" s="56"/>
      <c r="AO16" s="56"/>
      <c r="AP16" s="56"/>
      <c r="AQ16" s="56"/>
      <c r="AR16" s="56"/>
      <c r="AS16" s="56"/>
      <c r="AT16" s="18"/>
      <c r="BA16" s="4" t="str">
        <f>$BA$5</f>
        <v>Ireland</v>
      </c>
      <c r="BB16" s="22"/>
      <c r="BC16" s="4" t="str">
        <f>$BA$4</f>
        <v>France</v>
      </c>
      <c r="BE16" s="4" t="str">
        <f>$BA$5</f>
        <v>Ireland</v>
      </c>
      <c r="BF16" s="22"/>
      <c r="BG16" s="4" t="str">
        <f>$BA$7</f>
        <v>Scotland</v>
      </c>
      <c r="BI16" s="4">
        <f>IF($AC16="", "", COUNTIF($AC$10:$AJ$24, "&lt;"&amp;$AC16)+1+COUNTIF($AC$10:$AC16, $AC16)-1)</f>
        <v>6</v>
      </c>
    </row>
    <row r="17" spans="1:61" x14ac:dyDescent="0.25">
      <c r="A17" s="18"/>
      <c r="B17" s="253" t="str">
        <f t="shared" si="1"/>
        <v>Ireland</v>
      </c>
      <c r="C17" s="254"/>
      <c r="D17" s="254"/>
      <c r="E17" s="254"/>
      <c r="F17" s="255"/>
      <c r="G17" s="2" t="s">
        <v>2</v>
      </c>
      <c r="H17" s="253" t="str">
        <f t="shared" si="2"/>
        <v>Wales</v>
      </c>
      <c r="I17" s="254"/>
      <c r="J17" s="254"/>
      <c r="K17" s="254"/>
      <c r="L17" s="255"/>
      <c r="M17" s="18"/>
      <c r="N17" s="225">
        <v>43867</v>
      </c>
      <c r="O17" s="226"/>
      <c r="P17" s="226"/>
      <c r="Q17" s="226"/>
      <c r="R17" s="226"/>
      <c r="S17" s="227"/>
      <c r="T17" s="18"/>
      <c r="U17" s="222">
        <v>0.59375</v>
      </c>
      <c r="V17" s="223"/>
      <c r="W17" s="223"/>
      <c r="X17" s="223"/>
      <c r="Y17" s="223"/>
      <c r="Z17" s="224"/>
      <c r="AA17" s="18"/>
      <c r="AB17" s="18"/>
      <c r="AC17" s="228">
        <f t="shared" si="3"/>
        <v>44598.59375</v>
      </c>
      <c r="AD17" s="229"/>
      <c r="AE17" s="229"/>
      <c r="AF17" s="229"/>
      <c r="AG17" s="229"/>
      <c r="AH17" s="229"/>
      <c r="AI17" s="229"/>
      <c r="AJ17" s="230"/>
      <c r="AK17" s="18"/>
      <c r="AL17" s="189" t="b">
        <f t="shared" si="4"/>
        <v>1</v>
      </c>
      <c r="AM17" s="189"/>
      <c r="AN17" s="56"/>
      <c r="AO17" s="56"/>
      <c r="AP17" s="56"/>
      <c r="AQ17" s="56"/>
      <c r="AR17" s="56"/>
      <c r="AS17" s="56"/>
      <c r="AT17" s="18"/>
      <c r="BA17" s="4" t="str">
        <f>$BA$6</f>
        <v>Italy</v>
      </c>
      <c r="BB17" s="22"/>
      <c r="BC17" s="4" t="str">
        <f>$BA$4</f>
        <v>France</v>
      </c>
      <c r="BE17" s="4" t="str">
        <f>$BA$5</f>
        <v>Ireland</v>
      </c>
      <c r="BG17" s="4" t="str">
        <f>$BA$8</f>
        <v>Wales</v>
      </c>
      <c r="BI17" s="4">
        <f>IF($AC17="", "", COUNTIF($AC$10:$AJ$24, "&lt;"&amp;$AC17)+1+COUNTIF($AC$10:$AC17, $AC17)-1)</f>
        <v>1</v>
      </c>
    </row>
    <row r="18" spans="1:61" x14ac:dyDescent="0.25">
      <c r="A18" s="18"/>
      <c r="B18" s="253" t="str">
        <f t="shared" si="1"/>
        <v>Italy</v>
      </c>
      <c r="C18" s="254"/>
      <c r="D18" s="254"/>
      <c r="E18" s="254"/>
      <c r="F18" s="255"/>
      <c r="G18" s="2" t="s">
        <v>2</v>
      </c>
      <c r="H18" s="253" t="str">
        <f t="shared" si="2"/>
        <v>England</v>
      </c>
      <c r="I18" s="254"/>
      <c r="J18" s="254"/>
      <c r="K18" s="254"/>
      <c r="L18" s="255"/>
      <c r="M18" s="18"/>
      <c r="N18" s="225">
        <v>43888</v>
      </c>
      <c r="O18" s="226"/>
      <c r="P18" s="226"/>
      <c r="Q18" s="226"/>
      <c r="R18" s="226"/>
      <c r="S18" s="227"/>
      <c r="T18" s="18"/>
      <c r="U18" s="222">
        <v>0.59375</v>
      </c>
      <c r="V18" s="223"/>
      <c r="W18" s="223"/>
      <c r="X18" s="223"/>
      <c r="Y18" s="223"/>
      <c r="Z18" s="224"/>
      <c r="AA18" s="18"/>
      <c r="AB18" s="18"/>
      <c r="AC18" s="228">
        <f t="shared" si="3"/>
        <v>44619.59375</v>
      </c>
      <c r="AD18" s="229"/>
      <c r="AE18" s="229"/>
      <c r="AF18" s="229"/>
      <c r="AG18" s="229"/>
      <c r="AH18" s="229"/>
      <c r="AI18" s="229"/>
      <c r="AJ18" s="230"/>
      <c r="AK18" s="18"/>
      <c r="AL18" s="189" t="b">
        <f t="shared" si="4"/>
        <v>1</v>
      </c>
      <c r="AM18" s="189"/>
      <c r="AN18" s="56"/>
      <c r="AO18" s="56"/>
      <c r="AP18" s="56"/>
      <c r="AQ18" s="56"/>
      <c r="AR18" s="56"/>
      <c r="AS18" s="56"/>
      <c r="AT18" s="18"/>
      <c r="BA18" s="4" t="str">
        <f>$BA$6</f>
        <v>Italy</v>
      </c>
      <c r="BB18" s="22"/>
      <c r="BC18" s="4" t="str">
        <f>$BA$5</f>
        <v>Ireland</v>
      </c>
      <c r="BE18" s="4" t="str">
        <f>$BA$6</f>
        <v>Italy</v>
      </c>
      <c r="BF18" s="22"/>
      <c r="BG18" s="4" t="str">
        <f>$BA$3</f>
        <v>England</v>
      </c>
      <c r="BI18" s="4">
        <f>IF($AC18="", "", COUNTIF($AC$10:$AJ$24, "&lt;"&amp;$AC18)+1+COUNTIF($AC$10:$AC18, $AC18)-1)</f>
        <v>7</v>
      </c>
    </row>
    <row r="19" spans="1:61" x14ac:dyDescent="0.25">
      <c r="A19" s="18"/>
      <c r="B19" s="253" t="str">
        <f t="shared" si="1"/>
        <v>Italy</v>
      </c>
      <c r="C19" s="254"/>
      <c r="D19" s="254"/>
      <c r="E19" s="254"/>
      <c r="F19" s="255"/>
      <c r="G19" s="2" t="s">
        <v>2</v>
      </c>
      <c r="H19" s="253" t="str">
        <f t="shared" si="2"/>
        <v>Scotland</v>
      </c>
      <c r="I19" s="254"/>
      <c r="J19" s="254"/>
      <c r="K19" s="254"/>
      <c r="L19" s="255"/>
      <c r="M19" s="18"/>
      <c r="N19" s="225">
        <v>43903</v>
      </c>
      <c r="O19" s="226"/>
      <c r="P19" s="226"/>
      <c r="Q19" s="226"/>
      <c r="R19" s="226"/>
      <c r="S19" s="227"/>
      <c r="T19" s="18"/>
      <c r="U19" s="222">
        <v>0.59375</v>
      </c>
      <c r="V19" s="223"/>
      <c r="W19" s="223"/>
      <c r="X19" s="223"/>
      <c r="Y19" s="223"/>
      <c r="Z19" s="224"/>
      <c r="AA19" s="18"/>
      <c r="AB19" s="18"/>
      <c r="AC19" s="228">
        <f t="shared" si="3"/>
        <v>44633.59375</v>
      </c>
      <c r="AD19" s="229"/>
      <c r="AE19" s="229"/>
      <c r="AF19" s="229"/>
      <c r="AG19" s="229"/>
      <c r="AH19" s="229"/>
      <c r="AI19" s="229"/>
      <c r="AJ19" s="230"/>
      <c r="AK19" s="18"/>
      <c r="AL19" s="189" t="b">
        <f t="shared" si="4"/>
        <v>1</v>
      </c>
      <c r="AM19" s="189"/>
      <c r="AN19" s="189" t="b">
        <f t="shared" ref="AN19:AN23" si="6">IF($H$33="", FALSE, TRUE)</f>
        <v>1</v>
      </c>
      <c r="AO19" s="189"/>
      <c r="AP19" s="189" t="b">
        <f t="shared" ref="AP19:AP23" si="7">ISNUMBER($U28)</f>
        <v>1</v>
      </c>
      <c r="AQ19" s="189"/>
      <c r="AR19" s="189" t="b">
        <f t="shared" ref="AR19:AR23" si="8">IF($AC$33="", FALSE, TRUE)</f>
        <v>1</v>
      </c>
      <c r="AS19" s="189"/>
      <c r="AT19" s="18"/>
      <c r="BA19" s="4" t="str">
        <f>$BA$6</f>
        <v>Italy</v>
      </c>
      <c r="BB19" s="22"/>
      <c r="BC19" s="4" t="str">
        <f>$BA$8</f>
        <v>Wales</v>
      </c>
      <c r="BE19" s="4" t="str">
        <f>$BA$6</f>
        <v>Italy</v>
      </c>
      <c r="BF19" s="22"/>
      <c r="BG19" s="4" t="str">
        <f>$BA$7</f>
        <v>Scotland</v>
      </c>
      <c r="BI19" s="4">
        <f>IF($AC19="", "", COUNTIF($AC$10:$AJ$24, "&lt;"&amp;$AC19)+1+COUNTIF($AC$10:$AC19, $AC19)-1)</f>
        <v>10</v>
      </c>
    </row>
    <row r="20" spans="1:61" x14ac:dyDescent="0.25">
      <c r="A20" s="18"/>
      <c r="B20" s="253" t="str">
        <f t="shared" si="1"/>
        <v>Scotland</v>
      </c>
      <c r="C20" s="254"/>
      <c r="D20" s="254"/>
      <c r="E20" s="254"/>
      <c r="F20" s="255"/>
      <c r="G20" s="2" t="s">
        <v>2</v>
      </c>
      <c r="H20" s="253" t="str">
        <f t="shared" si="2"/>
        <v>England</v>
      </c>
      <c r="I20" s="254"/>
      <c r="J20" s="254"/>
      <c r="K20" s="254"/>
      <c r="L20" s="255"/>
      <c r="M20" s="18"/>
      <c r="N20" s="225">
        <v>43904</v>
      </c>
      <c r="O20" s="226"/>
      <c r="P20" s="226"/>
      <c r="Q20" s="226"/>
      <c r="R20" s="226"/>
      <c r="S20" s="227"/>
      <c r="T20" s="18"/>
      <c r="U20" s="222">
        <v>0.625</v>
      </c>
      <c r="V20" s="223"/>
      <c r="W20" s="223"/>
      <c r="X20" s="223"/>
      <c r="Y20" s="223"/>
      <c r="Z20" s="224"/>
      <c r="AA20" s="18"/>
      <c r="AB20" s="18"/>
      <c r="AC20" s="228">
        <f t="shared" si="3"/>
        <v>44634.625</v>
      </c>
      <c r="AD20" s="229"/>
      <c r="AE20" s="229"/>
      <c r="AF20" s="229"/>
      <c r="AG20" s="229"/>
      <c r="AH20" s="229"/>
      <c r="AI20" s="229"/>
      <c r="AJ20" s="230"/>
      <c r="AK20" s="18"/>
      <c r="AL20" s="189" t="b">
        <f t="shared" si="4"/>
        <v>1</v>
      </c>
      <c r="AM20" s="189"/>
      <c r="AN20" s="189" t="b">
        <f t="shared" si="6"/>
        <v>1</v>
      </c>
      <c r="AO20" s="189"/>
      <c r="AP20" s="189" t="b">
        <f t="shared" si="7"/>
        <v>1</v>
      </c>
      <c r="AQ20" s="189"/>
      <c r="AR20" s="189" t="b">
        <f t="shared" si="8"/>
        <v>1</v>
      </c>
      <c r="AS20" s="189"/>
      <c r="AT20" s="18"/>
      <c r="BA20" s="4" t="str">
        <f>$BA$7</f>
        <v>Scotland</v>
      </c>
      <c r="BB20" s="22"/>
      <c r="BC20" s="4" t="str">
        <f>$BA$5</f>
        <v>Ireland</v>
      </c>
      <c r="BE20" s="4" t="str">
        <f>$BA$7</f>
        <v>Scotland</v>
      </c>
      <c r="BG20" s="4" t="str">
        <f>$BA$3</f>
        <v>England</v>
      </c>
      <c r="BI20" s="4">
        <f>IF($AC20="", "", COUNTIF($AC$10:$AJ$24, "&lt;"&amp;$AC20)+1+COUNTIF($AC$10:$AC20, $AC20)-1)</f>
        <v>12</v>
      </c>
    </row>
    <row r="21" spans="1:61" x14ac:dyDescent="0.25">
      <c r="A21" s="18"/>
      <c r="B21" s="253" t="str">
        <f t="shared" si="1"/>
        <v>Scotland</v>
      </c>
      <c r="C21" s="254"/>
      <c r="D21" s="254"/>
      <c r="E21" s="254"/>
      <c r="F21" s="255"/>
      <c r="G21" s="2" t="s">
        <v>2</v>
      </c>
      <c r="H21" s="253" t="str">
        <f t="shared" si="2"/>
        <v>France</v>
      </c>
      <c r="I21" s="254"/>
      <c r="J21" s="254"/>
      <c r="K21" s="254"/>
      <c r="L21" s="255"/>
      <c r="M21" s="18"/>
      <c r="N21" s="225">
        <v>43910</v>
      </c>
      <c r="O21" s="226"/>
      <c r="P21" s="226"/>
      <c r="Q21" s="226"/>
      <c r="R21" s="226"/>
      <c r="S21" s="227"/>
      <c r="T21" s="18"/>
      <c r="U21" s="222">
        <v>0.59375</v>
      </c>
      <c r="V21" s="223"/>
      <c r="W21" s="223"/>
      <c r="X21" s="223"/>
      <c r="Y21" s="223"/>
      <c r="Z21" s="224"/>
      <c r="AA21" s="18"/>
      <c r="AB21" s="18"/>
      <c r="AC21" s="228">
        <f t="shared" si="3"/>
        <v>44640.59375</v>
      </c>
      <c r="AD21" s="229"/>
      <c r="AE21" s="229"/>
      <c r="AF21" s="229"/>
      <c r="AG21" s="229"/>
      <c r="AH21" s="229"/>
      <c r="AI21" s="229"/>
      <c r="AJ21" s="230"/>
      <c r="AK21" s="18"/>
      <c r="AL21" s="189" t="b">
        <f t="shared" si="4"/>
        <v>1</v>
      </c>
      <c r="AM21" s="189"/>
      <c r="AN21" s="189" t="b">
        <f t="shared" si="6"/>
        <v>1</v>
      </c>
      <c r="AO21" s="189"/>
      <c r="AP21" s="189" t="b">
        <f t="shared" si="7"/>
        <v>1</v>
      </c>
      <c r="AQ21" s="189"/>
      <c r="AR21" s="189" t="b">
        <f t="shared" si="8"/>
        <v>1</v>
      </c>
      <c r="AS21" s="189"/>
      <c r="AT21" s="18"/>
      <c r="BA21" s="4" t="str">
        <f>$BA$7</f>
        <v>Scotland</v>
      </c>
      <c r="BB21" s="22"/>
      <c r="BC21" s="4" t="str">
        <f>$BA$6</f>
        <v>Italy</v>
      </c>
      <c r="BE21" s="4" t="str">
        <f>$BA$7</f>
        <v>Scotland</v>
      </c>
      <c r="BF21" s="22"/>
      <c r="BG21" s="4" t="str">
        <f>$BA$4</f>
        <v>France</v>
      </c>
      <c r="BI21" s="4">
        <f>IF($AC21="", "", COUNTIF($AC$10:$AJ$24, "&lt;"&amp;$AC21)+1+COUNTIF($AC$10:$AC21, $AC21)-1)</f>
        <v>13</v>
      </c>
    </row>
    <row r="22" spans="1:61" x14ac:dyDescent="0.25">
      <c r="A22" s="18"/>
      <c r="B22" s="253" t="str">
        <f t="shared" si="1"/>
        <v>Wales</v>
      </c>
      <c r="C22" s="254"/>
      <c r="D22" s="254"/>
      <c r="E22" s="254"/>
      <c r="F22" s="255"/>
      <c r="G22" s="2" t="s">
        <v>2</v>
      </c>
      <c r="H22" s="253" t="str">
        <f t="shared" si="2"/>
        <v>France</v>
      </c>
      <c r="I22" s="254"/>
      <c r="J22" s="254"/>
      <c r="K22" s="254"/>
      <c r="L22" s="255"/>
      <c r="M22" s="18"/>
      <c r="N22" s="225">
        <v>43874</v>
      </c>
      <c r="O22" s="226"/>
      <c r="P22" s="226"/>
      <c r="Q22" s="226"/>
      <c r="R22" s="226"/>
      <c r="S22" s="227"/>
      <c r="T22" s="18"/>
      <c r="U22" s="222">
        <v>0.69791666666666663</v>
      </c>
      <c r="V22" s="223"/>
      <c r="W22" s="223"/>
      <c r="X22" s="223"/>
      <c r="Y22" s="223"/>
      <c r="Z22" s="224"/>
      <c r="AA22" s="18"/>
      <c r="AB22" s="18"/>
      <c r="AC22" s="228">
        <f t="shared" si="3"/>
        <v>44605.697916666664</v>
      </c>
      <c r="AD22" s="229"/>
      <c r="AE22" s="229"/>
      <c r="AF22" s="229"/>
      <c r="AG22" s="229"/>
      <c r="AH22" s="229"/>
      <c r="AI22" s="229"/>
      <c r="AJ22" s="230"/>
      <c r="AK22" s="18"/>
      <c r="AL22" s="189" t="b">
        <f t="shared" si="4"/>
        <v>1</v>
      </c>
      <c r="AM22" s="189"/>
      <c r="AN22" s="189" t="b">
        <f t="shared" si="6"/>
        <v>1</v>
      </c>
      <c r="AO22" s="189"/>
      <c r="AP22" s="189" t="b">
        <f t="shared" si="7"/>
        <v>1</v>
      </c>
      <c r="AQ22" s="189"/>
      <c r="AR22" s="189" t="b">
        <f t="shared" si="8"/>
        <v>1</v>
      </c>
      <c r="AS22" s="189"/>
      <c r="AT22" s="18"/>
      <c r="BA22" s="4" t="str">
        <f>$BA$7</f>
        <v>Scotland</v>
      </c>
      <c r="BB22" s="22"/>
      <c r="BC22" s="4" t="str">
        <f>$BA$8</f>
        <v>Wales</v>
      </c>
      <c r="BE22" s="4" t="str">
        <f>$BA$8</f>
        <v>Wales</v>
      </c>
      <c r="BF22" s="22"/>
      <c r="BG22" s="4" t="str">
        <f>$BA$4</f>
        <v>France</v>
      </c>
      <c r="BI22" s="4">
        <f>IF($AC22="", "", COUNTIF($AC$10:$AJ$24, "&lt;"&amp;$AC22)+1+COUNTIF($AC$10:$AC22, $AC22)-1)</f>
        <v>5</v>
      </c>
    </row>
    <row r="23" spans="1:61" x14ac:dyDescent="0.25">
      <c r="A23" s="18"/>
      <c r="B23" s="253" t="str">
        <f t="shared" si="1"/>
        <v>Wales</v>
      </c>
      <c r="C23" s="254"/>
      <c r="D23" s="254"/>
      <c r="E23" s="254"/>
      <c r="F23" s="255"/>
      <c r="G23" s="2" t="s">
        <v>2</v>
      </c>
      <c r="H23" s="253" t="str">
        <f t="shared" si="2"/>
        <v>Italy</v>
      </c>
      <c r="I23" s="254"/>
      <c r="J23" s="254"/>
      <c r="K23" s="254"/>
      <c r="L23" s="255"/>
      <c r="M23" s="18"/>
      <c r="N23" s="225">
        <v>43888</v>
      </c>
      <c r="O23" s="226"/>
      <c r="P23" s="226"/>
      <c r="Q23" s="226"/>
      <c r="R23" s="226"/>
      <c r="S23" s="227"/>
      <c r="T23" s="18"/>
      <c r="U23" s="222">
        <v>0.69791666666666663</v>
      </c>
      <c r="V23" s="223"/>
      <c r="W23" s="223"/>
      <c r="X23" s="223"/>
      <c r="Y23" s="223"/>
      <c r="Z23" s="224"/>
      <c r="AA23" s="18"/>
      <c r="AB23" s="18"/>
      <c r="AC23" s="228">
        <f t="shared" si="3"/>
        <v>44619.697916666664</v>
      </c>
      <c r="AD23" s="229"/>
      <c r="AE23" s="229"/>
      <c r="AF23" s="229"/>
      <c r="AG23" s="229"/>
      <c r="AH23" s="229"/>
      <c r="AI23" s="229"/>
      <c r="AJ23" s="230"/>
      <c r="AK23" s="18"/>
      <c r="AL23" s="189" t="b">
        <f t="shared" si="4"/>
        <v>1</v>
      </c>
      <c r="AM23" s="189"/>
      <c r="AN23" s="189" t="b">
        <f t="shared" si="6"/>
        <v>1</v>
      </c>
      <c r="AO23" s="189"/>
      <c r="AP23" s="189" t="b">
        <f t="shared" si="7"/>
        <v>1</v>
      </c>
      <c r="AQ23" s="189"/>
      <c r="AR23" s="189" t="b">
        <f t="shared" si="8"/>
        <v>1</v>
      </c>
      <c r="AS23" s="189"/>
      <c r="AT23" s="18"/>
      <c r="BA23" s="4" t="str">
        <f>$BA$8</f>
        <v>Wales</v>
      </c>
      <c r="BB23" s="22"/>
      <c r="BC23" s="4" t="str">
        <f>$BA$3</f>
        <v>England</v>
      </c>
      <c r="BE23" s="4" t="str">
        <f>$BA$8</f>
        <v>Wales</v>
      </c>
      <c r="BF23" s="22"/>
      <c r="BG23" s="4" t="str">
        <f>$BA$6</f>
        <v>Italy</v>
      </c>
      <c r="BI23" s="4">
        <f>IF($AC23="", "", COUNTIF($AC$10:$AJ$24, "&lt;"&amp;$AC23)+1+COUNTIF($AC$10:$AC23, $AC23)-1)</f>
        <v>8</v>
      </c>
    </row>
    <row r="24" spans="1:61" x14ac:dyDescent="0.25">
      <c r="A24" s="18"/>
      <c r="B24" s="253" t="str">
        <f t="shared" si="1"/>
        <v>Wales</v>
      </c>
      <c r="C24" s="254"/>
      <c r="D24" s="254"/>
      <c r="E24" s="254"/>
      <c r="F24" s="255"/>
      <c r="G24" s="26" t="s">
        <v>2</v>
      </c>
      <c r="H24" s="253" t="str">
        <f t="shared" si="2"/>
        <v>Scotland</v>
      </c>
      <c r="I24" s="254"/>
      <c r="J24" s="254"/>
      <c r="K24" s="254"/>
      <c r="L24" s="255"/>
      <c r="M24" s="18"/>
      <c r="N24" s="231">
        <v>43868</v>
      </c>
      <c r="O24" s="232"/>
      <c r="P24" s="232"/>
      <c r="Q24" s="232"/>
      <c r="R24" s="232"/>
      <c r="S24" s="233"/>
      <c r="T24" s="18"/>
      <c r="U24" s="271">
        <v>0.625</v>
      </c>
      <c r="V24" s="272"/>
      <c r="W24" s="272"/>
      <c r="X24" s="272"/>
      <c r="Y24" s="272"/>
      <c r="Z24" s="273"/>
      <c r="AA24" s="18"/>
      <c r="AB24" s="18"/>
      <c r="AC24" s="268">
        <f t="shared" si="3"/>
        <v>44599.625</v>
      </c>
      <c r="AD24" s="269"/>
      <c r="AE24" s="269"/>
      <c r="AF24" s="269"/>
      <c r="AG24" s="269"/>
      <c r="AH24" s="269"/>
      <c r="AI24" s="269"/>
      <c r="AJ24" s="270"/>
      <c r="AK24" s="18"/>
      <c r="AL24" s="189" t="b">
        <f t="shared" si="4"/>
        <v>1</v>
      </c>
      <c r="AM24" s="189"/>
      <c r="AN24" s="189" t="b">
        <f>IF($H$33="", FALSE, TRUE)</f>
        <v>1</v>
      </c>
      <c r="AO24" s="189"/>
      <c r="AP24" s="189" t="b">
        <f>ISNUMBER($U33)</f>
        <v>1</v>
      </c>
      <c r="AQ24" s="189"/>
      <c r="AR24" s="189" t="b">
        <f>IF($AC$33="", FALSE, TRUE)</f>
        <v>1</v>
      </c>
      <c r="AS24" s="189"/>
      <c r="AT24" s="18"/>
      <c r="BA24" s="5" t="str">
        <f>$BA$8</f>
        <v>Wales</v>
      </c>
      <c r="BC24" s="5" t="str">
        <f>$BA$5</f>
        <v>Ireland</v>
      </c>
      <c r="BE24" s="5" t="str">
        <f>$BA$8</f>
        <v>Wales</v>
      </c>
      <c r="BF24" s="22"/>
      <c r="BG24" s="5" t="str">
        <f>$BA$7</f>
        <v>Scotland</v>
      </c>
      <c r="BI24" s="5">
        <f>IF($AC24="", "", COUNTIF($AC$10:$AJ$24, "&lt;"&amp;$AC24)+1+COUNTIF($AC$10:$AC24, $AC24)-1)</f>
        <v>3</v>
      </c>
    </row>
    <row r="25" spans="1:6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row>
    <row r="26" spans="1:61"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row>
    <row r="27" spans="1:61" x14ac:dyDescent="0.25">
      <c r="A27" s="18"/>
      <c r="B27" s="103" t="s">
        <v>71</v>
      </c>
      <c r="C27" s="104"/>
      <c r="D27" s="104"/>
      <c r="E27" s="104"/>
      <c r="F27" s="105"/>
      <c r="G27" s="18"/>
      <c r="H27" s="106" t="s">
        <v>72</v>
      </c>
      <c r="I27" s="107"/>
      <c r="J27" s="107"/>
      <c r="K27" s="107"/>
      <c r="L27" s="107"/>
      <c r="M27" s="107"/>
      <c r="N27" s="107"/>
      <c r="O27" s="107"/>
      <c r="P27" s="107"/>
      <c r="Q27" s="107"/>
      <c r="R27" s="107"/>
      <c r="S27" s="108"/>
      <c r="T27" s="18"/>
      <c r="U27" s="106" t="s">
        <v>73</v>
      </c>
      <c r="V27" s="107"/>
      <c r="W27" s="107"/>
      <c r="X27" s="107"/>
      <c r="Y27" s="107"/>
      <c r="Z27" s="108"/>
      <c r="AA27" s="18"/>
      <c r="AB27" s="18"/>
      <c r="AC27" s="203" t="s">
        <v>82</v>
      </c>
      <c r="AD27" s="204"/>
      <c r="AE27" s="204"/>
      <c r="AF27" s="204"/>
      <c r="AG27" s="204"/>
      <c r="AH27" s="204"/>
      <c r="AI27" s="204"/>
      <c r="AJ27" s="205"/>
      <c r="AK27" s="18"/>
      <c r="AL27" s="122" t="s">
        <v>131</v>
      </c>
      <c r="AM27" s="123"/>
      <c r="AN27" s="123"/>
      <c r="AO27" s="123"/>
      <c r="AP27" s="123"/>
      <c r="AQ27" s="123"/>
      <c r="AR27" s="123"/>
      <c r="AS27" s="124"/>
      <c r="AT27" s="18"/>
    </row>
    <row r="28" spans="1:61" x14ac:dyDescent="0.25">
      <c r="A28" s="18"/>
      <c r="B28" s="202" t="str">
        <f>$BA3</f>
        <v>England</v>
      </c>
      <c r="C28" s="202"/>
      <c r="D28" s="202"/>
      <c r="E28" s="202"/>
      <c r="F28" s="202"/>
      <c r="G28" s="18"/>
      <c r="H28" s="206" t="s">
        <v>74</v>
      </c>
      <c r="I28" s="207"/>
      <c r="J28" s="207"/>
      <c r="K28" s="207"/>
      <c r="L28" s="207"/>
      <c r="M28" s="207"/>
      <c r="N28" s="207"/>
      <c r="O28" s="207"/>
      <c r="P28" s="207"/>
      <c r="Q28" s="207"/>
      <c r="R28" s="207"/>
      <c r="S28" s="208"/>
      <c r="T28" s="18"/>
      <c r="U28" s="199">
        <v>82000</v>
      </c>
      <c r="V28" s="200"/>
      <c r="W28" s="200"/>
      <c r="X28" s="200"/>
      <c r="Y28" s="200"/>
      <c r="Z28" s="201"/>
      <c r="AA28" s="18"/>
      <c r="AB28" s="18"/>
      <c r="AC28" s="206" t="s">
        <v>83</v>
      </c>
      <c r="AD28" s="207"/>
      <c r="AE28" s="207"/>
      <c r="AF28" s="207"/>
      <c r="AG28" s="207"/>
      <c r="AH28" s="207"/>
      <c r="AI28" s="207"/>
      <c r="AJ28" s="208"/>
      <c r="AK28" s="18"/>
      <c r="AL28" s="190"/>
      <c r="AM28" s="191"/>
      <c r="AN28" s="191"/>
      <c r="AO28" s="191"/>
      <c r="AP28" s="191"/>
      <c r="AQ28" s="191"/>
      <c r="AR28" s="191"/>
      <c r="AS28" s="192"/>
      <c r="AT28" s="18"/>
    </row>
    <row r="29" spans="1:61" x14ac:dyDescent="0.25">
      <c r="A29" s="18"/>
      <c r="B29" s="202" t="str">
        <f t="shared" ref="B29:B33" si="9">$BA4</f>
        <v>France</v>
      </c>
      <c r="C29" s="202"/>
      <c r="D29" s="202"/>
      <c r="E29" s="202"/>
      <c r="F29" s="202"/>
      <c r="G29" s="18"/>
      <c r="H29" s="209" t="s">
        <v>75</v>
      </c>
      <c r="I29" s="210"/>
      <c r="J29" s="210"/>
      <c r="K29" s="210"/>
      <c r="L29" s="210"/>
      <c r="M29" s="210"/>
      <c r="N29" s="210"/>
      <c r="O29" s="210"/>
      <c r="P29" s="210"/>
      <c r="Q29" s="210"/>
      <c r="R29" s="210"/>
      <c r="S29" s="211"/>
      <c r="T29" s="18"/>
      <c r="U29" s="196">
        <v>81338</v>
      </c>
      <c r="V29" s="197"/>
      <c r="W29" s="197"/>
      <c r="X29" s="197"/>
      <c r="Y29" s="197"/>
      <c r="Z29" s="198"/>
      <c r="AA29" s="18"/>
      <c r="AB29" s="18"/>
      <c r="AC29" s="209" t="s">
        <v>84</v>
      </c>
      <c r="AD29" s="210"/>
      <c r="AE29" s="210"/>
      <c r="AF29" s="210"/>
      <c r="AG29" s="210"/>
      <c r="AH29" s="210"/>
      <c r="AI29" s="210"/>
      <c r="AJ29" s="211"/>
      <c r="AK29" s="18"/>
      <c r="AL29" s="190"/>
      <c r="AM29" s="191"/>
      <c r="AN29" s="191"/>
      <c r="AO29" s="191"/>
      <c r="AP29" s="191"/>
      <c r="AQ29" s="191"/>
      <c r="AR29" s="191"/>
      <c r="AS29" s="192"/>
      <c r="AT29" s="18"/>
    </row>
    <row r="30" spans="1:61" x14ac:dyDescent="0.25">
      <c r="A30" s="18"/>
      <c r="B30" s="202" t="str">
        <f t="shared" si="9"/>
        <v>Ireland</v>
      </c>
      <c r="C30" s="202"/>
      <c r="D30" s="202"/>
      <c r="E30" s="202"/>
      <c r="F30" s="202"/>
      <c r="G30" s="18"/>
      <c r="H30" s="209" t="s">
        <v>79</v>
      </c>
      <c r="I30" s="210"/>
      <c r="J30" s="210"/>
      <c r="K30" s="210"/>
      <c r="L30" s="210"/>
      <c r="M30" s="210"/>
      <c r="N30" s="210"/>
      <c r="O30" s="210"/>
      <c r="P30" s="210"/>
      <c r="Q30" s="210"/>
      <c r="R30" s="210"/>
      <c r="S30" s="211"/>
      <c r="T30" s="18"/>
      <c r="U30" s="196">
        <v>51700</v>
      </c>
      <c r="V30" s="197"/>
      <c r="W30" s="197"/>
      <c r="X30" s="197"/>
      <c r="Y30" s="197"/>
      <c r="Z30" s="198"/>
      <c r="AA30" s="18"/>
      <c r="AB30" s="18"/>
      <c r="AC30" s="209" t="s">
        <v>85</v>
      </c>
      <c r="AD30" s="210"/>
      <c r="AE30" s="210"/>
      <c r="AF30" s="210"/>
      <c r="AG30" s="210"/>
      <c r="AH30" s="210"/>
      <c r="AI30" s="210"/>
      <c r="AJ30" s="211"/>
      <c r="AK30" s="18"/>
      <c r="AL30" s="190"/>
      <c r="AM30" s="191"/>
      <c r="AN30" s="191"/>
      <c r="AO30" s="191"/>
      <c r="AP30" s="191"/>
      <c r="AQ30" s="191"/>
      <c r="AR30" s="191"/>
      <c r="AS30" s="192"/>
      <c r="AT30" s="18"/>
    </row>
    <row r="31" spans="1:61" x14ac:dyDescent="0.25">
      <c r="A31" s="18"/>
      <c r="B31" s="202" t="str">
        <f t="shared" si="9"/>
        <v>Italy</v>
      </c>
      <c r="C31" s="202"/>
      <c r="D31" s="202"/>
      <c r="E31" s="202"/>
      <c r="F31" s="202"/>
      <c r="G31" s="18"/>
      <c r="H31" s="209" t="s">
        <v>77</v>
      </c>
      <c r="I31" s="210"/>
      <c r="J31" s="210"/>
      <c r="K31" s="210"/>
      <c r="L31" s="210"/>
      <c r="M31" s="210"/>
      <c r="N31" s="210"/>
      <c r="O31" s="210"/>
      <c r="P31" s="210"/>
      <c r="Q31" s="210"/>
      <c r="R31" s="210"/>
      <c r="S31" s="211"/>
      <c r="T31" s="18"/>
      <c r="U31" s="196">
        <v>72698</v>
      </c>
      <c r="V31" s="197"/>
      <c r="W31" s="197"/>
      <c r="X31" s="197"/>
      <c r="Y31" s="197"/>
      <c r="Z31" s="198"/>
      <c r="AA31" s="18"/>
      <c r="AB31" s="18"/>
      <c r="AC31" s="209" t="s">
        <v>87</v>
      </c>
      <c r="AD31" s="210"/>
      <c r="AE31" s="210"/>
      <c r="AF31" s="210"/>
      <c r="AG31" s="210"/>
      <c r="AH31" s="210"/>
      <c r="AI31" s="210"/>
      <c r="AJ31" s="211"/>
      <c r="AK31" s="18"/>
      <c r="AL31" s="190"/>
      <c r="AM31" s="191"/>
      <c r="AN31" s="191"/>
      <c r="AO31" s="191"/>
      <c r="AP31" s="191"/>
      <c r="AQ31" s="191"/>
      <c r="AR31" s="191"/>
      <c r="AS31" s="192"/>
      <c r="AT31" s="18"/>
    </row>
    <row r="32" spans="1:61" x14ac:dyDescent="0.25">
      <c r="A32" s="18"/>
      <c r="B32" s="202" t="str">
        <f t="shared" si="9"/>
        <v>Scotland</v>
      </c>
      <c r="C32" s="202"/>
      <c r="D32" s="202"/>
      <c r="E32" s="202"/>
      <c r="F32" s="202"/>
      <c r="G32" s="18"/>
      <c r="H32" s="209" t="s">
        <v>78</v>
      </c>
      <c r="I32" s="210"/>
      <c r="J32" s="210"/>
      <c r="K32" s="210"/>
      <c r="L32" s="210"/>
      <c r="M32" s="210"/>
      <c r="N32" s="210"/>
      <c r="O32" s="210"/>
      <c r="P32" s="210"/>
      <c r="Q32" s="210"/>
      <c r="R32" s="210"/>
      <c r="S32" s="211"/>
      <c r="T32" s="18"/>
      <c r="U32" s="196">
        <v>67144</v>
      </c>
      <c r="V32" s="197"/>
      <c r="W32" s="197"/>
      <c r="X32" s="197"/>
      <c r="Y32" s="197"/>
      <c r="Z32" s="198"/>
      <c r="AA32" s="18"/>
      <c r="AB32" s="18"/>
      <c r="AC32" s="209" t="s">
        <v>86</v>
      </c>
      <c r="AD32" s="210"/>
      <c r="AE32" s="210"/>
      <c r="AF32" s="210"/>
      <c r="AG32" s="210"/>
      <c r="AH32" s="210"/>
      <c r="AI32" s="210"/>
      <c r="AJ32" s="211"/>
      <c r="AK32" s="18"/>
      <c r="AL32" s="190"/>
      <c r="AM32" s="191"/>
      <c r="AN32" s="191"/>
      <c r="AO32" s="191"/>
      <c r="AP32" s="191"/>
      <c r="AQ32" s="191"/>
      <c r="AR32" s="191"/>
      <c r="AS32" s="192"/>
      <c r="AT32" s="18"/>
    </row>
    <row r="33" spans="1:46" x14ac:dyDescent="0.25">
      <c r="A33" s="18"/>
      <c r="B33" s="202" t="str">
        <f t="shared" si="9"/>
        <v>Wales</v>
      </c>
      <c r="C33" s="202"/>
      <c r="D33" s="202"/>
      <c r="E33" s="202"/>
      <c r="F33" s="202"/>
      <c r="G33" s="18"/>
      <c r="H33" s="212" t="s">
        <v>76</v>
      </c>
      <c r="I33" s="213"/>
      <c r="J33" s="213"/>
      <c r="K33" s="213"/>
      <c r="L33" s="213"/>
      <c r="M33" s="213"/>
      <c r="N33" s="213"/>
      <c r="O33" s="213"/>
      <c r="P33" s="213"/>
      <c r="Q33" s="213"/>
      <c r="R33" s="213"/>
      <c r="S33" s="214"/>
      <c r="T33" s="18"/>
      <c r="U33" s="193">
        <v>74500</v>
      </c>
      <c r="V33" s="194"/>
      <c r="W33" s="194"/>
      <c r="X33" s="194"/>
      <c r="Y33" s="194"/>
      <c r="Z33" s="195"/>
      <c r="AA33" s="18"/>
      <c r="AB33" s="18"/>
      <c r="AC33" s="212" t="s">
        <v>88</v>
      </c>
      <c r="AD33" s="213"/>
      <c r="AE33" s="213"/>
      <c r="AF33" s="213"/>
      <c r="AG33" s="213"/>
      <c r="AH33" s="213"/>
      <c r="AI33" s="213"/>
      <c r="AJ33" s="214"/>
      <c r="AK33" s="18"/>
      <c r="AL33" s="125"/>
      <c r="AM33" s="126"/>
      <c r="AN33" s="126"/>
      <c r="AO33" s="126"/>
      <c r="AP33" s="126"/>
      <c r="AQ33" s="126"/>
      <c r="AR33" s="126"/>
      <c r="AS33" s="127"/>
      <c r="AT33" s="18"/>
    </row>
    <row r="34" spans="1:46"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row>
  </sheetData>
  <sheetProtection algorithmName="SHA-512" hashValue="nV1EMQToE4fIRzTuWZFF+BP222VGRw1BY/QU0vLjoq8FGsdWnwlfpcfbohjwbi5qKNtoeVDPmCJkDdatuULqAw==" saltValue="kyiSH9fH6aTHHJXxKwgSSQ==" spinCount="100000" sheet="1" objects="1" scenarios="1"/>
  <sortState xmlns:xlrd2="http://schemas.microsoft.com/office/spreadsheetml/2017/richdata2" ref="BE10:BG24">
    <sortCondition ref="BE10:BE24"/>
    <sortCondition ref="BG10:BG24"/>
  </sortState>
  <mergeCells count="172">
    <mergeCell ref="BA9:BC9"/>
    <mergeCell ref="BE9:BG9"/>
    <mergeCell ref="B10:F10"/>
    <mergeCell ref="H10:L10"/>
    <mergeCell ref="B11:F11"/>
    <mergeCell ref="H11:L11"/>
    <mergeCell ref="B15:F15"/>
    <mergeCell ref="H15:L15"/>
    <mergeCell ref="B16:F16"/>
    <mergeCell ref="H16:L16"/>
    <mergeCell ref="AC10:AJ10"/>
    <mergeCell ref="AC11:AJ11"/>
    <mergeCell ref="B9:L9"/>
    <mergeCell ref="AC9:AJ9"/>
    <mergeCell ref="N9:S9"/>
    <mergeCell ref="U9:Z9"/>
    <mergeCell ref="N10:S10"/>
    <mergeCell ref="U10:Z10"/>
    <mergeCell ref="H14:L14"/>
    <mergeCell ref="U14:Z14"/>
    <mergeCell ref="AC12:AJ12"/>
    <mergeCell ref="AC13:AJ13"/>
    <mergeCell ref="AC14:AJ14"/>
    <mergeCell ref="AC15:AJ15"/>
    <mergeCell ref="B24:F24"/>
    <mergeCell ref="H24:L24"/>
    <mergeCell ref="B22:F22"/>
    <mergeCell ref="H22:L22"/>
    <mergeCell ref="B23:F23"/>
    <mergeCell ref="H23:L23"/>
    <mergeCell ref="N11:S11"/>
    <mergeCell ref="U11:Z11"/>
    <mergeCell ref="N12:S12"/>
    <mergeCell ref="B21:F21"/>
    <mergeCell ref="H21:L21"/>
    <mergeCell ref="B18:F18"/>
    <mergeCell ref="H18:L18"/>
    <mergeCell ref="B19:F19"/>
    <mergeCell ref="H19:L19"/>
    <mergeCell ref="B20:F20"/>
    <mergeCell ref="H20:L20"/>
    <mergeCell ref="B17:F17"/>
    <mergeCell ref="H17:L17"/>
    <mergeCell ref="B12:F12"/>
    <mergeCell ref="H12:L12"/>
    <mergeCell ref="B13:F13"/>
    <mergeCell ref="H13:L13"/>
    <mergeCell ref="B14:F14"/>
    <mergeCell ref="AC24:AJ24"/>
    <mergeCell ref="N22:S22"/>
    <mergeCell ref="U22:Z22"/>
    <mergeCell ref="N23:S23"/>
    <mergeCell ref="AC18:AJ18"/>
    <mergeCell ref="AC19:AJ19"/>
    <mergeCell ref="AC20:AJ20"/>
    <mergeCell ref="AC21:AJ21"/>
    <mergeCell ref="AC22:AJ22"/>
    <mergeCell ref="AC23:AJ23"/>
    <mergeCell ref="U24:Z24"/>
    <mergeCell ref="N19:S19"/>
    <mergeCell ref="U19:Z19"/>
    <mergeCell ref="N20:S20"/>
    <mergeCell ref="U20:Z20"/>
    <mergeCell ref="N21:S21"/>
    <mergeCell ref="U21:Z21"/>
    <mergeCell ref="N18:S18"/>
    <mergeCell ref="U18:Z18"/>
    <mergeCell ref="AC16:AJ16"/>
    <mergeCell ref="AC17:AJ17"/>
    <mergeCell ref="U23:Z23"/>
    <mergeCell ref="N24:S24"/>
    <mergeCell ref="AQ7:AS7"/>
    <mergeCell ref="AQ8:AS8"/>
    <mergeCell ref="AC2:AJ7"/>
    <mergeCell ref="B5:Z7"/>
    <mergeCell ref="U2:Z3"/>
    <mergeCell ref="AQ2:AS2"/>
    <mergeCell ref="AL3:AP3"/>
    <mergeCell ref="AL4:AP4"/>
    <mergeCell ref="AL5:AP5"/>
    <mergeCell ref="AL6:AP6"/>
    <mergeCell ref="AQ3:AS3"/>
    <mergeCell ref="AQ4:AS4"/>
    <mergeCell ref="AQ5:AS5"/>
    <mergeCell ref="AQ6:AS6"/>
    <mergeCell ref="AL2:AP2"/>
    <mergeCell ref="AL7:AP7"/>
    <mergeCell ref="AL8:AP8"/>
    <mergeCell ref="AC8:AJ8"/>
    <mergeCell ref="B2:L3"/>
    <mergeCell ref="N2:P3"/>
    <mergeCell ref="Q2:S3"/>
    <mergeCell ref="U8:Z8"/>
    <mergeCell ref="N8:S8"/>
    <mergeCell ref="H33:S33"/>
    <mergeCell ref="H32:S32"/>
    <mergeCell ref="H31:S31"/>
    <mergeCell ref="H30:S30"/>
    <mergeCell ref="H29:S29"/>
    <mergeCell ref="H28:S28"/>
    <mergeCell ref="H27:S27"/>
    <mergeCell ref="U12:Z12"/>
    <mergeCell ref="N13:S13"/>
    <mergeCell ref="N15:S15"/>
    <mergeCell ref="U15:Z15"/>
    <mergeCell ref="N16:S16"/>
    <mergeCell ref="U16:Z16"/>
    <mergeCell ref="N17:S17"/>
    <mergeCell ref="U17:Z17"/>
    <mergeCell ref="U13:Z13"/>
    <mergeCell ref="N14:S14"/>
    <mergeCell ref="AL27:AS33"/>
    <mergeCell ref="U27:Z27"/>
    <mergeCell ref="U33:Z33"/>
    <mergeCell ref="U32:Z32"/>
    <mergeCell ref="U31:Z31"/>
    <mergeCell ref="U30:Z30"/>
    <mergeCell ref="U29:Z29"/>
    <mergeCell ref="U28:Z28"/>
    <mergeCell ref="B27:F27"/>
    <mergeCell ref="B28:F28"/>
    <mergeCell ref="B29:F29"/>
    <mergeCell ref="B30:F30"/>
    <mergeCell ref="B31:F31"/>
    <mergeCell ref="B32:F32"/>
    <mergeCell ref="B33:F33"/>
    <mergeCell ref="AC27:AJ27"/>
    <mergeCell ref="AC28:AJ28"/>
    <mergeCell ref="AC29:AJ29"/>
    <mergeCell ref="AC30:AJ30"/>
    <mergeCell ref="AC31:AJ31"/>
    <mergeCell ref="AC32:AJ32"/>
    <mergeCell ref="AC33:AJ33"/>
    <mergeCell ref="AL10:AM10"/>
    <mergeCell ref="AN10:AO10"/>
    <mergeCell ref="AL11:AM11"/>
    <mergeCell ref="AN11:AO11"/>
    <mergeCell ref="AL12:AM12"/>
    <mergeCell ref="AN12:AO12"/>
    <mergeCell ref="AL13:AM13"/>
    <mergeCell ref="AN13:AO13"/>
    <mergeCell ref="AL14:AM14"/>
    <mergeCell ref="AN14:AO14"/>
    <mergeCell ref="AL15:AM15"/>
    <mergeCell ref="AN15:AO15"/>
    <mergeCell ref="AL16:AM16"/>
    <mergeCell ref="AL17:AM17"/>
    <mergeCell ref="AL18:AM18"/>
    <mergeCell ref="AL19:AM19"/>
    <mergeCell ref="AN19:AO19"/>
    <mergeCell ref="AP19:AQ19"/>
    <mergeCell ref="AR19:AS19"/>
    <mergeCell ref="AL23:AM23"/>
    <mergeCell ref="AN23:AO23"/>
    <mergeCell ref="AP23:AQ23"/>
    <mergeCell ref="AR23:AS23"/>
    <mergeCell ref="AL24:AM24"/>
    <mergeCell ref="AN24:AO24"/>
    <mergeCell ref="AP24:AQ24"/>
    <mergeCell ref="AR24:AS24"/>
    <mergeCell ref="AL20:AM20"/>
    <mergeCell ref="AN20:AO20"/>
    <mergeCell ref="AP20:AQ20"/>
    <mergeCell ref="AR20:AS20"/>
    <mergeCell ref="AL21:AM21"/>
    <mergeCell ref="AN21:AO21"/>
    <mergeCell ref="AP21:AQ21"/>
    <mergeCell ref="AR21:AS21"/>
    <mergeCell ref="AL22:AM22"/>
    <mergeCell ref="AN22:AO22"/>
    <mergeCell ref="AP22:AQ22"/>
    <mergeCell ref="AR22:AS22"/>
  </mergeCells>
  <conditionalFormatting sqref="AL3:AP8 B10:F24 H10:L24 B28:F33">
    <cfRule type="expression" dxfId="62" priority="1">
      <formula>B3=$BA$8</formula>
    </cfRule>
    <cfRule type="expression" dxfId="61" priority="2">
      <formula>B3=$BA$7</formula>
    </cfRule>
    <cfRule type="expression" dxfId="60" priority="3">
      <formula>B3=$BA$6</formula>
    </cfRule>
    <cfRule type="expression" dxfId="59" priority="4">
      <formula>B3=$BA$5</formula>
    </cfRule>
    <cfRule type="expression" dxfId="58" priority="5">
      <formula>B3=$BA$4</formula>
    </cfRule>
    <cfRule type="expression" dxfId="57" priority="6">
      <formula>B3=$BA$3</formula>
    </cfRule>
  </conditionalFormatting>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4B95-5DEF-4D7E-8F23-EFB3456A74FC}">
  <sheetPr>
    <tabColor rgb="FF0070C0"/>
  </sheetPr>
  <dimension ref="A1:DU33"/>
  <sheetViews>
    <sheetView zoomScaleNormal="100" workbookViewId="0"/>
  </sheetViews>
  <sheetFormatPr defaultColWidth="0" defaultRowHeight="15" zeroHeight="1" x14ac:dyDescent="0.25"/>
  <cols>
    <col min="1" max="1" width="2.85546875" style="1" customWidth="1"/>
    <col min="2" max="2" width="7.140625" style="1" customWidth="1"/>
    <col min="3" max="3" width="14.28515625" style="1" customWidth="1"/>
    <col min="4" max="4" width="2.85546875" style="1" customWidth="1"/>
    <col min="5" max="5" width="14.28515625" style="1" customWidth="1"/>
    <col min="6" max="6" width="2.85546875" style="1" customWidth="1"/>
    <col min="7" max="7" width="22.85546875" style="1" customWidth="1"/>
    <col min="8" max="8" width="2.85546875" style="1" customWidth="1"/>
    <col min="9" max="9" width="22.85546875" style="1" customWidth="1"/>
    <col min="10" max="10" width="2.85546875" style="1" customWidth="1"/>
    <col min="11" max="11" width="5" style="1" customWidth="1"/>
    <col min="12" max="12" width="6.42578125" style="1" customWidth="1"/>
    <col min="13" max="13" width="2.85546875" style="1" customWidth="1"/>
    <col min="14" max="14" width="6.42578125" style="1" customWidth="1"/>
    <col min="15" max="15" width="5" style="1" customWidth="1"/>
    <col min="16" max="16" width="2.85546875" style="1" customWidth="1"/>
    <col min="17" max="17" width="5" style="1" customWidth="1"/>
    <col min="18" max="18" width="6.42578125" style="1" customWidth="1"/>
    <col min="19" max="19" width="2.85546875" style="1" customWidth="1"/>
    <col min="20" max="20" width="6.42578125" style="1" customWidth="1"/>
    <col min="21" max="21" width="5" style="1" customWidth="1"/>
    <col min="22" max="22" width="2.85546875" style="1" customWidth="1"/>
    <col min="23" max="24" width="5.7109375" style="1" customWidth="1"/>
    <col min="25" max="25" width="2.85546875" style="1" customWidth="1"/>
    <col min="26" max="27" width="5.7109375" style="1" customWidth="1"/>
    <col min="28" max="28" width="2.85546875" style="1" customWidth="1"/>
    <col min="29" max="30" width="9.140625" style="1" hidden="1" customWidth="1"/>
    <col min="31" max="31" width="14.28515625" style="1" hidden="1" customWidth="1"/>
    <col min="32" max="32" width="18.5703125" style="1" hidden="1" customWidth="1"/>
    <col min="33" max="33" width="2.85546875" style="1" hidden="1" customWidth="1"/>
    <col min="34" max="36" width="11.42578125" style="1" hidden="1" customWidth="1"/>
    <col min="37" max="37" width="2.85546875" style="1" hidden="1" customWidth="1"/>
    <col min="38" max="40" width="4.28515625" style="1" hidden="1" customWidth="1"/>
    <col min="41" max="41" width="2.85546875" style="1" hidden="1" customWidth="1"/>
    <col min="42" max="44" width="4.28515625" style="1" hidden="1" customWidth="1"/>
    <col min="45" max="45" width="2.85546875" style="1" hidden="1" customWidth="1"/>
    <col min="46" max="47" width="8.5703125" style="1" hidden="1" customWidth="1"/>
    <col min="48" max="48" width="2.85546875" style="1" hidden="1" customWidth="1"/>
    <col min="49" max="50" width="6.42578125" style="1" hidden="1" customWidth="1"/>
    <col min="51" max="51" width="2.85546875" style="1" hidden="1" customWidth="1"/>
    <col min="52" max="53" width="6.42578125" style="1" hidden="1" customWidth="1"/>
    <col min="54" max="54" width="2.85546875" style="1" hidden="1" customWidth="1"/>
    <col min="55" max="60" width="9.140625" style="1" hidden="1" customWidth="1"/>
    <col min="61" max="61" width="2.85546875" style="1" hidden="1" customWidth="1"/>
    <col min="62" max="67" width="9.140625" style="1" hidden="1" customWidth="1"/>
    <col min="68" max="69" width="2.85546875" style="1" hidden="1" customWidth="1"/>
    <col min="70" max="75" width="9.140625" style="1" hidden="1" customWidth="1"/>
    <col min="76" max="76" width="2.85546875" style="1" hidden="1" customWidth="1"/>
    <col min="77" max="82" width="9.140625" style="1" hidden="1" customWidth="1"/>
    <col min="83" max="83" width="2.85546875" style="1" hidden="1" customWidth="1"/>
    <col min="84" max="88" width="14.28515625" style="1" hidden="1" customWidth="1"/>
    <col min="89" max="89" width="2.85546875" style="1" hidden="1" customWidth="1"/>
    <col min="90" max="90" width="28.5703125" style="1" hidden="1" customWidth="1"/>
    <col min="91" max="91" width="2.85546875" style="1" hidden="1" customWidth="1"/>
    <col min="92" max="92" width="9.140625" style="1" hidden="1" customWidth="1"/>
    <col min="93" max="123" width="2.85546875" style="1" hidden="1" customWidth="1"/>
    <col min="124" max="16384" width="9.140625" style="1" hidden="1"/>
  </cols>
  <sheetData>
    <row r="1" spans="1:125"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spans="1:125" ht="15" customHeight="1" x14ac:dyDescent="0.25">
      <c r="A2" s="18"/>
      <c r="B2" s="97" t="s">
        <v>18</v>
      </c>
      <c r="C2" s="98"/>
      <c r="D2" s="98"/>
      <c r="E2" s="98"/>
      <c r="F2" s="98"/>
      <c r="G2" s="99"/>
      <c r="H2" s="18"/>
      <c r="I2" s="30" t="s">
        <v>54</v>
      </c>
      <c r="J2" s="18"/>
      <c r="K2" s="240" t="s">
        <v>20</v>
      </c>
      <c r="L2" s="241"/>
      <c r="M2" s="241"/>
      <c r="N2" s="241"/>
      <c r="O2" s="242"/>
      <c r="P2" s="18"/>
      <c r="Q2" s="240" t="s">
        <v>21</v>
      </c>
      <c r="R2" s="241"/>
      <c r="S2" s="241"/>
      <c r="T2" s="241"/>
      <c r="U2" s="242"/>
      <c r="V2" s="18"/>
      <c r="W2" s="240" t="s">
        <v>22</v>
      </c>
      <c r="X2" s="241"/>
      <c r="Y2" s="241"/>
      <c r="Z2" s="241"/>
      <c r="AA2" s="242"/>
      <c r="AB2" s="18"/>
      <c r="AE2" s="2" t="s">
        <v>23</v>
      </c>
      <c r="AF2" s="21">
        <v>4.1666666666666664E-2</v>
      </c>
    </row>
    <row r="3" spans="1:125" ht="15" customHeight="1" x14ac:dyDescent="0.25">
      <c r="A3" s="18"/>
      <c r="B3" s="100"/>
      <c r="C3" s="101"/>
      <c r="D3" s="101"/>
      <c r="E3" s="101"/>
      <c r="F3" s="101"/>
      <c r="G3" s="102"/>
      <c r="H3" s="18"/>
      <c r="I3" s="29" t="s">
        <v>53</v>
      </c>
      <c r="J3" s="18"/>
      <c r="K3" s="243"/>
      <c r="L3" s="244"/>
      <c r="M3" s="244"/>
      <c r="N3" s="244"/>
      <c r="O3" s="245"/>
      <c r="P3" s="18"/>
      <c r="Q3" s="243"/>
      <c r="R3" s="244"/>
      <c r="S3" s="244"/>
      <c r="T3" s="244"/>
      <c r="U3" s="245"/>
      <c r="V3" s="18"/>
      <c r="W3" s="243"/>
      <c r="X3" s="244"/>
      <c r="Y3" s="244"/>
      <c r="Z3" s="244"/>
      <c r="AA3" s="245"/>
      <c r="AB3" s="18"/>
      <c r="AE3" s="2" t="s">
        <v>156</v>
      </c>
      <c r="AF3" s="86">
        <f ca="1">NOW()</f>
        <v>44664.431767013892</v>
      </c>
      <c r="CN3" s="25"/>
    </row>
    <row r="4" spans="1:125" x14ac:dyDescent="0.25">
      <c r="A4" s="18"/>
      <c r="B4" s="18"/>
      <c r="C4" s="18"/>
      <c r="D4" s="18"/>
      <c r="E4" s="18"/>
      <c r="F4" s="18"/>
      <c r="G4" s="18"/>
      <c r="H4" s="18"/>
      <c r="I4" s="18"/>
      <c r="J4" s="18"/>
      <c r="K4" s="243"/>
      <c r="L4" s="244"/>
      <c r="M4" s="244"/>
      <c r="N4" s="244"/>
      <c r="O4" s="245"/>
      <c r="P4" s="18"/>
      <c r="Q4" s="243"/>
      <c r="R4" s="244"/>
      <c r="S4" s="244"/>
      <c r="T4" s="244"/>
      <c r="U4" s="245"/>
      <c r="V4" s="18"/>
      <c r="W4" s="243"/>
      <c r="X4" s="244"/>
      <c r="Y4" s="244"/>
      <c r="Z4" s="244"/>
      <c r="AA4" s="245"/>
      <c r="AB4" s="18"/>
      <c r="AE4" s="288" t="s">
        <v>30</v>
      </c>
      <c r="AF4" s="288"/>
      <c r="CN4" s="3" t="s">
        <v>121</v>
      </c>
    </row>
    <row r="5" spans="1:125" x14ac:dyDescent="0.25">
      <c r="A5" s="18"/>
      <c r="B5" s="240" t="s">
        <v>19</v>
      </c>
      <c r="C5" s="241"/>
      <c r="D5" s="241"/>
      <c r="E5" s="241"/>
      <c r="F5" s="241"/>
      <c r="G5" s="241"/>
      <c r="H5" s="241"/>
      <c r="I5" s="242"/>
      <c r="J5" s="18"/>
      <c r="K5" s="243"/>
      <c r="L5" s="244"/>
      <c r="M5" s="244"/>
      <c r="N5" s="244"/>
      <c r="O5" s="245"/>
      <c r="P5" s="18"/>
      <c r="Q5" s="243"/>
      <c r="R5" s="244"/>
      <c r="S5" s="244"/>
      <c r="T5" s="244"/>
      <c r="U5" s="245"/>
      <c r="V5" s="18"/>
      <c r="W5" s="243"/>
      <c r="X5" s="244"/>
      <c r="Y5" s="244"/>
      <c r="Z5" s="244"/>
      <c r="AA5" s="245"/>
      <c r="AB5" s="18"/>
      <c r="AE5" s="3" t="s">
        <v>25</v>
      </c>
      <c r="AF5" s="3">
        <v>4</v>
      </c>
      <c r="CN5" s="5" t="s">
        <v>122</v>
      </c>
    </row>
    <row r="6" spans="1:125" x14ac:dyDescent="0.25">
      <c r="A6" s="18"/>
      <c r="B6" s="243"/>
      <c r="C6" s="244"/>
      <c r="D6" s="244"/>
      <c r="E6" s="244"/>
      <c r="F6" s="244"/>
      <c r="G6" s="244"/>
      <c r="H6" s="244"/>
      <c r="I6" s="245"/>
      <c r="J6" s="18"/>
      <c r="K6" s="246"/>
      <c r="L6" s="247"/>
      <c r="M6" s="247"/>
      <c r="N6" s="247"/>
      <c r="O6" s="248"/>
      <c r="P6" s="18"/>
      <c r="Q6" s="246"/>
      <c r="R6" s="247"/>
      <c r="S6" s="247"/>
      <c r="T6" s="247"/>
      <c r="U6" s="248"/>
      <c r="V6" s="18"/>
      <c r="W6" s="246"/>
      <c r="X6" s="247"/>
      <c r="Y6" s="247"/>
      <c r="Z6" s="247"/>
      <c r="AA6" s="248"/>
      <c r="AB6" s="18"/>
      <c r="AE6" s="4" t="s">
        <v>26</v>
      </c>
      <c r="AF6" s="4">
        <v>2</v>
      </c>
    </row>
    <row r="7" spans="1:125" x14ac:dyDescent="0.25">
      <c r="A7" s="18"/>
      <c r="B7" s="243"/>
      <c r="C7" s="244"/>
      <c r="D7" s="244"/>
      <c r="E7" s="244"/>
      <c r="F7" s="244"/>
      <c r="G7" s="244"/>
      <c r="H7" s="244"/>
      <c r="I7" s="245"/>
      <c r="J7" s="18"/>
      <c r="K7" s="18"/>
      <c r="L7" s="18"/>
      <c r="M7" s="18"/>
      <c r="N7" s="18"/>
      <c r="O7" s="18"/>
      <c r="P7" s="18"/>
      <c r="Q7" s="18"/>
      <c r="R7" s="18"/>
      <c r="S7" s="18"/>
      <c r="T7" s="18"/>
      <c r="U7" s="18"/>
      <c r="V7" s="18"/>
      <c r="W7" s="18"/>
      <c r="X7" s="18"/>
      <c r="Y7" s="18"/>
      <c r="Z7" s="18"/>
      <c r="AA7" s="18"/>
      <c r="AB7" s="18"/>
      <c r="AE7" s="4" t="s">
        <v>27</v>
      </c>
      <c r="AF7" s="4">
        <v>1</v>
      </c>
      <c r="CF7" s="25" t="str">
        <f>'Match Preview and Report'!$BA$3</f>
        <v>England</v>
      </c>
      <c r="CG7" s="25" t="str">
        <f>'Match Preview and Report'!$BA$3</f>
        <v>England</v>
      </c>
      <c r="CH7" s="25" t="str">
        <f>'Match Preview and Report'!$BA$5</f>
        <v>Ireland</v>
      </c>
      <c r="CI7" s="25" t="str">
        <f>'Match Preview and Report'!$BA$4</f>
        <v>France</v>
      </c>
      <c r="CJ7" s="25" t="str">
        <f>'Match Preview and Report'!$BA$4</f>
        <v>France</v>
      </c>
    </row>
    <row r="8" spans="1:125" x14ac:dyDescent="0.25">
      <c r="A8" s="18"/>
      <c r="B8" s="246"/>
      <c r="C8" s="247"/>
      <c r="D8" s="247"/>
      <c r="E8" s="247"/>
      <c r="F8" s="247"/>
      <c r="G8" s="247"/>
      <c r="H8" s="247"/>
      <c r="I8" s="248"/>
      <c r="J8" s="18"/>
      <c r="K8" s="290" t="s">
        <v>7</v>
      </c>
      <c r="L8" s="291"/>
      <c r="M8" s="291"/>
      <c r="N8" s="291"/>
      <c r="O8" s="292"/>
      <c r="P8" s="18"/>
      <c r="Q8" s="293" t="s">
        <v>8</v>
      </c>
      <c r="R8" s="294"/>
      <c r="S8" s="294"/>
      <c r="T8" s="294"/>
      <c r="U8" s="295"/>
      <c r="V8" s="18"/>
      <c r="W8" s="299" t="s">
        <v>55</v>
      </c>
      <c r="X8" s="299"/>
      <c r="Y8" s="299"/>
      <c r="Z8" s="299"/>
      <c r="AA8" s="299"/>
      <c r="AB8" s="18"/>
      <c r="AE8" s="4" t="s">
        <v>28</v>
      </c>
      <c r="AF8" s="4">
        <v>1</v>
      </c>
      <c r="AL8" s="296" t="s">
        <v>34</v>
      </c>
      <c r="AM8" s="297"/>
      <c r="AN8" s="297"/>
      <c r="AO8" s="297"/>
      <c r="AP8" s="297"/>
      <c r="AQ8" s="297"/>
      <c r="AR8" s="297"/>
      <c r="AS8" s="297"/>
      <c r="AT8" s="297"/>
      <c r="AU8" s="298"/>
      <c r="CF8" s="25" t="str">
        <f>'Match Preview and Report'!$BA$7</f>
        <v>Scotland</v>
      </c>
      <c r="CG8" s="25" t="str">
        <f>'Match Preview and Report'!$BA$5</f>
        <v>Ireland</v>
      </c>
      <c r="CH8" s="25" t="str">
        <f>'Match Preview and Report'!$BA$7</f>
        <v>Scotland</v>
      </c>
      <c r="CI8" s="25" t="str">
        <f>'Match Preview and Report'!$BA$6</f>
        <v>Italy</v>
      </c>
      <c r="CJ8" s="25" t="str">
        <f>'Match Preview and Report'!$BA$7</f>
        <v>Scotland</v>
      </c>
    </row>
    <row r="9" spans="1:125" x14ac:dyDescent="0.25">
      <c r="A9" s="18"/>
      <c r="B9" s="18"/>
      <c r="C9" s="18"/>
      <c r="D9" s="18"/>
      <c r="E9" s="18"/>
      <c r="F9" s="18"/>
      <c r="G9" s="19"/>
      <c r="H9" s="18"/>
      <c r="I9" s="19" t="s">
        <v>9</v>
      </c>
      <c r="J9" s="18"/>
      <c r="K9" s="289" t="s">
        <v>12</v>
      </c>
      <c r="L9" s="289"/>
      <c r="M9" s="18"/>
      <c r="N9" s="289" t="s">
        <v>13</v>
      </c>
      <c r="O9" s="289"/>
      <c r="P9" s="18"/>
      <c r="Q9" s="289" t="s">
        <v>12</v>
      </c>
      <c r="R9" s="289"/>
      <c r="S9" s="18"/>
      <c r="T9" s="289" t="s">
        <v>13</v>
      </c>
      <c r="U9" s="289"/>
      <c r="V9" s="18"/>
      <c r="W9" s="221" t="s">
        <v>16</v>
      </c>
      <c r="X9" s="221"/>
      <c r="Y9" s="18"/>
      <c r="Z9" s="221" t="s">
        <v>17</v>
      </c>
      <c r="AA9" s="221"/>
      <c r="AB9" s="18"/>
      <c r="AE9" s="5" t="s">
        <v>29</v>
      </c>
      <c r="AF9" s="5">
        <v>3</v>
      </c>
    </row>
    <row r="10" spans="1:125" x14ac:dyDescent="0.25">
      <c r="A10" s="18"/>
      <c r="B10" s="87" t="s">
        <v>0</v>
      </c>
      <c r="C10" s="88" t="s">
        <v>1</v>
      </c>
      <c r="D10" s="88" t="s">
        <v>2</v>
      </c>
      <c r="E10" s="89" t="s">
        <v>3</v>
      </c>
      <c r="F10" s="18"/>
      <c r="G10" s="90" t="s">
        <v>11</v>
      </c>
      <c r="H10" s="18"/>
      <c r="I10" s="90" t="s">
        <v>10</v>
      </c>
      <c r="J10" s="18"/>
      <c r="K10" s="91" t="s">
        <v>4</v>
      </c>
      <c r="L10" s="92" t="s">
        <v>5</v>
      </c>
      <c r="M10" s="92" t="s">
        <v>6</v>
      </c>
      <c r="N10" s="92" t="s">
        <v>5</v>
      </c>
      <c r="O10" s="93" t="s">
        <v>4</v>
      </c>
      <c r="P10" s="18"/>
      <c r="Q10" s="91" t="s">
        <v>4</v>
      </c>
      <c r="R10" s="92" t="s">
        <v>5</v>
      </c>
      <c r="S10" s="92" t="s">
        <v>6</v>
      </c>
      <c r="T10" s="92" t="s">
        <v>5</v>
      </c>
      <c r="U10" s="93" t="s">
        <v>4</v>
      </c>
      <c r="V10" s="18"/>
      <c r="W10" s="87" t="s">
        <v>14</v>
      </c>
      <c r="X10" s="89" t="s">
        <v>15</v>
      </c>
      <c r="Y10" s="18"/>
      <c r="Z10" s="87" t="s">
        <v>14</v>
      </c>
      <c r="AA10" s="89" t="s">
        <v>15</v>
      </c>
      <c r="AB10" s="18"/>
      <c r="AD10" s="20" t="s">
        <v>24</v>
      </c>
      <c r="AE10" s="20" t="s">
        <v>32</v>
      </c>
      <c r="AF10" s="20" t="s">
        <v>5</v>
      </c>
      <c r="AH10" s="20" t="s">
        <v>31</v>
      </c>
      <c r="AI10" s="20" t="s">
        <v>31</v>
      </c>
      <c r="AJ10" s="20" t="s">
        <v>155</v>
      </c>
      <c r="AL10" s="20" t="s">
        <v>14</v>
      </c>
      <c r="AM10" s="20" t="s">
        <v>15</v>
      </c>
      <c r="AN10" s="20" t="s">
        <v>33</v>
      </c>
      <c r="AP10" s="20" t="s">
        <v>14</v>
      </c>
      <c r="AQ10" s="20" t="s">
        <v>15</v>
      </c>
      <c r="AR10" s="20" t="s">
        <v>33</v>
      </c>
      <c r="AT10" s="20" t="s">
        <v>32</v>
      </c>
      <c r="AU10" s="20" t="s">
        <v>5</v>
      </c>
      <c r="AW10" s="20" t="s">
        <v>4</v>
      </c>
      <c r="AX10" s="20" t="s">
        <v>5</v>
      </c>
      <c r="AY10" s="20"/>
      <c r="AZ10" s="20" t="s">
        <v>5</v>
      </c>
      <c r="BA10" s="20" t="s">
        <v>4</v>
      </c>
      <c r="BC10" s="20" t="str">
        <f>'Match Preview and Report'!$BA$3</f>
        <v>England</v>
      </c>
      <c r="BD10" s="20" t="str">
        <f>'Match Preview and Report'!$BA$4</f>
        <v>France</v>
      </c>
      <c r="BE10" s="20" t="str">
        <f>'Match Preview and Report'!$BA$5</f>
        <v>Ireland</v>
      </c>
      <c r="BF10" s="20" t="str">
        <f>'Match Preview and Report'!$BA$6</f>
        <v>Italy</v>
      </c>
      <c r="BG10" s="20" t="str">
        <f>'Match Preview and Report'!$BA$7</f>
        <v>Scotland</v>
      </c>
      <c r="BH10" s="20" t="str">
        <f>'Match Preview and Report'!$BA$8</f>
        <v>Wales</v>
      </c>
      <c r="BJ10" s="20" t="str">
        <f>'Match Preview and Report'!$BA$3</f>
        <v>England</v>
      </c>
      <c r="BK10" s="20" t="str">
        <f>'Match Preview and Report'!$BA$4</f>
        <v>France</v>
      </c>
      <c r="BL10" s="20" t="str">
        <f>'Match Preview and Report'!$BA$5</f>
        <v>Ireland</v>
      </c>
      <c r="BM10" s="20" t="str">
        <f>'Match Preview and Report'!$BA$6</f>
        <v>Italy</v>
      </c>
      <c r="BN10" s="20" t="str">
        <f>'Match Preview and Report'!$BA$7</f>
        <v>Scotland</v>
      </c>
      <c r="BO10" s="20" t="str">
        <f>'Match Preview and Report'!$BA$8</f>
        <v>Wales</v>
      </c>
      <c r="BR10" s="20" t="str">
        <f>'Match Preview and Report'!$BA$3</f>
        <v>England</v>
      </c>
      <c r="BS10" s="20" t="str">
        <f>'Match Preview and Report'!$BA$4</f>
        <v>France</v>
      </c>
      <c r="BT10" s="20" t="str">
        <f>'Match Preview and Report'!$BA$5</f>
        <v>Ireland</v>
      </c>
      <c r="BU10" s="20" t="str">
        <f>'Match Preview and Report'!$BA$6</f>
        <v>Italy</v>
      </c>
      <c r="BV10" s="20" t="str">
        <f>'Match Preview and Report'!$BA$7</f>
        <v>Scotland</v>
      </c>
      <c r="BW10" s="20" t="str">
        <f>'Match Preview and Report'!$BA$8</f>
        <v>Wales</v>
      </c>
      <c r="BY10" s="20" t="str">
        <f>'Match Preview and Report'!$BA$3</f>
        <v>England</v>
      </c>
      <c r="BZ10" s="20" t="str">
        <f>'Match Preview and Report'!$BA$4</f>
        <v>France</v>
      </c>
      <c r="CA10" s="20" t="str">
        <f>'Match Preview and Report'!$BA$5</f>
        <v>Ireland</v>
      </c>
      <c r="CB10" s="20" t="str">
        <f>'Match Preview and Report'!$BA$6</f>
        <v>Italy</v>
      </c>
      <c r="CC10" s="20" t="str">
        <f>'Match Preview and Report'!$BA$7</f>
        <v>Scotland</v>
      </c>
      <c r="CD10" s="20" t="str">
        <f>'Match Preview and Report'!$BA$8</f>
        <v>Wales</v>
      </c>
      <c r="CF10" s="58" t="s">
        <v>65</v>
      </c>
      <c r="CG10" s="58" t="s">
        <v>66</v>
      </c>
      <c r="CH10" s="58" t="s">
        <v>67</v>
      </c>
      <c r="CI10" s="58" t="s">
        <v>68</v>
      </c>
      <c r="CJ10" s="58" t="s">
        <v>69</v>
      </c>
      <c r="CL10" s="20" t="s">
        <v>70</v>
      </c>
      <c r="CN10" s="20" t="s">
        <v>32</v>
      </c>
      <c r="CP10" s="300" t="s">
        <v>113</v>
      </c>
      <c r="CQ10" s="300"/>
      <c r="CR10" s="300"/>
      <c r="CS10" s="300"/>
      <c r="CT10" s="300"/>
      <c r="CU10" s="78"/>
      <c r="CV10" s="300" t="s">
        <v>4</v>
      </c>
      <c r="CW10" s="300"/>
      <c r="CX10" s="300"/>
      <c r="CY10" s="300"/>
      <c r="CZ10" s="300"/>
      <c r="DA10" s="78"/>
      <c r="DB10" s="300" t="s">
        <v>114</v>
      </c>
      <c r="DC10" s="300"/>
      <c r="DD10" s="300"/>
      <c r="DE10" s="300"/>
      <c r="DF10" s="300"/>
      <c r="DG10" s="78"/>
      <c r="DH10" s="300" t="s">
        <v>5</v>
      </c>
      <c r="DI10" s="300"/>
      <c r="DJ10" s="300"/>
      <c r="DK10" s="300"/>
      <c r="DL10" s="300"/>
      <c r="DM10" s="78"/>
      <c r="DN10" s="300" t="s">
        <v>115</v>
      </c>
      <c r="DO10" s="300"/>
      <c r="DP10" s="300"/>
      <c r="DQ10" s="300"/>
      <c r="DR10" s="300"/>
      <c r="DT10" s="178" t="s">
        <v>101</v>
      </c>
      <c r="DU10" s="178"/>
    </row>
    <row r="11" spans="1:125" x14ac:dyDescent="0.25">
      <c r="A11" s="18"/>
      <c r="B11" s="31">
        <v>1</v>
      </c>
      <c r="C11" s="5" t="str">
        <f>IFERROR(INDEX('Season Setup'!$B$10:$B$24, MATCH($B11, 'Season Setup'!$BI$10:$BI$24, 0)), "")</f>
        <v>Ireland</v>
      </c>
      <c r="D11" s="2" t="s">
        <v>2</v>
      </c>
      <c r="E11" s="5" t="str">
        <f>IFERROR(INDEX('Season Setup'!$H$10:$H$24, MATCH($B11, 'Season Setup'!$BI$10:$BI$24, 0)), "")</f>
        <v>Wales</v>
      </c>
      <c r="F11" s="18"/>
      <c r="G11" s="33">
        <f>IFERROR(INDEX('Season Setup'!$AC$10:$AC$24, MATCH($B11, 'Season Setup'!$BI$10:$BI$24, 0)), "")</f>
        <v>44598.59375</v>
      </c>
      <c r="H11" s="18"/>
      <c r="I11" s="28">
        <f t="shared" ref="I11:I25" si="0">IF($G11="", "", $G11-$AF$2)</f>
        <v>44598.552083333336</v>
      </c>
      <c r="J11" s="18"/>
      <c r="K11" s="12"/>
      <c r="L11" s="13"/>
      <c r="M11" s="7" t="s">
        <v>6</v>
      </c>
      <c r="N11" s="12"/>
      <c r="O11" s="13"/>
      <c r="P11" s="18"/>
      <c r="Q11" s="36"/>
      <c r="R11" s="37"/>
      <c r="S11" s="38" t="s">
        <v>6</v>
      </c>
      <c r="T11" s="36"/>
      <c r="U11" s="37"/>
      <c r="V11" s="18"/>
      <c r="W11" s="3" t="str">
        <f>IF($AF11="", "", IF(R11&gt;T11, $AF$5, IF(R11=T11, $AF$6, 0)))</f>
        <v/>
      </c>
      <c r="X11" s="7" t="str">
        <f t="shared" ref="X11:X25" si="1">IF($AF11="", "", IF($Q11&gt;=4, $AF$7, 0)+IF(AND($R11&lt;$T11, ($T11-$R11)&lt;=7), $AF$8, 0)+IF($AH11="X", $AF$9, 0))</f>
        <v/>
      </c>
      <c r="Y11" s="18"/>
      <c r="Z11" s="3" t="str">
        <f>IF($AF11="", "", IF(T11&gt;R11, $AF$5, IF(T11=R11, $AF$6, 0)))</f>
        <v/>
      </c>
      <c r="AA11" s="7" t="str">
        <f t="shared" ref="AA11:AA25" si="2">IF($AF11="", "", IF($U11&gt;=4, $AF$7, 0)+IF(AND($T11&lt;$R11, ($R11-$T11)&lt;=7), $AF$8, 0)+IF($AI11="X", $AF$9, 0))</f>
        <v/>
      </c>
      <c r="AB11" s="18"/>
      <c r="AD11" s="3" t="str">
        <f t="shared" ref="AD11:AD25" ca="1" si="3">IF($I11="", "", IF($AF$3&gt;=$I11, "X", ""))</f>
        <v>X</v>
      </c>
      <c r="AE11" s="3" t="str">
        <f>IF($AF11="", "", IF($R11&gt;$T11, $C11, IF($T11&gt;$R11, $E11, "")))</f>
        <v/>
      </c>
      <c r="AF11" s="3" t="str">
        <f>IF(OR(Q11="", R11="", T11="", U11=""), "", "X")</f>
        <v/>
      </c>
      <c r="AH11" s="3" t="str">
        <f>IF($AF11="", "", IF(COUNTIF($AE$11:$AE11, $C11)=5, "X", 0))</f>
        <v/>
      </c>
      <c r="AI11" s="3" t="str">
        <f>IF($AF11="", "", IF(COUNTIF($AE$11:$AE11, $E11)=5, "X", 0))</f>
        <v/>
      </c>
      <c r="AJ11" s="3" t="str">
        <f t="shared" ref="AJ11:AJ25" si="4">IF(OR(K11="", L11="", N11="", O11=""), "", "X")</f>
        <v/>
      </c>
      <c r="AL11" s="6" t="str">
        <f t="shared" ref="AL11:AL25" si="5">IF($AU11="", "", IF(L11&gt;N11, $AF$5, IF(L11=N11, $AF$6, 0)))</f>
        <v/>
      </c>
      <c r="AM11" s="23" t="str">
        <f t="shared" ref="AM11:AM25" si="6">IF($AU11="", "", IF($K11&gt;=4, $AF$7, 0)+IF(AND($L11&lt;$N11, ($N11-$L11)&lt;=7), $AF$8, 0)+IF($AN11="X", $AF$9, 0))</f>
        <v/>
      </c>
      <c r="AN11" s="7" t="str">
        <f>IF($AU11="", "", IF(COUNTIF($AT$11:$AT11, $C11)=5, $AF$9, 0))</f>
        <v/>
      </c>
      <c r="AO11" s="22"/>
      <c r="AP11" s="6" t="str">
        <f t="shared" ref="AP11:AP25" si="7">IF($AU11="", "", IF(N11&gt;L11, $AF$5, IF(N11=L11, $AF$6, 0)))</f>
        <v/>
      </c>
      <c r="AQ11" s="23" t="str">
        <f t="shared" ref="AQ11:AQ25" si="8">IF($AU11="", "", IF($O11&gt;=4, $AF$7, 0)+IF(AND($N11&lt;$L11, ($L11-$N11)&lt;=7), $AF$8, 0)+IF($AR11="X", $AF$9, 0))</f>
        <v/>
      </c>
      <c r="AR11" s="7" t="str">
        <f>IF($AU11="", "", IF(COUNTIF($AT$11:$AT11, $E11)=5, $AF$9, 0))</f>
        <v/>
      </c>
      <c r="AS11" s="22"/>
      <c r="AT11" s="3" t="str">
        <f t="shared" ref="AT11:AT25" si="9">IF($AU11="", "", IF($L11&gt;$N11, $C11, IF($N11&gt;$L11, $E11, "")))</f>
        <v/>
      </c>
      <c r="AU11" s="7" t="str">
        <f>$AF11</f>
        <v/>
      </c>
      <c r="AW11" s="6" t="str">
        <f t="shared" ref="AW11:AW25" si="10">IF($AU11="", "", K11)</f>
        <v/>
      </c>
      <c r="AX11" s="3" t="str">
        <f t="shared" ref="AX11:AX25" si="11">IF($AU11="", "", L11)</f>
        <v/>
      </c>
      <c r="AY11" s="22"/>
      <c r="AZ11" s="3" t="str">
        <f t="shared" ref="AZ11:AZ25" si="12">IF($AU11="", "", N11)</f>
        <v/>
      </c>
      <c r="BA11" s="7" t="str">
        <f t="shared" ref="BA11:BA25" si="13">IF($AU11="", "", O11)</f>
        <v/>
      </c>
      <c r="BC11" s="6" t="str">
        <f>IF(BC$10=$C11, IF($W11=$AF$5, "W", IF($W11=$AF$6, "D", IF($W11=0, "L", ""))), IF(BC$10=$E11, IF($Z11=$AF$5, "W", IF($Z11=$AF$6, "D", IF($Z11=0, "L", ""))), ""))</f>
        <v/>
      </c>
      <c r="BD11" s="23" t="str">
        <f t="shared" ref="BD11:BH25" si="14">IF(BD$10=$C11, IF($W11=$AF$5, "W", IF($W11=$AF$6, "D", IF($W11=0, "L", ""))), IF(BD$10=$E11, IF($Z11=$AF$5, "W", IF($Z11=$AF$6, "D", IF($Z11=0, "L", ""))), ""))</f>
        <v/>
      </c>
      <c r="BE11" s="23" t="str">
        <f t="shared" si="14"/>
        <v/>
      </c>
      <c r="BF11" s="23" t="str">
        <f t="shared" si="14"/>
        <v/>
      </c>
      <c r="BG11" s="23" t="str">
        <f t="shared" si="14"/>
        <v/>
      </c>
      <c r="BH11" s="7" t="str">
        <f t="shared" si="14"/>
        <v/>
      </c>
      <c r="BJ11" s="6" t="str">
        <f>IF(BC11="", "", MAX(BJ$10:BJ10)+1)</f>
        <v/>
      </c>
      <c r="BK11" s="23" t="str">
        <f>IF(BD11="", "", MAX(BK$10:BK10)+1)</f>
        <v/>
      </c>
      <c r="BL11" s="23" t="str">
        <f>IF(BE11="", "", MAX(BL$10:BL10)+1)</f>
        <v/>
      </c>
      <c r="BM11" s="23" t="str">
        <f>IF(BF11="", "", MAX(BM$10:BM10)+1)</f>
        <v/>
      </c>
      <c r="BN11" s="23" t="str">
        <f>IF(BG11="", "", MAX(BN$10:BN10)+1)</f>
        <v/>
      </c>
      <c r="BO11" s="7" t="str">
        <f>IF(BH11="", "", MAX(BO$10:BO10)+1)</f>
        <v/>
      </c>
      <c r="BQ11" s="53">
        <v>1</v>
      </c>
      <c r="BR11" s="6" t="str">
        <f>IFERROR(INDEX(BC$11:BC$25, MATCH($BQ11, BJ$11:BJ$25, 0)), "")</f>
        <v/>
      </c>
      <c r="BS11" s="23" t="str">
        <f t="shared" ref="BS11:BW15" si="15">IFERROR(INDEX(BD$11:BD$25, MATCH($BQ11, BK$11:BK$25, 0)), "")</f>
        <v/>
      </c>
      <c r="BT11" s="23" t="str">
        <f t="shared" si="15"/>
        <v/>
      </c>
      <c r="BU11" s="23" t="str">
        <f t="shared" si="15"/>
        <v/>
      </c>
      <c r="BV11" s="23" t="str">
        <f t="shared" si="15"/>
        <v/>
      </c>
      <c r="BW11" s="7" t="str">
        <f t="shared" si="15"/>
        <v/>
      </c>
      <c r="BY11" s="6" t="str">
        <f>IF(OR($C11=BY$10, $E11=BY$10), MAX(BY$10:BY10)+1, "")</f>
        <v/>
      </c>
      <c r="BZ11" s="23" t="str">
        <f>IF(OR($C11=BZ$10, $E11=BZ$10), MAX(BZ$10:BZ10)+1, "")</f>
        <v/>
      </c>
      <c r="CA11" s="23">
        <f>IF(OR($C11=CA$10, $E11=CA$10), MAX(CA$10:CA10)+1, "")</f>
        <v>1</v>
      </c>
      <c r="CB11" s="23" t="str">
        <f>IF(OR($C11=CB$10, $E11=CB$10), MAX(CB$10:CB10)+1, "")</f>
        <v/>
      </c>
      <c r="CC11" s="23" t="str">
        <f>IF(OR($C11=CC$10, $E11=CC$10), MAX(CC$10:CC10)+1, "")</f>
        <v/>
      </c>
      <c r="CD11" s="7">
        <f>IF(OR($C11=CD$10, $E11=CD$10), MAX(CD$10:CD10)+1, "")</f>
        <v>1</v>
      </c>
      <c r="CF11" s="6" t="str">
        <f>IF(OR(AND($C11=CF$7, $E11=CF$8), AND($C11=CF$8, $E11=CF$7)), CF$10, "")</f>
        <v/>
      </c>
      <c r="CG11" s="23" t="str">
        <f t="shared" ref="CG11:CJ25" si="16">IF(OR(AND($C11=CG$7, $E11=CG$8), AND($C11=CG$8, $E11=CG$7)), CG$10, "")</f>
        <v/>
      </c>
      <c r="CH11" s="23" t="str">
        <f t="shared" si="16"/>
        <v/>
      </c>
      <c r="CI11" s="23" t="str">
        <f t="shared" si="16"/>
        <v/>
      </c>
      <c r="CJ11" s="7" t="str">
        <f t="shared" si="16"/>
        <v/>
      </c>
      <c r="CL11" s="3" t="str">
        <f>IF(NOT($CF11=""), $CF11, IF(NOT($CG11=""), $CG11, IF(NOT($CH11=""), $CH11, IF(NOT($CI11=""), $CI11, IF(NOT($CJ11=""), $CJ11, "")))))</f>
        <v/>
      </c>
      <c r="CN11" s="3" t="str">
        <f t="shared" ref="CN11:CN25" si="17">IF($AF11="", "", IF(R11&gt;T11, C11, IF(T11&gt;R11, E11, "Shared")))</f>
        <v/>
      </c>
      <c r="CP11" s="171" t="str">
        <f t="shared" ref="CP11:CP25" si="18">IF($AF11="", "", IF(OR(AND(L11&gt;N11, R11&gt;T11), AND(L11=N11, R11=T11), AND(L11&lt;N11, R11&lt;T11)), $CN$4, $CN$5))</f>
        <v/>
      </c>
      <c r="CQ11" s="172"/>
      <c r="CR11" s="172"/>
      <c r="CS11" s="172"/>
      <c r="CT11" s="173"/>
      <c r="CV11" s="171" t="str">
        <f t="shared" ref="CV11:CV25" si="19">IF($AF11="", "", IF(AND(K11=Q11, O11=U11), $CN$4, $CN$5))</f>
        <v/>
      </c>
      <c r="CW11" s="172"/>
      <c r="CX11" s="172"/>
      <c r="CY11" s="172"/>
      <c r="CZ11" s="173"/>
      <c r="DB11" s="171" t="str">
        <f t="shared" ref="DB11:DB25" si="20">IF($AF11="", "", IF((L11-N11)=(R11-T11), $CN$4, $CN$5))</f>
        <v/>
      </c>
      <c r="DC11" s="172"/>
      <c r="DD11" s="172"/>
      <c r="DE11" s="172"/>
      <c r="DF11" s="173"/>
      <c r="DH11" s="171" t="str">
        <f t="shared" ref="DH11:DH25" si="21">IF($AF11="", "", IF(AND(L11=R11, N11=T11), $CN$4, $CN$5))</f>
        <v/>
      </c>
      <c r="DI11" s="172"/>
      <c r="DJ11" s="172"/>
      <c r="DK11" s="172"/>
      <c r="DL11" s="173"/>
      <c r="DN11" s="171" t="str">
        <f t="shared" ref="DN11:DN25" si="22">IF($AF11="", "", IF(AND(K11=Q11, L11=R11, N11=T11, O11=U11), $CN$4, $CN$5))</f>
        <v/>
      </c>
      <c r="DO11" s="172"/>
      <c r="DP11" s="172"/>
      <c r="DQ11" s="172"/>
      <c r="DR11" s="173"/>
      <c r="DT11" s="3" t="str">
        <f>IF($AF11="X", $C11, "")</f>
        <v/>
      </c>
      <c r="DU11" s="7" t="str">
        <f>IF($AF11="X", $E11, "")</f>
        <v/>
      </c>
    </row>
    <row r="12" spans="1:125" x14ac:dyDescent="0.25">
      <c r="A12" s="18"/>
      <c r="B12" s="31">
        <v>2</v>
      </c>
      <c r="C12" s="25" t="str">
        <f>IFERROR(INDEX('Season Setup'!$B$10:$B$24, MATCH($B12, 'Season Setup'!$BI$10:$BI$24, 0)), "")</f>
        <v>France</v>
      </c>
      <c r="D12" s="2" t="s">
        <v>2</v>
      </c>
      <c r="E12" s="25" t="str">
        <f>IFERROR(INDEX('Season Setup'!$H$10:$H$24, MATCH($B12, 'Season Setup'!$BI$10:$BI$24, 0)), "")</f>
        <v>England</v>
      </c>
      <c r="F12" s="18"/>
      <c r="G12" s="34">
        <f>IFERROR(INDEX('Season Setup'!$AC$10:$AC$24, MATCH($B12, 'Season Setup'!$BI$10:$BI$24, 0)), "")</f>
        <v>44598.697916666664</v>
      </c>
      <c r="H12" s="18"/>
      <c r="I12" s="28">
        <f t="shared" si="0"/>
        <v>44598.65625</v>
      </c>
      <c r="J12" s="18"/>
      <c r="K12" s="14"/>
      <c r="L12" s="15"/>
      <c r="M12" s="9" t="s">
        <v>6</v>
      </c>
      <c r="N12" s="14"/>
      <c r="O12" s="15"/>
      <c r="P12" s="18"/>
      <c r="Q12" s="39"/>
      <c r="R12" s="40"/>
      <c r="S12" s="41" t="s">
        <v>6</v>
      </c>
      <c r="T12" s="39"/>
      <c r="U12" s="40"/>
      <c r="V12" s="18"/>
      <c r="W12" s="4" t="str">
        <f t="shared" ref="W12:W25" si="23">IF($AF12="", "", IF(R12&gt;T12, $AF$5, IF(R12=T12, $AF$6, 0)))</f>
        <v/>
      </c>
      <c r="X12" s="9" t="str">
        <f t="shared" si="1"/>
        <v/>
      </c>
      <c r="Y12" s="18"/>
      <c r="Z12" s="4" t="str">
        <f t="shared" ref="Z12:Z25" si="24">IF($AF12="", "", IF(T12&gt;R12, $AF$5, IF(T12=R12, $AF$6, 0)))</f>
        <v/>
      </c>
      <c r="AA12" s="9" t="str">
        <f t="shared" si="2"/>
        <v/>
      </c>
      <c r="AB12" s="18"/>
      <c r="AD12" s="4" t="str">
        <f t="shared" ca="1" si="3"/>
        <v>X</v>
      </c>
      <c r="AE12" s="4" t="str">
        <f t="shared" ref="AE12:AE25" si="25">IF($AF12="", "", IF($R12&gt;$T12, $C12, IF($T12&gt;$R12, $E12, "")))</f>
        <v/>
      </c>
      <c r="AF12" s="4" t="str">
        <f t="shared" ref="AF12:AF25" si="26">IF(OR(Q12="", R12="", T12="", U12=""), "", "X")</f>
        <v/>
      </c>
      <c r="AH12" s="4" t="str">
        <f>IF($AF12="", "", IF(COUNTIF($AE$11:$AE12, $C12)=5, "X", 0))</f>
        <v/>
      </c>
      <c r="AI12" s="4" t="str">
        <f>IF($AF12="", "", IF(COUNTIF($AE$11:$AE12, $E12)=5, "X", 0))</f>
        <v/>
      </c>
      <c r="AJ12" s="4" t="str">
        <f t="shared" si="4"/>
        <v/>
      </c>
      <c r="AL12" s="8" t="str">
        <f t="shared" si="5"/>
        <v/>
      </c>
      <c r="AM12" s="22" t="str">
        <f t="shared" si="6"/>
        <v/>
      </c>
      <c r="AN12" s="9" t="str">
        <f>IF($AU12="", "", IF(COUNTIF($AT$11:$AT12, $C12)=5, $AF$9, 0))</f>
        <v/>
      </c>
      <c r="AO12" s="22"/>
      <c r="AP12" s="8" t="str">
        <f t="shared" si="7"/>
        <v/>
      </c>
      <c r="AQ12" s="22" t="str">
        <f t="shared" si="8"/>
        <v/>
      </c>
      <c r="AR12" s="9" t="str">
        <f>IF($AU12="", "", IF(COUNTIF($AT$11:$AT12, $E12)=5, $AF$9, 0))</f>
        <v/>
      </c>
      <c r="AT12" s="4" t="str">
        <f t="shared" si="9"/>
        <v/>
      </c>
      <c r="AU12" s="9" t="str">
        <f t="shared" ref="AU12:AU25" si="27">$AF12</f>
        <v/>
      </c>
      <c r="AW12" s="8" t="str">
        <f t="shared" si="10"/>
        <v/>
      </c>
      <c r="AX12" s="4" t="str">
        <f t="shared" si="11"/>
        <v/>
      </c>
      <c r="AY12" s="22"/>
      <c r="AZ12" s="4" t="str">
        <f t="shared" si="12"/>
        <v/>
      </c>
      <c r="BA12" s="9" t="str">
        <f t="shared" si="13"/>
        <v/>
      </c>
      <c r="BC12" s="8" t="str">
        <f t="shared" ref="BC12:BC25" si="28">IF(BC$10=$C12, IF($W12=$AF$5, "W", IF($W12=$AF$6, "D", IF($W12=0, "L", ""))), IF(BC$10=$E12, IF($Z12=$AF$5, "W", IF($Z12=$AF$6, "D", IF($Z12=0, "L", ""))), ""))</f>
        <v/>
      </c>
      <c r="BD12" s="22" t="str">
        <f t="shared" si="14"/>
        <v/>
      </c>
      <c r="BE12" s="22" t="str">
        <f t="shared" si="14"/>
        <v/>
      </c>
      <c r="BF12" s="22" t="str">
        <f t="shared" si="14"/>
        <v/>
      </c>
      <c r="BG12" s="22" t="str">
        <f t="shared" si="14"/>
        <v/>
      </c>
      <c r="BH12" s="9" t="str">
        <f t="shared" si="14"/>
        <v/>
      </c>
      <c r="BJ12" s="8" t="str">
        <f>IF(BC12="", "", MAX(BJ$10:BJ11)+1)</f>
        <v/>
      </c>
      <c r="BK12" s="22" t="str">
        <f>IF(BD12="", "", MAX(BK$10:BK11)+1)</f>
        <v/>
      </c>
      <c r="BL12" s="22" t="str">
        <f>IF(BE12="", "", MAX(BL$10:BL11)+1)</f>
        <v/>
      </c>
      <c r="BM12" s="22" t="str">
        <f>IF(BF12="", "", MAX(BM$10:BM11)+1)</f>
        <v/>
      </c>
      <c r="BN12" s="22" t="str">
        <f>IF(BG12="", "", MAX(BN$10:BN11)+1)</f>
        <v/>
      </c>
      <c r="BO12" s="9" t="str">
        <f>IF(BH12="", "", MAX(BO$10:BO11)+1)</f>
        <v/>
      </c>
      <c r="BQ12" s="54">
        <v>2</v>
      </c>
      <c r="BR12" s="8" t="str">
        <f t="shared" ref="BR12:BR15" si="29">IFERROR(INDEX(BC$11:BC$25, MATCH($BQ12, BJ$11:BJ$25, 0)), "")</f>
        <v/>
      </c>
      <c r="BS12" s="22" t="str">
        <f t="shared" si="15"/>
        <v/>
      </c>
      <c r="BT12" s="22" t="str">
        <f t="shared" si="15"/>
        <v/>
      </c>
      <c r="BU12" s="22" t="str">
        <f t="shared" si="15"/>
        <v/>
      </c>
      <c r="BV12" s="22" t="str">
        <f t="shared" si="15"/>
        <v/>
      </c>
      <c r="BW12" s="9" t="str">
        <f t="shared" si="15"/>
        <v/>
      </c>
      <c r="BY12" s="8">
        <f>IF(OR($C12=BY$10, $E12=BY$10), MAX(BY$10:BY11)+1, "")</f>
        <v>1</v>
      </c>
      <c r="BZ12" s="22">
        <f>IF(OR($C12=BZ$10, $E12=BZ$10), MAX(BZ$10:BZ11)+1, "")</f>
        <v>1</v>
      </c>
      <c r="CA12" s="22" t="str">
        <f>IF(OR($C12=CA$10, $E12=CA$10), MAX(CA$10:CA11)+1, "")</f>
        <v/>
      </c>
      <c r="CB12" s="22" t="str">
        <f>IF(OR($C12=CB$10, $E12=CB$10), MAX(CB$10:CB11)+1, "")</f>
        <v/>
      </c>
      <c r="CC12" s="22" t="str">
        <f>IF(OR($C12=CC$10, $E12=CC$10), MAX(CC$10:CC11)+1, "")</f>
        <v/>
      </c>
      <c r="CD12" s="9" t="str">
        <f>IF(OR($C12=CD$10, $E12=CD$10), MAX(CD$10:CD11)+1, "")</f>
        <v/>
      </c>
      <c r="CF12" s="8" t="str">
        <f t="shared" ref="CF12:CF25" si="30">IF(OR(AND($C12=CF$7, $E12=CF$8), AND($C12=CF$8, $E12=CF$7)), CF$10, "")</f>
        <v/>
      </c>
      <c r="CG12" s="22" t="str">
        <f t="shared" si="16"/>
        <v/>
      </c>
      <c r="CH12" s="22" t="str">
        <f t="shared" si="16"/>
        <v/>
      </c>
      <c r="CI12" s="22" t="str">
        <f t="shared" si="16"/>
        <v/>
      </c>
      <c r="CJ12" s="9" t="str">
        <f t="shared" si="16"/>
        <v/>
      </c>
      <c r="CL12" s="4" t="str">
        <f t="shared" ref="CL12:CL25" si="31">IF(NOT($CF12=""), $CF12, IF(NOT($CG12=""), $CG12, IF(NOT($CH12=""), $CH12, IF(NOT($CI12=""), $CI12, IF(NOT($CJ12=""), $CJ12, "")))))</f>
        <v/>
      </c>
      <c r="CN12" s="4" t="str">
        <f t="shared" si="17"/>
        <v/>
      </c>
      <c r="CP12" s="174" t="str">
        <f t="shared" si="18"/>
        <v/>
      </c>
      <c r="CQ12" s="175"/>
      <c r="CR12" s="175"/>
      <c r="CS12" s="175"/>
      <c r="CT12" s="176"/>
      <c r="CV12" s="174" t="str">
        <f t="shared" si="19"/>
        <v/>
      </c>
      <c r="CW12" s="175"/>
      <c r="CX12" s="175"/>
      <c r="CY12" s="175"/>
      <c r="CZ12" s="176"/>
      <c r="DB12" s="174" t="str">
        <f t="shared" si="20"/>
        <v/>
      </c>
      <c r="DC12" s="175"/>
      <c r="DD12" s="175"/>
      <c r="DE12" s="175"/>
      <c r="DF12" s="176"/>
      <c r="DH12" s="174" t="str">
        <f t="shared" si="21"/>
        <v/>
      </c>
      <c r="DI12" s="175"/>
      <c r="DJ12" s="175"/>
      <c r="DK12" s="175"/>
      <c r="DL12" s="176"/>
      <c r="DN12" s="174" t="str">
        <f t="shared" si="22"/>
        <v/>
      </c>
      <c r="DO12" s="175"/>
      <c r="DP12" s="175"/>
      <c r="DQ12" s="175"/>
      <c r="DR12" s="176"/>
      <c r="DT12" s="4" t="str">
        <f t="shared" ref="DT12:DT25" si="32">IF($AF12="X", $C12, "")</f>
        <v/>
      </c>
      <c r="DU12" s="9" t="str">
        <f t="shared" ref="DU12:DU25" si="33">IF($AF12="X", $E12, "")</f>
        <v/>
      </c>
    </row>
    <row r="13" spans="1:125" x14ac:dyDescent="0.25">
      <c r="A13" s="18"/>
      <c r="B13" s="31">
        <v>3</v>
      </c>
      <c r="C13" s="25" t="str">
        <f>IFERROR(INDEX('Season Setup'!$B$10:$B$24, MATCH($B13, 'Season Setup'!$BI$10:$BI$24, 0)), "")</f>
        <v>Wales</v>
      </c>
      <c r="D13" s="2" t="s">
        <v>2</v>
      </c>
      <c r="E13" s="25" t="str">
        <f>IFERROR(INDEX('Season Setup'!$H$10:$H$24, MATCH($B13, 'Season Setup'!$BI$10:$BI$24, 0)), "")</f>
        <v>Scotland</v>
      </c>
      <c r="F13" s="18"/>
      <c r="G13" s="34">
        <f>IFERROR(INDEX('Season Setup'!$AC$10:$AC$24, MATCH($B13, 'Season Setup'!$BI$10:$BI$24, 0)), "")</f>
        <v>44599.625</v>
      </c>
      <c r="H13" s="18"/>
      <c r="I13" s="28">
        <f t="shared" si="0"/>
        <v>44599.583333333336</v>
      </c>
      <c r="J13" s="18"/>
      <c r="K13" s="14"/>
      <c r="L13" s="15"/>
      <c r="M13" s="9" t="s">
        <v>6</v>
      </c>
      <c r="N13" s="14"/>
      <c r="O13" s="15"/>
      <c r="P13" s="18"/>
      <c r="Q13" s="39"/>
      <c r="R13" s="40"/>
      <c r="S13" s="41" t="s">
        <v>6</v>
      </c>
      <c r="T13" s="39"/>
      <c r="U13" s="40"/>
      <c r="V13" s="18"/>
      <c r="W13" s="4" t="str">
        <f t="shared" si="23"/>
        <v/>
      </c>
      <c r="X13" s="9" t="str">
        <f t="shared" si="1"/>
        <v/>
      </c>
      <c r="Y13" s="18"/>
      <c r="Z13" s="4" t="str">
        <f t="shared" si="24"/>
        <v/>
      </c>
      <c r="AA13" s="9" t="str">
        <f t="shared" si="2"/>
        <v/>
      </c>
      <c r="AB13" s="18"/>
      <c r="AD13" s="4" t="str">
        <f t="shared" ca="1" si="3"/>
        <v>X</v>
      </c>
      <c r="AE13" s="4" t="str">
        <f t="shared" si="25"/>
        <v/>
      </c>
      <c r="AF13" s="4" t="str">
        <f t="shared" si="26"/>
        <v/>
      </c>
      <c r="AH13" s="4" t="str">
        <f>IF($AF13="", "", IF(COUNTIF($AE$11:$AE13, $C13)=5, "X", 0))</f>
        <v/>
      </c>
      <c r="AI13" s="4" t="str">
        <f>IF($AF13="", "", IF(COUNTIF($AE$11:$AE13, $E13)=5, "X", 0))</f>
        <v/>
      </c>
      <c r="AJ13" s="4" t="str">
        <f t="shared" si="4"/>
        <v/>
      </c>
      <c r="AL13" s="8" t="str">
        <f t="shared" si="5"/>
        <v/>
      </c>
      <c r="AM13" s="22" t="str">
        <f t="shared" si="6"/>
        <v/>
      </c>
      <c r="AN13" s="9" t="str">
        <f>IF($AU13="", "", IF(COUNTIF($AT$11:$AT13, $C13)=5, $AF$9, 0))</f>
        <v/>
      </c>
      <c r="AO13" s="22"/>
      <c r="AP13" s="8" t="str">
        <f t="shared" si="7"/>
        <v/>
      </c>
      <c r="AQ13" s="22" t="str">
        <f t="shared" si="8"/>
        <v/>
      </c>
      <c r="AR13" s="9" t="str">
        <f>IF($AU13="", "", IF(COUNTIF($AT$11:$AT13, $E13)=5, $AF$9, 0))</f>
        <v/>
      </c>
      <c r="AT13" s="4" t="str">
        <f t="shared" si="9"/>
        <v/>
      </c>
      <c r="AU13" s="9" t="str">
        <f t="shared" si="27"/>
        <v/>
      </c>
      <c r="AW13" s="8" t="str">
        <f t="shared" si="10"/>
        <v/>
      </c>
      <c r="AX13" s="4" t="str">
        <f t="shared" si="11"/>
        <v/>
      </c>
      <c r="AY13" s="22"/>
      <c r="AZ13" s="4" t="str">
        <f t="shared" si="12"/>
        <v/>
      </c>
      <c r="BA13" s="9" t="str">
        <f t="shared" si="13"/>
        <v/>
      </c>
      <c r="BC13" s="8" t="str">
        <f t="shared" si="28"/>
        <v/>
      </c>
      <c r="BD13" s="22" t="str">
        <f t="shared" si="14"/>
        <v/>
      </c>
      <c r="BE13" s="22" t="str">
        <f t="shared" si="14"/>
        <v/>
      </c>
      <c r="BF13" s="22" t="str">
        <f t="shared" si="14"/>
        <v/>
      </c>
      <c r="BG13" s="22" t="str">
        <f t="shared" si="14"/>
        <v/>
      </c>
      <c r="BH13" s="9" t="str">
        <f t="shared" si="14"/>
        <v/>
      </c>
      <c r="BJ13" s="8" t="str">
        <f>IF(BC13="", "", MAX(BJ$10:BJ12)+1)</f>
        <v/>
      </c>
      <c r="BK13" s="22" t="str">
        <f>IF(BD13="", "", MAX(BK$10:BK12)+1)</f>
        <v/>
      </c>
      <c r="BL13" s="22" t="str">
        <f>IF(BE13="", "", MAX(BL$10:BL12)+1)</f>
        <v/>
      </c>
      <c r="BM13" s="22" t="str">
        <f>IF(BF13="", "", MAX(BM$10:BM12)+1)</f>
        <v/>
      </c>
      <c r="BN13" s="22" t="str">
        <f>IF(BG13="", "", MAX(BN$10:BN12)+1)</f>
        <v/>
      </c>
      <c r="BO13" s="9" t="str">
        <f>IF(BH13="", "", MAX(BO$10:BO12)+1)</f>
        <v/>
      </c>
      <c r="BQ13" s="54">
        <v>3</v>
      </c>
      <c r="BR13" s="8" t="str">
        <f t="shared" si="29"/>
        <v/>
      </c>
      <c r="BS13" s="22" t="str">
        <f t="shared" si="15"/>
        <v/>
      </c>
      <c r="BT13" s="22" t="str">
        <f t="shared" si="15"/>
        <v/>
      </c>
      <c r="BU13" s="22" t="str">
        <f t="shared" si="15"/>
        <v/>
      </c>
      <c r="BV13" s="22" t="str">
        <f t="shared" si="15"/>
        <v/>
      </c>
      <c r="BW13" s="9" t="str">
        <f t="shared" si="15"/>
        <v/>
      </c>
      <c r="BY13" s="8" t="str">
        <f>IF(OR($C13=BY$10, $E13=BY$10), MAX(BY$10:BY12)+1, "")</f>
        <v/>
      </c>
      <c r="BZ13" s="22" t="str">
        <f>IF(OR($C13=BZ$10, $E13=BZ$10), MAX(BZ$10:BZ12)+1, "")</f>
        <v/>
      </c>
      <c r="CA13" s="22" t="str">
        <f>IF(OR($C13=CA$10, $E13=CA$10), MAX(CA$10:CA12)+1, "")</f>
        <v/>
      </c>
      <c r="CB13" s="22" t="str">
        <f>IF(OR($C13=CB$10, $E13=CB$10), MAX(CB$10:CB12)+1, "")</f>
        <v/>
      </c>
      <c r="CC13" s="22">
        <f>IF(OR($C13=CC$10, $E13=CC$10), MAX(CC$10:CC12)+1, "")</f>
        <v>1</v>
      </c>
      <c r="CD13" s="9">
        <f>IF(OR($C13=CD$10, $E13=CD$10), MAX(CD$10:CD12)+1, "")</f>
        <v>2</v>
      </c>
      <c r="CF13" s="8" t="str">
        <f t="shared" si="30"/>
        <v/>
      </c>
      <c r="CG13" s="22" t="str">
        <f t="shared" si="16"/>
        <v/>
      </c>
      <c r="CH13" s="22" t="str">
        <f t="shared" si="16"/>
        <v/>
      </c>
      <c r="CI13" s="22" t="str">
        <f t="shared" si="16"/>
        <v/>
      </c>
      <c r="CJ13" s="9" t="str">
        <f t="shared" si="16"/>
        <v/>
      </c>
      <c r="CL13" s="4" t="str">
        <f t="shared" si="31"/>
        <v/>
      </c>
      <c r="CN13" s="4" t="str">
        <f t="shared" si="17"/>
        <v/>
      </c>
      <c r="CP13" s="174" t="str">
        <f t="shared" si="18"/>
        <v/>
      </c>
      <c r="CQ13" s="175"/>
      <c r="CR13" s="175"/>
      <c r="CS13" s="175"/>
      <c r="CT13" s="176"/>
      <c r="CV13" s="174" t="str">
        <f t="shared" si="19"/>
        <v/>
      </c>
      <c r="CW13" s="175"/>
      <c r="CX13" s="175"/>
      <c r="CY13" s="175"/>
      <c r="CZ13" s="176"/>
      <c r="DB13" s="174" t="str">
        <f t="shared" si="20"/>
        <v/>
      </c>
      <c r="DC13" s="175"/>
      <c r="DD13" s="175"/>
      <c r="DE13" s="175"/>
      <c r="DF13" s="176"/>
      <c r="DH13" s="174" t="str">
        <f t="shared" si="21"/>
        <v/>
      </c>
      <c r="DI13" s="175"/>
      <c r="DJ13" s="175"/>
      <c r="DK13" s="175"/>
      <c r="DL13" s="176"/>
      <c r="DN13" s="174" t="str">
        <f t="shared" si="22"/>
        <v/>
      </c>
      <c r="DO13" s="175"/>
      <c r="DP13" s="175"/>
      <c r="DQ13" s="175"/>
      <c r="DR13" s="176"/>
      <c r="DT13" s="4" t="str">
        <f t="shared" si="32"/>
        <v/>
      </c>
      <c r="DU13" s="9" t="str">
        <f t="shared" si="33"/>
        <v/>
      </c>
    </row>
    <row r="14" spans="1:125" x14ac:dyDescent="0.25">
      <c r="A14" s="18"/>
      <c r="B14" s="31">
        <v>4</v>
      </c>
      <c r="C14" s="25" t="str">
        <f>IFERROR(INDEX('Season Setup'!$B$10:$B$24, MATCH($B14, 'Season Setup'!$BI$10:$BI$24, 0)), "")</f>
        <v>England</v>
      </c>
      <c r="D14" s="2" t="s">
        <v>2</v>
      </c>
      <c r="E14" s="25" t="str">
        <f>IFERROR(INDEX('Season Setup'!$H$10:$H$24, MATCH($B14, 'Season Setup'!$BI$10:$BI$24, 0)), "")</f>
        <v>Wales</v>
      </c>
      <c r="F14" s="18"/>
      <c r="G14" s="34">
        <f>IFERROR(INDEX('Season Setup'!$AC$10:$AC$24, MATCH($B14, 'Season Setup'!$BI$10:$BI$24, 0)), "")</f>
        <v>44605.59375</v>
      </c>
      <c r="H14" s="18"/>
      <c r="I14" s="28">
        <f t="shared" si="0"/>
        <v>44605.552083333336</v>
      </c>
      <c r="J14" s="18"/>
      <c r="K14" s="14"/>
      <c r="L14" s="15"/>
      <c r="M14" s="9" t="s">
        <v>6</v>
      </c>
      <c r="N14" s="14"/>
      <c r="O14" s="15"/>
      <c r="P14" s="18"/>
      <c r="Q14" s="39"/>
      <c r="R14" s="40"/>
      <c r="S14" s="41" t="s">
        <v>6</v>
      </c>
      <c r="T14" s="39"/>
      <c r="U14" s="40"/>
      <c r="V14" s="18"/>
      <c r="W14" s="4" t="str">
        <f>IF($AF14="", "", IF(R14&gt;T14, $AF$5, IF(R14=T14, $AF$6, 0)))</f>
        <v/>
      </c>
      <c r="X14" s="9" t="str">
        <f t="shared" si="1"/>
        <v/>
      </c>
      <c r="Y14" s="18"/>
      <c r="Z14" s="4" t="str">
        <f t="shared" si="24"/>
        <v/>
      </c>
      <c r="AA14" s="9" t="str">
        <f t="shared" si="2"/>
        <v/>
      </c>
      <c r="AB14" s="18"/>
      <c r="AD14" s="4" t="str">
        <f t="shared" ca="1" si="3"/>
        <v>X</v>
      </c>
      <c r="AE14" s="4" t="str">
        <f t="shared" si="25"/>
        <v/>
      </c>
      <c r="AF14" s="4" t="str">
        <f t="shared" si="26"/>
        <v/>
      </c>
      <c r="AH14" s="4" t="str">
        <f>IF($AF14="", "", IF(COUNTIF($AE$11:$AE14, $C14)=5, "X", 0))</f>
        <v/>
      </c>
      <c r="AI14" s="4" t="str">
        <f>IF($AF14="", "", IF(COUNTIF($AE$11:$AE14, $E14)=5, "X", 0))</f>
        <v/>
      </c>
      <c r="AJ14" s="4" t="str">
        <f t="shared" si="4"/>
        <v/>
      </c>
      <c r="AL14" s="8" t="str">
        <f t="shared" si="5"/>
        <v/>
      </c>
      <c r="AM14" s="22" t="str">
        <f t="shared" si="6"/>
        <v/>
      </c>
      <c r="AN14" s="9" t="str">
        <f>IF($AU14="", "", IF(COUNTIF($AT$11:$AT14, $C14)=5, $AF$9, 0))</f>
        <v/>
      </c>
      <c r="AO14" s="22"/>
      <c r="AP14" s="8" t="str">
        <f t="shared" si="7"/>
        <v/>
      </c>
      <c r="AQ14" s="22" t="str">
        <f t="shared" si="8"/>
        <v/>
      </c>
      <c r="AR14" s="9" t="str">
        <f>IF($AU14="", "", IF(COUNTIF($AT$11:$AT14, $E14)=5, $AF$9, 0))</f>
        <v/>
      </c>
      <c r="AT14" s="4" t="str">
        <f t="shared" si="9"/>
        <v/>
      </c>
      <c r="AU14" s="9" t="str">
        <f t="shared" si="27"/>
        <v/>
      </c>
      <c r="AW14" s="8" t="str">
        <f t="shared" si="10"/>
        <v/>
      </c>
      <c r="AX14" s="4" t="str">
        <f t="shared" si="11"/>
        <v/>
      </c>
      <c r="AY14" s="22"/>
      <c r="AZ14" s="4" t="str">
        <f t="shared" si="12"/>
        <v/>
      </c>
      <c r="BA14" s="9" t="str">
        <f t="shared" si="13"/>
        <v/>
      </c>
      <c r="BC14" s="8" t="str">
        <f t="shared" si="28"/>
        <v/>
      </c>
      <c r="BD14" s="22" t="str">
        <f t="shared" si="14"/>
        <v/>
      </c>
      <c r="BE14" s="22" t="str">
        <f t="shared" si="14"/>
        <v/>
      </c>
      <c r="BF14" s="22" t="str">
        <f t="shared" si="14"/>
        <v/>
      </c>
      <c r="BG14" s="22" t="str">
        <f t="shared" si="14"/>
        <v/>
      </c>
      <c r="BH14" s="9" t="str">
        <f t="shared" si="14"/>
        <v/>
      </c>
      <c r="BJ14" s="8" t="str">
        <f>IF(BC14="", "", MAX(BJ$10:BJ13)+1)</f>
        <v/>
      </c>
      <c r="BK14" s="22" t="str">
        <f>IF(BD14="", "", MAX(BK$10:BK13)+1)</f>
        <v/>
      </c>
      <c r="BL14" s="22" t="str">
        <f>IF(BE14="", "", MAX(BL$10:BL13)+1)</f>
        <v/>
      </c>
      <c r="BM14" s="22" t="str">
        <f>IF(BF14="", "", MAX(BM$10:BM13)+1)</f>
        <v/>
      </c>
      <c r="BN14" s="22" t="str">
        <f>IF(BG14="", "", MAX(BN$10:BN13)+1)</f>
        <v/>
      </c>
      <c r="BO14" s="9" t="str">
        <f>IF(BH14="", "", MAX(BO$10:BO13)+1)</f>
        <v/>
      </c>
      <c r="BQ14" s="54">
        <v>4</v>
      </c>
      <c r="BR14" s="8" t="str">
        <f t="shared" si="29"/>
        <v/>
      </c>
      <c r="BS14" s="22" t="str">
        <f t="shared" si="15"/>
        <v/>
      </c>
      <c r="BT14" s="22" t="str">
        <f t="shared" si="15"/>
        <v/>
      </c>
      <c r="BU14" s="22" t="str">
        <f t="shared" si="15"/>
        <v/>
      </c>
      <c r="BV14" s="22" t="str">
        <f t="shared" si="15"/>
        <v/>
      </c>
      <c r="BW14" s="9" t="str">
        <f t="shared" si="15"/>
        <v/>
      </c>
      <c r="BY14" s="8">
        <f>IF(OR($C14=BY$10, $E14=BY$10), MAX(BY$10:BY13)+1, "")</f>
        <v>2</v>
      </c>
      <c r="BZ14" s="22" t="str">
        <f>IF(OR($C14=BZ$10, $E14=BZ$10), MAX(BZ$10:BZ13)+1, "")</f>
        <v/>
      </c>
      <c r="CA14" s="22" t="str">
        <f>IF(OR($C14=CA$10, $E14=CA$10), MAX(CA$10:CA13)+1, "")</f>
        <v/>
      </c>
      <c r="CB14" s="22" t="str">
        <f>IF(OR($C14=CB$10, $E14=CB$10), MAX(CB$10:CB13)+1, "")</f>
        <v/>
      </c>
      <c r="CC14" s="22" t="str">
        <f>IF(OR($C14=CC$10, $E14=CC$10), MAX(CC$10:CC13)+1, "")</f>
        <v/>
      </c>
      <c r="CD14" s="9">
        <f>IF(OR($C14=CD$10, $E14=CD$10), MAX(CD$10:CD13)+1, "")</f>
        <v>3</v>
      </c>
      <c r="CF14" s="8" t="str">
        <f t="shared" si="30"/>
        <v/>
      </c>
      <c r="CG14" s="22" t="str">
        <f t="shared" si="16"/>
        <v/>
      </c>
      <c r="CH14" s="22" t="str">
        <f t="shared" si="16"/>
        <v/>
      </c>
      <c r="CI14" s="22" t="str">
        <f t="shared" si="16"/>
        <v/>
      </c>
      <c r="CJ14" s="9" t="str">
        <f t="shared" si="16"/>
        <v/>
      </c>
      <c r="CL14" s="4" t="str">
        <f t="shared" si="31"/>
        <v/>
      </c>
      <c r="CN14" s="4" t="str">
        <f t="shared" si="17"/>
        <v/>
      </c>
      <c r="CP14" s="174" t="str">
        <f t="shared" si="18"/>
        <v/>
      </c>
      <c r="CQ14" s="175"/>
      <c r="CR14" s="175"/>
      <c r="CS14" s="175"/>
      <c r="CT14" s="176"/>
      <c r="CV14" s="174" t="str">
        <f t="shared" si="19"/>
        <v/>
      </c>
      <c r="CW14" s="175"/>
      <c r="CX14" s="175"/>
      <c r="CY14" s="175"/>
      <c r="CZ14" s="176"/>
      <c r="DB14" s="174" t="str">
        <f t="shared" si="20"/>
        <v/>
      </c>
      <c r="DC14" s="175"/>
      <c r="DD14" s="175"/>
      <c r="DE14" s="175"/>
      <c r="DF14" s="176"/>
      <c r="DH14" s="174" t="str">
        <f t="shared" si="21"/>
        <v/>
      </c>
      <c r="DI14" s="175"/>
      <c r="DJ14" s="175"/>
      <c r="DK14" s="175"/>
      <c r="DL14" s="176"/>
      <c r="DN14" s="174" t="str">
        <f t="shared" si="22"/>
        <v/>
      </c>
      <c r="DO14" s="175"/>
      <c r="DP14" s="175"/>
      <c r="DQ14" s="175"/>
      <c r="DR14" s="176"/>
      <c r="DT14" s="4" t="str">
        <f t="shared" si="32"/>
        <v/>
      </c>
      <c r="DU14" s="9" t="str">
        <f t="shared" si="33"/>
        <v/>
      </c>
    </row>
    <row r="15" spans="1:125" x14ac:dyDescent="0.25">
      <c r="A15" s="18"/>
      <c r="B15" s="31">
        <v>5</v>
      </c>
      <c r="C15" s="25" t="str">
        <f>IFERROR(INDEX('Season Setup'!$B$10:$B$24, MATCH($B15, 'Season Setup'!$BI$10:$BI$24, 0)), "")</f>
        <v>Wales</v>
      </c>
      <c r="D15" s="2" t="s">
        <v>2</v>
      </c>
      <c r="E15" s="25" t="str">
        <f>IFERROR(INDEX('Season Setup'!$H$10:$H$24, MATCH($B15, 'Season Setup'!$BI$10:$BI$24, 0)), "")</f>
        <v>France</v>
      </c>
      <c r="F15" s="18"/>
      <c r="G15" s="34">
        <f>IFERROR(INDEX('Season Setup'!$AC$10:$AC$24, MATCH($B15, 'Season Setup'!$BI$10:$BI$24, 0)), "")</f>
        <v>44605.697916666664</v>
      </c>
      <c r="H15" s="18"/>
      <c r="I15" s="28">
        <f t="shared" si="0"/>
        <v>44605.65625</v>
      </c>
      <c r="J15" s="18"/>
      <c r="K15" s="14"/>
      <c r="L15" s="15"/>
      <c r="M15" s="9" t="s">
        <v>6</v>
      </c>
      <c r="N15" s="14"/>
      <c r="O15" s="15"/>
      <c r="P15" s="18"/>
      <c r="Q15" s="39"/>
      <c r="R15" s="40"/>
      <c r="S15" s="41" t="s">
        <v>6</v>
      </c>
      <c r="T15" s="39"/>
      <c r="U15" s="40"/>
      <c r="V15" s="18"/>
      <c r="W15" s="4" t="str">
        <f t="shared" si="23"/>
        <v/>
      </c>
      <c r="X15" s="9" t="str">
        <f t="shared" si="1"/>
        <v/>
      </c>
      <c r="Y15" s="18"/>
      <c r="Z15" s="4" t="str">
        <f t="shared" si="24"/>
        <v/>
      </c>
      <c r="AA15" s="9" t="str">
        <f t="shared" si="2"/>
        <v/>
      </c>
      <c r="AB15" s="18"/>
      <c r="AD15" s="4" t="str">
        <f t="shared" ca="1" si="3"/>
        <v>X</v>
      </c>
      <c r="AE15" s="4" t="str">
        <f t="shared" si="25"/>
        <v/>
      </c>
      <c r="AF15" s="4" t="str">
        <f t="shared" si="26"/>
        <v/>
      </c>
      <c r="AH15" s="4" t="str">
        <f>IF($AF15="", "", IF(COUNTIF($AE$11:$AE15, $C15)=5, "X", 0))</f>
        <v/>
      </c>
      <c r="AI15" s="4" t="str">
        <f>IF($AF15="", "", IF(COUNTIF($AE$11:$AE15, $E15)=5, "X", 0))</f>
        <v/>
      </c>
      <c r="AJ15" s="4" t="str">
        <f t="shared" si="4"/>
        <v/>
      </c>
      <c r="AL15" s="8" t="str">
        <f t="shared" si="5"/>
        <v/>
      </c>
      <c r="AM15" s="22" t="str">
        <f t="shared" si="6"/>
        <v/>
      </c>
      <c r="AN15" s="9" t="str">
        <f>IF($AU15="", "", IF(COUNTIF($AT$11:$AT15, $C15)=5, $AF$9, 0))</f>
        <v/>
      </c>
      <c r="AO15" s="22"/>
      <c r="AP15" s="8" t="str">
        <f t="shared" si="7"/>
        <v/>
      </c>
      <c r="AQ15" s="22" t="str">
        <f t="shared" si="8"/>
        <v/>
      </c>
      <c r="AR15" s="9" t="str">
        <f>IF($AU15="", "", IF(COUNTIF($AT$11:$AT15, $E15)=5, $AF$9, 0))</f>
        <v/>
      </c>
      <c r="AT15" s="4" t="str">
        <f t="shared" si="9"/>
        <v/>
      </c>
      <c r="AU15" s="9" t="str">
        <f t="shared" si="27"/>
        <v/>
      </c>
      <c r="AW15" s="8" t="str">
        <f t="shared" si="10"/>
        <v/>
      </c>
      <c r="AX15" s="4" t="str">
        <f t="shared" si="11"/>
        <v/>
      </c>
      <c r="AY15" s="22"/>
      <c r="AZ15" s="4" t="str">
        <f t="shared" si="12"/>
        <v/>
      </c>
      <c r="BA15" s="9" t="str">
        <f t="shared" si="13"/>
        <v/>
      </c>
      <c r="BC15" s="8" t="str">
        <f t="shared" si="28"/>
        <v/>
      </c>
      <c r="BD15" s="22" t="str">
        <f t="shared" si="14"/>
        <v/>
      </c>
      <c r="BE15" s="22" t="str">
        <f t="shared" si="14"/>
        <v/>
      </c>
      <c r="BF15" s="22" t="str">
        <f t="shared" si="14"/>
        <v/>
      </c>
      <c r="BG15" s="22" t="str">
        <f t="shared" si="14"/>
        <v/>
      </c>
      <c r="BH15" s="9" t="str">
        <f t="shared" si="14"/>
        <v/>
      </c>
      <c r="BJ15" s="8" t="str">
        <f>IF(BC15="", "", MAX(BJ$10:BJ14)+1)</f>
        <v/>
      </c>
      <c r="BK15" s="22" t="str">
        <f>IF(BD15="", "", MAX(BK$10:BK14)+1)</f>
        <v/>
      </c>
      <c r="BL15" s="22" t="str">
        <f>IF(BE15="", "", MAX(BL$10:BL14)+1)</f>
        <v/>
      </c>
      <c r="BM15" s="22" t="str">
        <f>IF(BF15="", "", MAX(BM$10:BM14)+1)</f>
        <v/>
      </c>
      <c r="BN15" s="22" t="str">
        <f>IF(BG15="", "", MAX(BN$10:BN14)+1)</f>
        <v/>
      </c>
      <c r="BO15" s="9" t="str">
        <f>IF(BH15="", "", MAX(BO$10:BO14)+1)</f>
        <v/>
      </c>
      <c r="BQ15" s="26">
        <v>5</v>
      </c>
      <c r="BR15" s="10" t="str">
        <f t="shared" si="29"/>
        <v/>
      </c>
      <c r="BS15" s="24" t="str">
        <f t="shared" si="15"/>
        <v/>
      </c>
      <c r="BT15" s="24" t="str">
        <f t="shared" si="15"/>
        <v/>
      </c>
      <c r="BU15" s="24" t="str">
        <f t="shared" si="15"/>
        <v/>
      </c>
      <c r="BV15" s="24" t="str">
        <f t="shared" si="15"/>
        <v/>
      </c>
      <c r="BW15" s="11" t="str">
        <f t="shared" si="15"/>
        <v/>
      </c>
      <c r="BY15" s="8" t="str">
        <f>IF(OR($C15=BY$10, $E15=BY$10), MAX(BY$10:BY14)+1, "")</f>
        <v/>
      </c>
      <c r="BZ15" s="22">
        <f>IF(OR($C15=BZ$10, $E15=BZ$10), MAX(BZ$10:BZ14)+1, "")</f>
        <v>2</v>
      </c>
      <c r="CA15" s="22" t="str">
        <f>IF(OR($C15=CA$10, $E15=CA$10), MAX(CA$10:CA14)+1, "")</f>
        <v/>
      </c>
      <c r="CB15" s="22" t="str">
        <f>IF(OR($C15=CB$10, $E15=CB$10), MAX(CB$10:CB14)+1, "")</f>
        <v/>
      </c>
      <c r="CC15" s="22" t="str">
        <f>IF(OR($C15=CC$10, $E15=CC$10), MAX(CC$10:CC14)+1, "")</f>
        <v/>
      </c>
      <c r="CD15" s="9">
        <f>IF(OR($C15=CD$10, $E15=CD$10), MAX(CD$10:CD14)+1, "")</f>
        <v>4</v>
      </c>
      <c r="CF15" s="8" t="str">
        <f t="shared" si="30"/>
        <v/>
      </c>
      <c r="CG15" s="22" t="str">
        <f t="shared" si="16"/>
        <v/>
      </c>
      <c r="CH15" s="22" t="str">
        <f t="shared" si="16"/>
        <v/>
      </c>
      <c r="CI15" s="22" t="str">
        <f t="shared" si="16"/>
        <v/>
      </c>
      <c r="CJ15" s="9" t="str">
        <f t="shared" si="16"/>
        <v/>
      </c>
      <c r="CL15" s="4" t="str">
        <f t="shared" si="31"/>
        <v/>
      </c>
      <c r="CN15" s="4" t="str">
        <f t="shared" si="17"/>
        <v/>
      </c>
      <c r="CP15" s="174" t="str">
        <f t="shared" si="18"/>
        <v/>
      </c>
      <c r="CQ15" s="175"/>
      <c r="CR15" s="175"/>
      <c r="CS15" s="175"/>
      <c r="CT15" s="176"/>
      <c r="CV15" s="174" t="str">
        <f t="shared" si="19"/>
        <v/>
      </c>
      <c r="CW15" s="175"/>
      <c r="CX15" s="175"/>
      <c r="CY15" s="175"/>
      <c r="CZ15" s="176"/>
      <c r="DB15" s="174" t="str">
        <f t="shared" si="20"/>
        <v/>
      </c>
      <c r="DC15" s="175"/>
      <c r="DD15" s="175"/>
      <c r="DE15" s="175"/>
      <c r="DF15" s="176"/>
      <c r="DH15" s="174" t="str">
        <f t="shared" si="21"/>
        <v/>
      </c>
      <c r="DI15" s="175"/>
      <c r="DJ15" s="175"/>
      <c r="DK15" s="175"/>
      <c r="DL15" s="176"/>
      <c r="DN15" s="174" t="str">
        <f t="shared" si="22"/>
        <v/>
      </c>
      <c r="DO15" s="175"/>
      <c r="DP15" s="175"/>
      <c r="DQ15" s="175"/>
      <c r="DR15" s="176"/>
      <c r="DT15" s="4" t="str">
        <f t="shared" si="32"/>
        <v/>
      </c>
      <c r="DU15" s="9" t="str">
        <f t="shared" si="33"/>
        <v/>
      </c>
    </row>
    <row r="16" spans="1:125" x14ac:dyDescent="0.25">
      <c r="A16" s="18"/>
      <c r="B16" s="31">
        <v>6</v>
      </c>
      <c r="C16" s="25" t="str">
        <f>IFERROR(INDEX('Season Setup'!$B$10:$B$24, MATCH($B16, 'Season Setup'!$BI$10:$BI$24, 0)), "")</f>
        <v>Ireland</v>
      </c>
      <c r="D16" s="2" t="s">
        <v>2</v>
      </c>
      <c r="E16" s="25" t="str">
        <f>IFERROR(INDEX('Season Setup'!$H$10:$H$24, MATCH($B16, 'Season Setup'!$BI$10:$BI$24, 0)), "")</f>
        <v>Scotland</v>
      </c>
      <c r="F16" s="18"/>
      <c r="G16" s="34">
        <f>IFERROR(INDEX('Season Setup'!$AC$10:$AC$24, MATCH($B16, 'Season Setup'!$BI$10:$BI$24, 0)), "")</f>
        <v>44606.625</v>
      </c>
      <c r="H16" s="18"/>
      <c r="I16" s="28">
        <f t="shared" si="0"/>
        <v>44606.583333333336</v>
      </c>
      <c r="J16" s="18"/>
      <c r="K16" s="14"/>
      <c r="L16" s="15"/>
      <c r="M16" s="9" t="s">
        <v>6</v>
      </c>
      <c r="N16" s="14"/>
      <c r="O16" s="15"/>
      <c r="P16" s="18"/>
      <c r="Q16" s="39"/>
      <c r="R16" s="40"/>
      <c r="S16" s="41" t="s">
        <v>6</v>
      </c>
      <c r="T16" s="39"/>
      <c r="U16" s="40"/>
      <c r="V16" s="18"/>
      <c r="W16" s="4" t="str">
        <f t="shared" si="23"/>
        <v/>
      </c>
      <c r="X16" s="9" t="str">
        <f t="shared" si="1"/>
        <v/>
      </c>
      <c r="Y16" s="18"/>
      <c r="Z16" s="4" t="str">
        <f t="shared" si="24"/>
        <v/>
      </c>
      <c r="AA16" s="9" t="str">
        <f t="shared" si="2"/>
        <v/>
      </c>
      <c r="AB16" s="18"/>
      <c r="AD16" s="4" t="str">
        <f t="shared" ca="1" si="3"/>
        <v>X</v>
      </c>
      <c r="AE16" s="4" t="str">
        <f t="shared" si="25"/>
        <v/>
      </c>
      <c r="AF16" s="4" t="str">
        <f t="shared" si="26"/>
        <v/>
      </c>
      <c r="AH16" s="4" t="str">
        <f>IF($AF16="", "", IF(COUNTIF($AE$11:$AE16, $C16)=5, "X", 0))</f>
        <v/>
      </c>
      <c r="AI16" s="4" t="str">
        <f>IF($AF16="", "", IF(COUNTIF($AE$11:$AE16, $E16)=5, "X", 0))</f>
        <v/>
      </c>
      <c r="AJ16" s="4" t="str">
        <f t="shared" si="4"/>
        <v/>
      </c>
      <c r="AL16" s="8" t="str">
        <f t="shared" si="5"/>
        <v/>
      </c>
      <c r="AM16" s="22" t="str">
        <f t="shared" si="6"/>
        <v/>
      </c>
      <c r="AN16" s="9" t="str">
        <f>IF($AU16="", "", IF(COUNTIF($AT$11:$AT16, $C16)=5, $AF$9, 0))</f>
        <v/>
      </c>
      <c r="AO16" s="22"/>
      <c r="AP16" s="8" t="str">
        <f t="shared" si="7"/>
        <v/>
      </c>
      <c r="AQ16" s="22" t="str">
        <f t="shared" si="8"/>
        <v/>
      </c>
      <c r="AR16" s="9" t="str">
        <f>IF($AU16="", "", IF(COUNTIF($AT$11:$AT16, $E16)=5, $AF$9, 0))</f>
        <v/>
      </c>
      <c r="AT16" s="4" t="str">
        <f t="shared" si="9"/>
        <v/>
      </c>
      <c r="AU16" s="9" t="str">
        <f t="shared" si="27"/>
        <v/>
      </c>
      <c r="AW16" s="8" t="str">
        <f t="shared" si="10"/>
        <v/>
      </c>
      <c r="AX16" s="4" t="str">
        <f t="shared" si="11"/>
        <v/>
      </c>
      <c r="AY16" s="22"/>
      <c r="AZ16" s="4" t="str">
        <f t="shared" si="12"/>
        <v/>
      </c>
      <c r="BA16" s="9" t="str">
        <f t="shared" si="13"/>
        <v/>
      </c>
      <c r="BC16" s="8" t="str">
        <f t="shared" si="28"/>
        <v/>
      </c>
      <c r="BD16" s="22" t="str">
        <f t="shared" si="14"/>
        <v/>
      </c>
      <c r="BE16" s="22" t="str">
        <f t="shared" si="14"/>
        <v/>
      </c>
      <c r="BF16" s="22" t="str">
        <f t="shared" si="14"/>
        <v/>
      </c>
      <c r="BG16" s="22" t="str">
        <f t="shared" si="14"/>
        <v/>
      </c>
      <c r="BH16" s="9" t="str">
        <f t="shared" si="14"/>
        <v/>
      </c>
      <c r="BJ16" s="8" t="str">
        <f>IF(BC16="", "", MAX(BJ$10:BJ15)+1)</f>
        <v/>
      </c>
      <c r="BK16" s="22" t="str">
        <f>IF(BD16="", "", MAX(BK$10:BK15)+1)</f>
        <v/>
      </c>
      <c r="BL16" s="22" t="str">
        <f>IF(BE16="", "", MAX(BL$10:BL15)+1)</f>
        <v/>
      </c>
      <c r="BM16" s="22" t="str">
        <f>IF(BF16="", "", MAX(BM$10:BM15)+1)</f>
        <v/>
      </c>
      <c r="BN16" s="22" t="str">
        <f>IF(BG16="", "", MAX(BN$10:BN15)+1)</f>
        <v/>
      </c>
      <c r="BO16" s="9" t="str">
        <f>IF(BH16="", "", MAX(BO$10:BO15)+1)</f>
        <v/>
      </c>
      <c r="BY16" s="8" t="str">
        <f>IF(OR($C16=BY$10, $E16=BY$10), MAX(BY$10:BY15)+1, "")</f>
        <v/>
      </c>
      <c r="BZ16" s="22" t="str">
        <f>IF(OR($C16=BZ$10, $E16=BZ$10), MAX(BZ$10:BZ15)+1, "")</f>
        <v/>
      </c>
      <c r="CA16" s="22">
        <f>IF(OR($C16=CA$10, $E16=CA$10), MAX(CA$10:CA15)+1, "")</f>
        <v>2</v>
      </c>
      <c r="CB16" s="22" t="str">
        <f>IF(OR($C16=CB$10, $E16=CB$10), MAX(CB$10:CB15)+1, "")</f>
        <v/>
      </c>
      <c r="CC16" s="22">
        <f>IF(OR($C16=CC$10, $E16=CC$10), MAX(CC$10:CC15)+1, "")</f>
        <v>2</v>
      </c>
      <c r="CD16" s="9" t="str">
        <f>IF(OR($C16=CD$10, $E16=CD$10), MAX(CD$10:CD15)+1, "")</f>
        <v/>
      </c>
      <c r="CF16" s="8" t="str">
        <f t="shared" si="30"/>
        <v/>
      </c>
      <c r="CG16" s="22" t="str">
        <f t="shared" si="16"/>
        <v/>
      </c>
      <c r="CH16" s="22" t="str">
        <f t="shared" si="16"/>
        <v>Centenary Quaich</v>
      </c>
      <c r="CI16" s="22" t="str">
        <f t="shared" si="16"/>
        <v/>
      </c>
      <c r="CJ16" s="9" t="str">
        <f t="shared" si="16"/>
        <v/>
      </c>
      <c r="CL16" s="4" t="str">
        <f t="shared" si="31"/>
        <v>Centenary Quaich</v>
      </c>
      <c r="CN16" s="4" t="str">
        <f t="shared" si="17"/>
        <v/>
      </c>
      <c r="CP16" s="174" t="str">
        <f t="shared" si="18"/>
        <v/>
      </c>
      <c r="CQ16" s="175"/>
      <c r="CR16" s="175"/>
      <c r="CS16" s="175"/>
      <c r="CT16" s="176"/>
      <c r="CV16" s="174" t="str">
        <f t="shared" si="19"/>
        <v/>
      </c>
      <c r="CW16" s="175"/>
      <c r="CX16" s="175"/>
      <c r="CY16" s="175"/>
      <c r="CZ16" s="176"/>
      <c r="DB16" s="174" t="str">
        <f t="shared" si="20"/>
        <v/>
      </c>
      <c r="DC16" s="175"/>
      <c r="DD16" s="175"/>
      <c r="DE16" s="175"/>
      <c r="DF16" s="176"/>
      <c r="DH16" s="174" t="str">
        <f t="shared" si="21"/>
        <v/>
      </c>
      <c r="DI16" s="175"/>
      <c r="DJ16" s="175"/>
      <c r="DK16" s="175"/>
      <c r="DL16" s="176"/>
      <c r="DN16" s="174" t="str">
        <f t="shared" si="22"/>
        <v/>
      </c>
      <c r="DO16" s="175"/>
      <c r="DP16" s="175"/>
      <c r="DQ16" s="175"/>
      <c r="DR16" s="176"/>
      <c r="DT16" s="4" t="str">
        <f t="shared" si="32"/>
        <v/>
      </c>
      <c r="DU16" s="9" t="str">
        <f t="shared" si="33"/>
        <v/>
      </c>
    </row>
    <row r="17" spans="1:125" x14ac:dyDescent="0.25">
      <c r="A17" s="18"/>
      <c r="B17" s="31">
        <v>7</v>
      </c>
      <c r="C17" s="25" t="str">
        <f>IFERROR(INDEX('Season Setup'!$B$10:$B$24, MATCH($B17, 'Season Setup'!$BI$10:$BI$24, 0)), "")</f>
        <v>Italy</v>
      </c>
      <c r="D17" s="2" t="s">
        <v>2</v>
      </c>
      <c r="E17" s="25" t="str">
        <f>IFERROR(INDEX('Season Setup'!$H$10:$H$24, MATCH($B17, 'Season Setup'!$BI$10:$BI$24, 0)), "")</f>
        <v>England</v>
      </c>
      <c r="F17" s="18"/>
      <c r="G17" s="34">
        <f>IFERROR(INDEX('Season Setup'!$AC$10:$AC$24, MATCH($B17, 'Season Setup'!$BI$10:$BI$24, 0)), "")</f>
        <v>44619.59375</v>
      </c>
      <c r="H17" s="18"/>
      <c r="I17" s="28">
        <f t="shared" si="0"/>
        <v>44619.552083333336</v>
      </c>
      <c r="J17" s="18"/>
      <c r="K17" s="14"/>
      <c r="L17" s="15"/>
      <c r="M17" s="9" t="s">
        <v>6</v>
      </c>
      <c r="N17" s="14"/>
      <c r="O17" s="15"/>
      <c r="P17" s="18"/>
      <c r="Q17" s="39"/>
      <c r="R17" s="40"/>
      <c r="S17" s="41" t="s">
        <v>6</v>
      </c>
      <c r="T17" s="39"/>
      <c r="U17" s="40"/>
      <c r="V17" s="18"/>
      <c r="W17" s="4" t="str">
        <f t="shared" si="23"/>
        <v/>
      </c>
      <c r="X17" s="9" t="str">
        <f t="shared" si="1"/>
        <v/>
      </c>
      <c r="Y17" s="18"/>
      <c r="Z17" s="4" t="str">
        <f t="shared" si="24"/>
        <v/>
      </c>
      <c r="AA17" s="9" t="str">
        <f t="shared" si="2"/>
        <v/>
      </c>
      <c r="AB17" s="18"/>
      <c r="AD17" s="4" t="str">
        <f t="shared" ca="1" si="3"/>
        <v>X</v>
      </c>
      <c r="AE17" s="4" t="str">
        <f t="shared" si="25"/>
        <v/>
      </c>
      <c r="AF17" s="4" t="str">
        <f t="shared" si="26"/>
        <v/>
      </c>
      <c r="AH17" s="4" t="str">
        <f>IF($AF17="", "", IF(COUNTIF($AE$11:$AE17, $C17)=5, "X", 0))</f>
        <v/>
      </c>
      <c r="AI17" s="4" t="str">
        <f>IF($AF17="", "", IF(COUNTIF($AE$11:$AE17, $E17)=5, "X", 0))</f>
        <v/>
      </c>
      <c r="AJ17" s="4" t="str">
        <f t="shared" si="4"/>
        <v/>
      </c>
      <c r="AL17" s="8" t="str">
        <f t="shared" si="5"/>
        <v/>
      </c>
      <c r="AM17" s="22" t="str">
        <f t="shared" si="6"/>
        <v/>
      </c>
      <c r="AN17" s="9" t="str">
        <f>IF($AU17="", "", IF(COUNTIF($AT$11:$AT17, $C17)=5, $AF$9, 0))</f>
        <v/>
      </c>
      <c r="AO17" s="22"/>
      <c r="AP17" s="8" t="str">
        <f t="shared" si="7"/>
        <v/>
      </c>
      <c r="AQ17" s="22" t="str">
        <f t="shared" si="8"/>
        <v/>
      </c>
      <c r="AR17" s="9" t="str">
        <f>IF($AU17="", "", IF(COUNTIF($AT$11:$AT17, $E17)=5, $AF$9, 0))</f>
        <v/>
      </c>
      <c r="AT17" s="4" t="str">
        <f t="shared" si="9"/>
        <v/>
      </c>
      <c r="AU17" s="9" t="str">
        <f t="shared" si="27"/>
        <v/>
      </c>
      <c r="AW17" s="8" t="str">
        <f t="shared" si="10"/>
        <v/>
      </c>
      <c r="AX17" s="4" t="str">
        <f t="shared" si="11"/>
        <v/>
      </c>
      <c r="AY17" s="22"/>
      <c r="AZ17" s="4" t="str">
        <f t="shared" si="12"/>
        <v/>
      </c>
      <c r="BA17" s="9" t="str">
        <f t="shared" si="13"/>
        <v/>
      </c>
      <c r="BC17" s="8" t="str">
        <f t="shared" si="28"/>
        <v/>
      </c>
      <c r="BD17" s="22" t="str">
        <f t="shared" si="14"/>
        <v/>
      </c>
      <c r="BE17" s="22" t="str">
        <f t="shared" si="14"/>
        <v/>
      </c>
      <c r="BF17" s="22" t="str">
        <f t="shared" si="14"/>
        <v/>
      </c>
      <c r="BG17" s="22" t="str">
        <f t="shared" si="14"/>
        <v/>
      </c>
      <c r="BH17" s="9" t="str">
        <f t="shared" si="14"/>
        <v/>
      </c>
      <c r="BJ17" s="8" t="str">
        <f>IF(BC17="", "", MAX(BJ$10:BJ16)+1)</f>
        <v/>
      </c>
      <c r="BK17" s="22" t="str">
        <f>IF(BD17="", "", MAX(BK$10:BK16)+1)</f>
        <v/>
      </c>
      <c r="BL17" s="22" t="str">
        <f>IF(BE17="", "", MAX(BL$10:BL16)+1)</f>
        <v/>
      </c>
      <c r="BM17" s="22" t="str">
        <f>IF(BF17="", "", MAX(BM$10:BM16)+1)</f>
        <v/>
      </c>
      <c r="BN17" s="22" t="str">
        <f>IF(BG17="", "", MAX(BN$10:BN16)+1)</f>
        <v/>
      </c>
      <c r="BO17" s="9" t="str">
        <f>IF(BH17="", "", MAX(BO$10:BO16)+1)</f>
        <v/>
      </c>
      <c r="BY17" s="8">
        <f>IF(OR($C17=BY$10, $E17=BY$10), MAX(BY$10:BY16)+1, "")</f>
        <v>3</v>
      </c>
      <c r="BZ17" s="22" t="str">
        <f>IF(OR($C17=BZ$10, $E17=BZ$10), MAX(BZ$10:BZ16)+1, "")</f>
        <v/>
      </c>
      <c r="CA17" s="22" t="str">
        <f>IF(OR($C17=CA$10, $E17=CA$10), MAX(CA$10:CA16)+1, "")</f>
        <v/>
      </c>
      <c r="CB17" s="22">
        <f>IF(OR($C17=CB$10, $E17=CB$10), MAX(CB$10:CB16)+1, "")</f>
        <v>1</v>
      </c>
      <c r="CC17" s="22" t="str">
        <f>IF(OR($C17=CC$10, $E17=CC$10), MAX(CC$10:CC16)+1, "")</f>
        <v/>
      </c>
      <c r="CD17" s="9" t="str">
        <f>IF(OR($C17=CD$10, $E17=CD$10), MAX(CD$10:CD16)+1, "")</f>
        <v/>
      </c>
      <c r="CF17" s="8" t="str">
        <f t="shared" si="30"/>
        <v/>
      </c>
      <c r="CG17" s="22" t="str">
        <f t="shared" si="16"/>
        <v/>
      </c>
      <c r="CH17" s="22" t="str">
        <f t="shared" si="16"/>
        <v/>
      </c>
      <c r="CI17" s="22" t="str">
        <f t="shared" si="16"/>
        <v/>
      </c>
      <c r="CJ17" s="9" t="str">
        <f t="shared" si="16"/>
        <v/>
      </c>
      <c r="CL17" s="4" t="str">
        <f t="shared" si="31"/>
        <v/>
      </c>
      <c r="CN17" s="4" t="str">
        <f t="shared" si="17"/>
        <v/>
      </c>
      <c r="CP17" s="174" t="str">
        <f t="shared" si="18"/>
        <v/>
      </c>
      <c r="CQ17" s="175"/>
      <c r="CR17" s="175"/>
      <c r="CS17" s="175"/>
      <c r="CT17" s="176"/>
      <c r="CV17" s="174" t="str">
        <f t="shared" si="19"/>
        <v/>
      </c>
      <c r="CW17" s="175"/>
      <c r="CX17" s="175"/>
      <c r="CY17" s="175"/>
      <c r="CZ17" s="176"/>
      <c r="DB17" s="174" t="str">
        <f t="shared" si="20"/>
        <v/>
      </c>
      <c r="DC17" s="175"/>
      <c r="DD17" s="175"/>
      <c r="DE17" s="175"/>
      <c r="DF17" s="176"/>
      <c r="DH17" s="174" t="str">
        <f t="shared" si="21"/>
        <v/>
      </c>
      <c r="DI17" s="175"/>
      <c r="DJ17" s="175"/>
      <c r="DK17" s="175"/>
      <c r="DL17" s="176"/>
      <c r="DN17" s="174" t="str">
        <f t="shared" si="22"/>
        <v/>
      </c>
      <c r="DO17" s="175"/>
      <c r="DP17" s="175"/>
      <c r="DQ17" s="175"/>
      <c r="DR17" s="176"/>
      <c r="DT17" s="4" t="str">
        <f t="shared" si="32"/>
        <v/>
      </c>
      <c r="DU17" s="9" t="str">
        <f t="shared" si="33"/>
        <v/>
      </c>
    </row>
    <row r="18" spans="1:125" x14ac:dyDescent="0.25">
      <c r="A18" s="18"/>
      <c r="B18" s="31">
        <v>8</v>
      </c>
      <c r="C18" s="25" t="str">
        <f>IFERROR(INDEX('Season Setup'!$B$10:$B$24, MATCH($B18, 'Season Setup'!$BI$10:$BI$24, 0)), "")</f>
        <v>Wales</v>
      </c>
      <c r="D18" s="2" t="s">
        <v>2</v>
      </c>
      <c r="E18" s="25" t="str">
        <f>IFERROR(INDEX('Season Setup'!$H$10:$H$24, MATCH($B18, 'Season Setup'!$BI$10:$BI$24, 0)), "")</f>
        <v>Italy</v>
      </c>
      <c r="F18" s="18"/>
      <c r="G18" s="34">
        <f>IFERROR(INDEX('Season Setup'!$AC$10:$AC$24, MATCH($B18, 'Season Setup'!$BI$10:$BI$24, 0)), "")</f>
        <v>44619.697916666664</v>
      </c>
      <c r="H18" s="18"/>
      <c r="I18" s="28">
        <f t="shared" si="0"/>
        <v>44619.65625</v>
      </c>
      <c r="J18" s="18"/>
      <c r="K18" s="14"/>
      <c r="L18" s="15"/>
      <c r="M18" s="9" t="s">
        <v>6</v>
      </c>
      <c r="N18" s="14"/>
      <c r="O18" s="15"/>
      <c r="P18" s="18"/>
      <c r="Q18" s="39"/>
      <c r="R18" s="40"/>
      <c r="S18" s="41" t="s">
        <v>6</v>
      </c>
      <c r="T18" s="39"/>
      <c r="U18" s="40"/>
      <c r="V18" s="18"/>
      <c r="W18" s="4" t="str">
        <f t="shared" si="23"/>
        <v/>
      </c>
      <c r="X18" s="9" t="str">
        <f t="shared" si="1"/>
        <v/>
      </c>
      <c r="Y18" s="18"/>
      <c r="Z18" s="4" t="str">
        <f t="shared" si="24"/>
        <v/>
      </c>
      <c r="AA18" s="9" t="str">
        <f t="shared" si="2"/>
        <v/>
      </c>
      <c r="AB18" s="18"/>
      <c r="AD18" s="4" t="str">
        <f t="shared" ca="1" si="3"/>
        <v>X</v>
      </c>
      <c r="AE18" s="4" t="str">
        <f t="shared" si="25"/>
        <v/>
      </c>
      <c r="AF18" s="4" t="str">
        <f t="shared" si="26"/>
        <v/>
      </c>
      <c r="AH18" s="4" t="str">
        <f>IF($AF18="", "", IF(COUNTIF($AE$11:$AE18, $C18)=5, "X", 0))</f>
        <v/>
      </c>
      <c r="AI18" s="4" t="str">
        <f>IF($AF18="", "", IF(COUNTIF($AE$11:$AE18, $E18)=5, "X", 0))</f>
        <v/>
      </c>
      <c r="AJ18" s="4" t="str">
        <f t="shared" si="4"/>
        <v/>
      </c>
      <c r="AL18" s="8" t="str">
        <f t="shared" si="5"/>
        <v/>
      </c>
      <c r="AM18" s="22" t="str">
        <f t="shared" si="6"/>
        <v/>
      </c>
      <c r="AN18" s="9" t="str">
        <f>IF($AU18="", "", IF(COUNTIF($AT$11:$AT18, $C18)=5, $AF$9, 0))</f>
        <v/>
      </c>
      <c r="AO18" s="22"/>
      <c r="AP18" s="8" t="str">
        <f t="shared" si="7"/>
        <v/>
      </c>
      <c r="AQ18" s="22" t="str">
        <f t="shared" si="8"/>
        <v/>
      </c>
      <c r="AR18" s="9" t="str">
        <f>IF($AU18="", "", IF(COUNTIF($AT$11:$AT18, $E18)=5, $AF$9, 0))</f>
        <v/>
      </c>
      <c r="AT18" s="4" t="str">
        <f t="shared" si="9"/>
        <v/>
      </c>
      <c r="AU18" s="9" t="str">
        <f t="shared" si="27"/>
        <v/>
      </c>
      <c r="AW18" s="8" t="str">
        <f t="shared" si="10"/>
        <v/>
      </c>
      <c r="AX18" s="4" t="str">
        <f t="shared" si="11"/>
        <v/>
      </c>
      <c r="AY18" s="22"/>
      <c r="AZ18" s="4" t="str">
        <f t="shared" si="12"/>
        <v/>
      </c>
      <c r="BA18" s="9" t="str">
        <f t="shared" si="13"/>
        <v/>
      </c>
      <c r="BC18" s="8" t="str">
        <f t="shared" si="28"/>
        <v/>
      </c>
      <c r="BD18" s="22" t="str">
        <f t="shared" si="14"/>
        <v/>
      </c>
      <c r="BE18" s="22" t="str">
        <f t="shared" si="14"/>
        <v/>
      </c>
      <c r="BF18" s="22" t="str">
        <f t="shared" si="14"/>
        <v/>
      </c>
      <c r="BG18" s="22" t="str">
        <f t="shared" si="14"/>
        <v/>
      </c>
      <c r="BH18" s="9" t="str">
        <f t="shared" si="14"/>
        <v/>
      </c>
      <c r="BJ18" s="8" t="str">
        <f>IF(BC18="", "", MAX(BJ$10:BJ17)+1)</f>
        <v/>
      </c>
      <c r="BK18" s="22" t="str">
        <f>IF(BD18="", "", MAX(BK$10:BK17)+1)</f>
        <v/>
      </c>
      <c r="BL18" s="22" t="str">
        <f>IF(BE18="", "", MAX(BL$10:BL17)+1)</f>
        <v/>
      </c>
      <c r="BM18" s="22" t="str">
        <f>IF(BF18="", "", MAX(BM$10:BM17)+1)</f>
        <v/>
      </c>
      <c r="BN18" s="22" t="str">
        <f>IF(BG18="", "", MAX(BN$10:BN17)+1)</f>
        <v/>
      </c>
      <c r="BO18" s="9" t="str">
        <f>IF(BH18="", "", MAX(BO$10:BO17)+1)</f>
        <v/>
      </c>
      <c r="BY18" s="8" t="str">
        <f>IF(OR($C18=BY$10, $E18=BY$10), MAX(BY$10:BY17)+1, "")</f>
        <v/>
      </c>
      <c r="BZ18" s="22" t="str">
        <f>IF(OR($C18=BZ$10, $E18=BZ$10), MAX(BZ$10:BZ17)+1, "")</f>
        <v/>
      </c>
      <c r="CA18" s="22" t="str">
        <f>IF(OR($C18=CA$10, $E18=CA$10), MAX(CA$10:CA17)+1, "")</f>
        <v/>
      </c>
      <c r="CB18" s="22">
        <f>IF(OR($C18=CB$10, $E18=CB$10), MAX(CB$10:CB17)+1, "")</f>
        <v>2</v>
      </c>
      <c r="CC18" s="22" t="str">
        <f>IF(OR($C18=CC$10, $E18=CC$10), MAX(CC$10:CC17)+1, "")</f>
        <v/>
      </c>
      <c r="CD18" s="9">
        <f>IF(OR($C18=CD$10, $E18=CD$10), MAX(CD$10:CD17)+1, "")</f>
        <v>5</v>
      </c>
      <c r="CF18" s="8" t="str">
        <f t="shared" si="30"/>
        <v/>
      </c>
      <c r="CG18" s="22" t="str">
        <f t="shared" si="16"/>
        <v/>
      </c>
      <c r="CH18" s="22" t="str">
        <f t="shared" si="16"/>
        <v/>
      </c>
      <c r="CI18" s="22" t="str">
        <f t="shared" si="16"/>
        <v/>
      </c>
      <c r="CJ18" s="9" t="str">
        <f t="shared" si="16"/>
        <v/>
      </c>
      <c r="CL18" s="4" t="str">
        <f t="shared" si="31"/>
        <v/>
      </c>
      <c r="CN18" s="4" t="str">
        <f t="shared" si="17"/>
        <v/>
      </c>
      <c r="CP18" s="174" t="str">
        <f t="shared" si="18"/>
        <v/>
      </c>
      <c r="CQ18" s="175"/>
      <c r="CR18" s="175"/>
      <c r="CS18" s="175"/>
      <c r="CT18" s="176"/>
      <c r="CV18" s="174" t="str">
        <f t="shared" si="19"/>
        <v/>
      </c>
      <c r="CW18" s="175"/>
      <c r="CX18" s="175"/>
      <c r="CY18" s="175"/>
      <c r="CZ18" s="176"/>
      <c r="DB18" s="174" t="str">
        <f t="shared" si="20"/>
        <v/>
      </c>
      <c r="DC18" s="175"/>
      <c r="DD18" s="175"/>
      <c r="DE18" s="175"/>
      <c r="DF18" s="176"/>
      <c r="DH18" s="174" t="str">
        <f t="shared" si="21"/>
        <v/>
      </c>
      <c r="DI18" s="175"/>
      <c r="DJ18" s="175"/>
      <c r="DK18" s="175"/>
      <c r="DL18" s="176"/>
      <c r="DN18" s="174" t="str">
        <f t="shared" si="22"/>
        <v/>
      </c>
      <c r="DO18" s="175"/>
      <c r="DP18" s="175"/>
      <c r="DQ18" s="175"/>
      <c r="DR18" s="176"/>
      <c r="DT18" s="4" t="str">
        <f t="shared" si="32"/>
        <v/>
      </c>
      <c r="DU18" s="9" t="str">
        <f t="shared" si="33"/>
        <v/>
      </c>
    </row>
    <row r="19" spans="1:125" x14ac:dyDescent="0.25">
      <c r="A19" s="18"/>
      <c r="B19" s="31">
        <v>9</v>
      </c>
      <c r="C19" s="25" t="str">
        <f>IFERROR(INDEX('Season Setup'!$B$10:$B$24, MATCH($B19, 'Season Setup'!$BI$10:$BI$24, 0)), "")</f>
        <v>France</v>
      </c>
      <c r="D19" s="2" t="s">
        <v>2</v>
      </c>
      <c r="E19" s="25" t="str">
        <f>IFERROR(INDEX('Season Setup'!$H$10:$H$24, MATCH($B19, 'Season Setup'!$BI$10:$BI$24, 0)), "")</f>
        <v>Ireland</v>
      </c>
      <c r="F19" s="18"/>
      <c r="G19" s="34">
        <f>IFERROR(INDEX('Season Setup'!$AC$10:$AC$24, MATCH($B19, 'Season Setup'!$BI$10:$BI$24, 0)), "")</f>
        <v>44620.625</v>
      </c>
      <c r="H19" s="18"/>
      <c r="I19" s="28">
        <f t="shared" si="0"/>
        <v>44620.583333333336</v>
      </c>
      <c r="J19" s="18"/>
      <c r="K19" s="14"/>
      <c r="L19" s="15"/>
      <c r="M19" s="9" t="s">
        <v>6</v>
      </c>
      <c r="N19" s="14"/>
      <c r="O19" s="15"/>
      <c r="P19" s="18"/>
      <c r="Q19" s="39"/>
      <c r="R19" s="40"/>
      <c r="S19" s="41" t="s">
        <v>6</v>
      </c>
      <c r="T19" s="39"/>
      <c r="U19" s="40"/>
      <c r="V19" s="18"/>
      <c r="W19" s="4" t="str">
        <f t="shared" si="23"/>
        <v/>
      </c>
      <c r="X19" s="9" t="str">
        <f t="shared" si="1"/>
        <v/>
      </c>
      <c r="Y19" s="18"/>
      <c r="Z19" s="4" t="str">
        <f t="shared" si="24"/>
        <v/>
      </c>
      <c r="AA19" s="9" t="str">
        <f t="shared" si="2"/>
        <v/>
      </c>
      <c r="AB19" s="18"/>
      <c r="AD19" s="4" t="str">
        <f t="shared" ca="1" si="3"/>
        <v>X</v>
      </c>
      <c r="AE19" s="4" t="str">
        <f t="shared" si="25"/>
        <v/>
      </c>
      <c r="AF19" s="4" t="str">
        <f t="shared" si="26"/>
        <v/>
      </c>
      <c r="AH19" s="4" t="str">
        <f>IF($AF19="", "", IF(COUNTIF($AE$11:$AE19, $C19)=5, "X", 0))</f>
        <v/>
      </c>
      <c r="AI19" s="4" t="str">
        <f>IF($AF19="", "", IF(COUNTIF($AE$11:$AE19, $E19)=5, "X", 0))</f>
        <v/>
      </c>
      <c r="AJ19" s="4" t="str">
        <f t="shared" si="4"/>
        <v/>
      </c>
      <c r="AL19" s="8" t="str">
        <f t="shared" si="5"/>
        <v/>
      </c>
      <c r="AM19" s="22" t="str">
        <f t="shared" si="6"/>
        <v/>
      </c>
      <c r="AN19" s="9" t="str">
        <f>IF($AU19="", "", IF(COUNTIF($AT$11:$AT19, $C19)=5, $AF$9, 0))</f>
        <v/>
      </c>
      <c r="AO19" s="22"/>
      <c r="AP19" s="8" t="str">
        <f t="shared" si="7"/>
        <v/>
      </c>
      <c r="AQ19" s="22" t="str">
        <f t="shared" si="8"/>
        <v/>
      </c>
      <c r="AR19" s="9" t="str">
        <f>IF($AU19="", "", IF(COUNTIF($AT$11:$AT19, $E19)=5, $AF$9, 0))</f>
        <v/>
      </c>
      <c r="AT19" s="4" t="str">
        <f t="shared" si="9"/>
        <v/>
      </c>
      <c r="AU19" s="9" t="str">
        <f t="shared" si="27"/>
        <v/>
      </c>
      <c r="AW19" s="8" t="str">
        <f t="shared" si="10"/>
        <v/>
      </c>
      <c r="AX19" s="4" t="str">
        <f t="shared" si="11"/>
        <v/>
      </c>
      <c r="AY19" s="22"/>
      <c r="AZ19" s="4" t="str">
        <f t="shared" si="12"/>
        <v/>
      </c>
      <c r="BA19" s="9" t="str">
        <f t="shared" si="13"/>
        <v/>
      </c>
      <c r="BC19" s="8" t="str">
        <f t="shared" si="28"/>
        <v/>
      </c>
      <c r="BD19" s="22" t="str">
        <f t="shared" si="14"/>
        <v/>
      </c>
      <c r="BE19" s="22" t="str">
        <f t="shared" si="14"/>
        <v/>
      </c>
      <c r="BF19" s="22" t="str">
        <f t="shared" si="14"/>
        <v/>
      </c>
      <c r="BG19" s="22" t="str">
        <f t="shared" si="14"/>
        <v/>
      </c>
      <c r="BH19" s="9" t="str">
        <f t="shared" si="14"/>
        <v/>
      </c>
      <c r="BJ19" s="8" t="str">
        <f>IF(BC19="", "", MAX(BJ$10:BJ18)+1)</f>
        <v/>
      </c>
      <c r="BK19" s="22" t="str">
        <f>IF(BD19="", "", MAX(BK$10:BK18)+1)</f>
        <v/>
      </c>
      <c r="BL19" s="22" t="str">
        <f>IF(BE19="", "", MAX(BL$10:BL18)+1)</f>
        <v/>
      </c>
      <c r="BM19" s="22" t="str">
        <f>IF(BF19="", "", MAX(BM$10:BM18)+1)</f>
        <v/>
      </c>
      <c r="BN19" s="22" t="str">
        <f>IF(BG19="", "", MAX(BN$10:BN18)+1)</f>
        <v/>
      </c>
      <c r="BO19" s="9" t="str">
        <f>IF(BH19="", "", MAX(BO$10:BO18)+1)</f>
        <v/>
      </c>
      <c r="BY19" s="8" t="str">
        <f>IF(OR($C19=BY$10, $E19=BY$10), MAX(BY$10:BY18)+1, "")</f>
        <v/>
      </c>
      <c r="BZ19" s="22">
        <f>IF(OR($C19=BZ$10, $E19=BZ$10), MAX(BZ$10:BZ18)+1, "")</f>
        <v>3</v>
      </c>
      <c r="CA19" s="22">
        <f>IF(OR($C19=CA$10, $E19=CA$10), MAX(CA$10:CA18)+1, "")</f>
        <v>3</v>
      </c>
      <c r="CB19" s="22" t="str">
        <f>IF(OR($C19=CB$10, $E19=CB$10), MAX(CB$10:CB18)+1, "")</f>
        <v/>
      </c>
      <c r="CC19" s="22" t="str">
        <f>IF(OR($C19=CC$10, $E19=CC$10), MAX(CC$10:CC18)+1, "")</f>
        <v/>
      </c>
      <c r="CD19" s="9" t="str">
        <f>IF(OR($C19=CD$10, $E19=CD$10), MAX(CD$10:CD18)+1, "")</f>
        <v/>
      </c>
      <c r="CF19" s="8" t="str">
        <f t="shared" si="30"/>
        <v/>
      </c>
      <c r="CG19" s="22" t="str">
        <f t="shared" si="16"/>
        <v/>
      </c>
      <c r="CH19" s="22" t="str">
        <f t="shared" si="16"/>
        <v/>
      </c>
      <c r="CI19" s="22" t="str">
        <f t="shared" si="16"/>
        <v/>
      </c>
      <c r="CJ19" s="9" t="str">
        <f t="shared" si="16"/>
        <v/>
      </c>
      <c r="CL19" s="4" t="str">
        <f t="shared" si="31"/>
        <v/>
      </c>
      <c r="CN19" s="4" t="str">
        <f t="shared" si="17"/>
        <v/>
      </c>
      <c r="CP19" s="174" t="str">
        <f t="shared" si="18"/>
        <v/>
      </c>
      <c r="CQ19" s="175"/>
      <c r="CR19" s="175"/>
      <c r="CS19" s="175"/>
      <c r="CT19" s="176"/>
      <c r="CV19" s="174" t="str">
        <f t="shared" si="19"/>
        <v/>
      </c>
      <c r="CW19" s="175"/>
      <c r="CX19" s="175"/>
      <c r="CY19" s="175"/>
      <c r="CZ19" s="176"/>
      <c r="DB19" s="174" t="str">
        <f t="shared" si="20"/>
        <v/>
      </c>
      <c r="DC19" s="175"/>
      <c r="DD19" s="175"/>
      <c r="DE19" s="175"/>
      <c r="DF19" s="176"/>
      <c r="DH19" s="174" t="str">
        <f t="shared" si="21"/>
        <v/>
      </c>
      <c r="DI19" s="175"/>
      <c r="DJ19" s="175"/>
      <c r="DK19" s="175"/>
      <c r="DL19" s="176"/>
      <c r="DN19" s="174" t="str">
        <f t="shared" si="22"/>
        <v/>
      </c>
      <c r="DO19" s="175"/>
      <c r="DP19" s="175"/>
      <c r="DQ19" s="175"/>
      <c r="DR19" s="176"/>
      <c r="DT19" s="4" t="str">
        <f t="shared" si="32"/>
        <v/>
      </c>
      <c r="DU19" s="9" t="str">
        <f t="shared" si="33"/>
        <v/>
      </c>
    </row>
    <row r="20" spans="1:125" x14ac:dyDescent="0.25">
      <c r="A20" s="18"/>
      <c r="B20" s="31">
        <v>10</v>
      </c>
      <c r="C20" s="25" t="str">
        <f>IFERROR(INDEX('Season Setup'!$B$10:$B$24, MATCH($B20, 'Season Setup'!$BI$10:$BI$24, 0)), "")</f>
        <v>Italy</v>
      </c>
      <c r="D20" s="2" t="s">
        <v>2</v>
      </c>
      <c r="E20" s="25" t="str">
        <f>IFERROR(INDEX('Season Setup'!$H$10:$H$24, MATCH($B20, 'Season Setup'!$BI$10:$BI$24, 0)), "")</f>
        <v>Scotland</v>
      </c>
      <c r="F20" s="18"/>
      <c r="G20" s="34">
        <f>IFERROR(INDEX('Season Setup'!$AC$10:$AC$24, MATCH($B20, 'Season Setup'!$BI$10:$BI$24, 0)), "")</f>
        <v>44633.59375</v>
      </c>
      <c r="H20" s="18"/>
      <c r="I20" s="28">
        <f t="shared" si="0"/>
        <v>44633.552083333336</v>
      </c>
      <c r="J20" s="18"/>
      <c r="K20" s="14"/>
      <c r="L20" s="15"/>
      <c r="M20" s="9" t="s">
        <v>6</v>
      </c>
      <c r="N20" s="14"/>
      <c r="O20" s="15"/>
      <c r="P20" s="18"/>
      <c r="Q20" s="39"/>
      <c r="R20" s="40"/>
      <c r="S20" s="41" t="s">
        <v>6</v>
      </c>
      <c r="T20" s="39"/>
      <c r="U20" s="40"/>
      <c r="V20" s="18"/>
      <c r="W20" s="4" t="str">
        <f t="shared" si="23"/>
        <v/>
      </c>
      <c r="X20" s="9" t="str">
        <f t="shared" si="1"/>
        <v/>
      </c>
      <c r="Y20" s="18"/>
      <c r="Z20" s="4" t="str">
        <f t="shared" si="24"/>
        <v/>
      </c>
      <c r="AA20" s="9" t="str">
        <f t="shared" si="2"/>
        <v/>
      </c>
      <c r="AB20" s="18"/>
      <c r="AD20" s="4" t="str">
        <f t="shared" ca="1" si="3"/>
        <v>X</v>
      </c>
      <c r="AE20" s="4" t="str">
        <f t="shared" si="25"/>
        <v/>
      </c>
      <c r="AF20" s="4" t="str">
        <f t="shared" si="26"/>
        <v/>
      </c>
      <c r="AH20" s="4" t="str">
        <f>IF($AF20="", "", IF(COUNTIF($AE$11:$AE20, $C20)=5, "X", 0))</f>
        <v/>
      </c>
      <c r="AI20" s="4" t="str">
        <f>IF($AF20="", "", IF(COUNTIF($AE$11:$AE20, $E20)=5, "X", 0))</f>
        <v/>
      </c>
      <c r="AJ20" s="4" t="str">
        <f t="shared" si="4"/>
        <v/>
      </c>
      <c r="AL20" s="8" t="str">
        <f t="shared" si="5"/>
        <v/>
      </c>
      <c r="AM20" s="22" t="str">
        <f t="shared" si="6"/>
        <v/>
      </c>
      <c r="AN20" s="9" t="str">
        <f>IF($AU20="", "", IF(COUNTIF($AT$11:$AT20, $C20)=5, $AF$9, 0))</f>
        <v/>
      </c>
      <c r="AO20" s="22"/>
      <c r="AP20" s="8" t="str">
        <f t="shared" si="7"/>
        <v/>
      </c>
      <c r="AQ20" s="22" t="str">
        <f t="shared" si="8"/>
        <v/>
      </c>
      <c r="AR20" s="9" t="str">
        <f>IF($AU20="", "", IF(COUNTIF($AT$11:$AT20, $E20)=5, $AF$9, 0))</f>
        <v/>
      </c>
      <c r="AT20" s="4" t="str">
        <f t="shared" si="9"/>
        <v/>
      </c>
      <c r="AU20" s="9" t="str">
        <f t="shared" si="27"/>
        <v/>
      </c>
      <c r="AW20" s="8" t="str">
        <f t="shared" si="10"/>
        <v/>
      </c>
      <c r="AX20" s="4" t="str">
        <f t="shared" si="11"/>
        <v/>
      </c>
      <c r="AY20" s="22"/>
      <c r="AZ20" s="4" t="str">
        <f t="shared" si="12"/>
        <v/>
      </c>
      <c r="BA20" s="9" t="str">
        <f t="shared" si="13"/>
        <v/>
      </c>
      <c r="BC20" s="8" t="str">
        <f t="shared" si="28"/>
        <v/>
      </c>
      <c r="BD20" s="22" t="str">
        <f t="shared" si="14"/>
        <v/>
      </c>
      <c r="BE20" s="22" t="str">
        <f t="shared" si="14"/>
        <v/>
      </c>
      <c r="BF20" s="22" t="str">
        <f t="shared" si="14"/>
        <v/>
      </c>
      <c r="BG20" s="22" t="str">
        <f t="shared" si="14"/>
        <v/>
      </c>
      <c r="BH20" s="9" t="str">
        <f t="shared" si="14"/>
        <v/>
      </c>
      <c r="BJ20" s="8" t="str">
        <f>IF(BC20="", "", MAX(BJ$10:BJ19)+1)</f>
        <v/>
      </c>
      <c r="BK20" s="22" t="str">
        <f>IF(BD20="", "", MAX(BK$10:BK19)+1)</f>
        <v/>
      </c>
      <c r="BL20" s="22" t="str">
        <f>IF(BE20="", "", MAX(BL$10:BL19)+1)</f>
        <v/>
      </c>
      <c r="BM20" s="22" t="str">
        <f>IF(BF20="", "", MAX(BM$10:BM19)+1)</f>
        <v/>
      </c>
      <c r="BN20" s="22" t="str">
        <f>IF(BG20="", "", MAX(BN$10:BN19)+1)</f>
        <v/>
      </c>
      <c r="BO20" s="9" t="str">
        <f>IF(BH20="", "", MAX(BO$10:BO19)+1)</f>
        <v/>
      </c>
      <c r="BY20" s="8" t="str">
        <f>IF(OR($C20=BY$10, $E20=BY$10), MAX(BY$10:BY19)+1, "")</f>
        <v/>
      </c>
      <c r="BZ20" s="22" t="str">
        <f>IF(OR($C20=BZ$10, $E20=BZ$10), MAX(BZ$10:BZ19)+1, "")</f>
        <v/>
      </c>
      <c r="CA20" s="22" t="str">
        <f>IF(OR($C20=CA$10, $E20=CA$10), MAX(CA$10:CA19)+1, "")</f>
        <v/>
      </c>
      <c r="CB20" s="22">
        <f>IF(OR($C20=CB$10, $E20=CB$10), MAX(CB$10:CB19)+1, "")</f>
        <v>3</v>
      </c>
      <c r="CC20" s="22">
        <f>IF(OR($C20=CC$10, $E20=CC$10), MAX(CC$10:CC19)+1, "")</f>
        <v>3</v>
      </c>
      <c r="CD20" s="9" t="str">
        <f>IF(OR($C20=CD$10, $E20=CD$10), MAX(CD$10:CD19)+1, "")</f>
        <v/>
      </c>
      <c r="CF20" s="8" t="str">
        <f t="shared" si="30"/>
        <v/>
      </c>
      <c r="CG20" s="22" t="str">
        <f t="shared" si="16"/>
        <v/>
      </c>
      <c r="CH20" s="22" t="str">
        <f t="shared" si="16"/>
        <v/>
      </c>
      <c r="CI20" s="22" t="str">
        <f t="shared" si="16"/>
        <v/>
      </c>
      <c r="CJ20" s="9" t="str">
        <f t="shared" si="16"/>
        <v/>
      </c>
      <c r="CL20" s="4" t="str">
        <f t="shared" si="31"/>
        <v/>
      </c>
      <c r="CN20" s="4" t="str">
        <f t="shared" si="17"/>
        <v/>
      </c>
      <c r="CP20" s="174" t="str">
        <f t="shared" si="18"/>
        <v/>
      </c>
      <c r="CQ20" s="175"/>
      <c r="CR20" s="175"/>
      <c r="CS20" s="175"/>
      <c r="CT20" s="176"/>
      <c r="CV20" s="174" t="str">
        <f t="shared" si="19"/>
        <v/>
      </c>
      <c r="CW20" s="175"/>
      <c r="CX20" s="175"/>
      <c r="CY20" s="175"/>
      <c r="CZ20" s="176"/>
      <c r="DB20" s="174" t="str">
        <f t="shared" si="20"/>
        <v/>
      </c>
      <c r="DC20" s="175"/>
      <c r="DD20" s="175"/>
      <c r="DE20" s="175"/>
      <c r="DF20" s="176"/>
      <c r="DH20" s="174" t="str">
        <f t="shared" si="21"/>
        <v/>
      </c>
      <c r="DI20" s="175"/>
      <c r="DJ20" s="175"/>
      <c r="DK20" s="175"/>
      <c r="DL20" s="176"/>
      <c r="DN20" s="174" t="str">
        <f t="shared" si="22"/>
        <v/>
      </c>
      <c r="DO20" s="175"/>
      <c r="DP20" s="175"/>
      <c r="DQ20" s="175"/>
      <c r="DR20" s="176"/>
      <c r="DT20" s="4" t="str">
        <f t="shared" si="32"/>
        <v/>
      </c>
      <c r="DU20" s="9" t="str">
        <f t="shared" si="33"/>
        <v/>
      </c>
    </row>
    <row r="21" spans="1:125" x14ac:dyDescent="0.25">
      <c r="A21" s="18"/>
      <c r="B21" s="31">
        <v>11</v>
      </c>
      <c r="C21" s="25" t="str">
        <f>IFERROR(INDEX('Season Setup'!$B$10:$B$24, MATCH($B21, 'Season Setup'!$BI$10:$BI$24, 0)), "")</f>
        <v>England</v>
      </c>
      <c r="D21" s="2" t="s">
        <v>2</v>
      </c>
      <c r="E21" s="25" t="str">
        <f>IFERROR(INDEX('Season Setup'!$H$10:$H$24, MATCH($B21, 'Season Setup'!$BI$10:$BI$24, 0)), "")</f>
        <v>Ireland</v>
      </c>
      <c r="F21" s="18"/>
      <c r="G21" s="34">
        <f>IFERROR(INDEX('Season Setup'!$AC$10:$AC$24, MATCH($B21, 'Season Setup'!$BI$10:$BI$24, 0)), "")</f>
        <v>44633.697916666664</v>
      </c>
      <c r="H21" s="18"/>
      <c r="I21" s="28">
        <f t="shared" si="0"/>
        <v>44633.65625</v>
      </c>
      <c r="J21" s="18"/>
      <c r="K21" s="14"/>
      <c r="L21" s="15"/>
      <c r="M21" s="9" t="s">
        <v>6</v>
      </c>
      <c r="N21" s="14"/>
      <c r="O21" s="15"/>
      <c r="P21" s="18"/>
      <c r="Q21" s="39"/>
      <c r="R21" s="40"/>
      <c r="S21" s="41" t="s">
        <v>6</v>
      </c>
      <c r="T21" s="39"/>
      <c r="U21" s="40"/>
      <c r="V21" s="18"/>
      <c r="W21" s="4" t="str">
        <f t="shared" si="23"/>
        <v/>
      </c>
      <c r="X21" s="9" t="str">
        <f t="shared" si="1"/>
        <v/>
      </c>
      <c r="Y21" s="18"/>
      <c r="Z21" s="4" t="str">
        <f t="shared" si="24"/>
        <v/>
      </c>
      <c r="AA21" s="9" t="str">
        <f t="shared" si="2"/>
        <v/>
      </c>
      <c r="AB21" s="18"/>
      <c r="AD21" s="4" t="str">
        <f t="shared" ca="1" si="3"/>
        <v>X</v>
      </c>
      <c r="AE21" s="4" t="str">
        <f t="shared" si="25"/>
        <v/>
      </c>
      <c r="AF21" s="4" t="str">
        <f t="shared" si="26"/>
        <v/>
      </c>
      <c r="AH21" s="4" t="str">
        <f>IF($AF21="", "", IF(COUNTIF($AE$11:$AE21, $C21)=5, "X", 0))</f>
        <v/>
      </c>
      <c r="AI21" s="4" t="str">
        <f>IF($AF21="", "", IF(COUNTIF($AE$11:$AE21, $E21)=5, "X", 0))</f>
        <v/>
      </c>
      <c r="AJ21" s="4" t="str">
        <f t="shared" si="4"/>
        <v/>
      </c>
      <c r="AL21" s="8" t="str">
        <f t="shared" si="5"/>
        <v/>
      </c>
      <c r="AM21" s="22" t="str">
        <f t="shared" si="6"/>
        <v/>
      </c>
      <c r="AN21" s="9" t="str">
        <f>IF($AU21="", "", IF(COUNTIF($AT$11:$AT21, $C21)=5, $AF$9, 0))</f>
        <v/>
      </c>
      <c r="AO21" s="22"/>
      <c r="AP21" s="8" t="str">
        <f t="shared" si="7"/>
        <v/>
      </c>
      <c r="AQ21" s="22" t="str">
        <f t="shared" si="8"/>
        <v/>
      </c>
      <c r="AR21" s="9" t="str">
        <f>IF($AU21="", "", IF(COUNTIF($AT$11:$AT21, $E21)=5, $AF$9, 0))</f>
        <v/>
      </c>
      <c r="AT21" s="4" t="str">
        <f t="shared" si="9"/>
        <v/>
      </c>
      <c r="AU21" s="9" t="str">
        <f t="shared" si="27"/>
        <v/>
      </c>
      <c r="AW21" s="8" t="str">
        <f t="shared" si="10"/>
        <v/>
      </c>
      <c r="AX21" s="4" t="str">
        <f t="shared" si="11"/>
        <v/>
      </c>
      <c r="AY21" s="22"/>
      <c r="AZ21" s="4" t="str">
        <f t="shared" si="12"/>
        <v/>
      </c>
      <c r="BA21" s="9" t="str">
        <f t="shared" si="13"/>
        <v/>
      </c>
      <c r="BC21" s="8" t="str">
        <f t="shared" si="28"/>
        <v/>
      </c>
      <c r="BD21" s="22" t="str">
        <f t="shared" si="14"/>
        <v/>
      </c>
      <c r="BE21" s="22" t="str">
        <f t="shared" si="14"/>
        <v/>
      </c>
      <c r="BF21" s="22" t="str">
        <f t="shared" si="14"/>
        <v/>
      </c>
      <c r="BG21" s="22" t="str">
        <f t="shared" si="14"/>
        <v/>
      </c>
      <c r="BH21" s="9" t="str">
        <f t="shared" si="14"/>
        <v/>
      </c>
      <c r="BJ21" s="8" t="str">
        <f>IF(BC21="", "", MAX(BJ$10:BJ20)+1)</f>
        <v/>
      </c>
      <c r="BK21" s="22" t="str">
        <f>IF(BD21="", "", MAX(BK$10:BK20)+1)</f>
        <v/>
      </c>
      <c r="BL21" s="22" t="str">
        <f>IF(BE21="", "", MAX(BL$10:BL20)+1)</f>
        <v/>
      </c>
      <c r="BM21" s="22" t="str">
        <f>IF(BF21="", "", MAX(BM$10:BM20)+1)</f>
        <v/>
      </c>
      <c r="BN21" s="22" t="str">
        <f>IF(BG21="", "", MAX(BN$10:BN20)+1)</f>
        <v/>
      </c>
      <c r="BO21" s="9" t="str">
        <f>IF(BH21="", "", MAX(BO$10:BO20)+1)</f>
        <v/>
      </c>
      <c r="BY21" s="8">
        <f>IF(OR($C21=BY$10, $E21=BY$10), MAX(BY$10:BY20)+1, "")</f>
        <v>4</v>
      </c>
      <c r="BZ21" s="22" t="str">
        <f>IF(OR($C21=BZ$10, $E21=BZ$10), MAX(BZ$10:BZ20)+1, "")</f>
        <v/>
      </c>
      <c r="CA21" s="22">
        <f>IF(OR($C21=CA$10, $E21=CA$10), MAX(CA$10:CA20)+1, "")</f>
        <v>4</v>
      </c>
      <c r="CB21" s="22" t="str">
        <f>IF(OR($C21=CB$10, $E21=CB$10), MAX(CB$10:CB20)+1, "")</f>
        <v/>
      </c>
      <c r="CC21" s="22" t="str">
        <f>IF(OR($C21=CC$10, $E21=CC$10), MAX(CC$10:CC20)+1, "")</f>
        <v/>
      </c>
      <c r="CD21" s="9" t="str">
        <f>IF(OR($C21=CD$10, $E21=CD$10), MAX(CD$10:CD20)+1, "")</f>
        <v/>
      </c>
      <c r="CF21" s="8" t="str">
        <f t="shared" si="30"/>
        <v/>
      </c>
      <c r="CG21" s="22" t="str">
        <f t="shared" si="16"/>
        <v>Millennium Trophy</v>
      </c>
      <c r="CH21" s="22" t="str">
        <f t="shared" si="16"/>
        <v/>
      </c>
      <c r="CI21" s="22" t="str">
        <f t="shared" si="16"/>
        <v/>
      </c>
      <c r="CJ21" s="9" t="str">
        <f t="shared" si="16"/>
        <v/>
      </c>
      <c r="CL21" s="4" t="str">
        <f t="shared" si="31"/>
        <v>Millennium Trophy</v>
      </c>
      <c r="CN21" s="4" t="str">
        <f t="shared" si="17"/>
        <v/>
      </c>
      <c r="CP21" s="174" t="str">
        <f t="shared" si="18"/>
        <v/>
      </c>
      <c r="CQ21" s="175"/>
      <c r="CR21" s="175"/>
      <c r="CS21" s="175"/>
      <c r="CT21" s="176"/>
      <c r="CV21" s="174" t="str">
        <f t="shared" si="19"/>
        <v/>
      </c>
      <c r="CW21" s="175"/>
      <c r="CX21" s="175"/>
      <c r="CY21" s="175"/>
      <c r="CZ21" s="176"/>
      <c r="DB21" s="174" t="str">
        <f t="shared" si="20"/>
        <v/>
      </c>
      <c r="DC21" s="175"/>
      <c r="DD21" s="175"/>
      <c r="DE21" s="175"/>
      <c r="DF21" s="176"/>
      <c r="DH21" s="174" t="str">
        <f t="shared" si="21"/>
        <v/>
      </c>
      <c r="DI21" s="175"/>
      <c r="DJ21" s="175"/>
      <c r="DK21" s="175"/>
      <c r="DL21" s="176"/>
      <c r="DN21" s="174" t="str">
        <f t="shared" si="22"/>
        <v/>
      </c>
      <c r="DO21" s="175"/>
      <c r="DP21" s="175"/>
      <c r="DQ21" s="175"/>
      <c r="DR21" s="176"/>
      <c r="DT21" s="4" t="str">
        <f t="shared" si="32"/>
        <v/>
      </c>
      <c r="DU21" s="9" t="str">
        <f t="shared" si="33"/>
        <v/>
      </c>
    </row>
    <row r="22" spans="1:125" x14ac:dyDescent="0.25">
      <c r="A22" s="18"/>
      <c r="B22" s="31">
        <v>12</v>
      </c>
      <c r="C22" s="25" t="str">
        <f>IFERROR(INDEX('Season Setup'!$B$10:$B$24, MATCH($B22, 'Season Setup'!$BI$10:$BI$24, 0)), "")</f>
        <v>Scotland</v>
      </c>
      <c r="D22" s="2" t="s">
        <v>2</v>
      </c>
      <c r="E22" s="25" t="str">
        <f>IFERROR(INDEX('Season Setup'!$H$10:$H$24, MATCH($B22, 'Season Setup'!$BI$10:$BI$24, 0)), "")</f>
        <v>England</v>
      </c>
      <c r="F22" s="18"/>
      <c r="G22" s="34">
        <f>IFERROR(INDEX('Season Setup'!$AC$10:$AC$24, MATCH($B22, 'Season Setup'!$BI$10:$BI$24, 0)), "")</f>
        <v>44634.625</v>
      </c>
      <c r="H22" s="18"/>
      <c r="I22" s="28">
        <f t="shared" si="0"/>
        <v>44634.583333333336</v>
      </c>
      <c r="J22" s="18"/>
      <c r="K22" s="14"/>
      <c r="L22" s="15"/>
      <c r="M22" s="9" t="s">
        <v>6</v>
      </c>
      <c r="N22" s="14"/>
      <c r="O22" s="15"/>
      <c r="P22" s="18"/>
      <c r="Q22" s="39"/>
      <c r="R22" s="40"/>
      <c r="S22" s="41" t="s">
        <v>6</v>
      </c>
      <c r="T22" s="39"/>
      <c r="U22" s="40"/>
      <c r="V22" s="18"/>
      <c r="W22" s="4" t="str">
        <f t="shared" si="23"/>
        <v/>
      </c>
      <c r="X22" s="9" t="str">
        <f t="shared" si="1"/>
        <v/>
      </c>
      <c r="Y22" s="18"/>
      <c r="Z22" s="4" t="str">
        <f t="shared" si="24"/>
        <v/>
      </c>
      <c r="AA22" s="9" t="str">
        <f t="shared" si="2"/>
        <v/>
      </c>
      <c r="AB22" s="18"/>
      <c r="AD22" s="4" t="str">
        <f t="shared" ca="1" si="3"/>
        <v>X</v>
      </c>
      <c r="AE22" s="4" t="str">
        <f t="shared" si="25"/>
        <v/>
      </c>
      <c r="AF22" s="4" t="str">
        <f t="shared" si="26"/>
        <v/>
      </c>
      <c r="AH22" s="4" t="str">
        <f>IF($AF22="", "", IF(COUNTIF($AE$11:$AE22, $C22)=5, "X", 0))</f>
        <v/>
      </c>
      <c r="AI22" s="4" t="str">
        <f>IF($AF22="", "", IF(COUNTIF($AE$11:$AE22, $E22)=5, "X", 0))</f>
        <v/>
      </c>
      <c r="AJ22" s="4" t="str">
        <f t="shared" si="4"/>
        <v/>
      </c>
      <c r="AL22" s="8" t="str">
        <f t="shared" si="5"/>
        <v/>
      </c>
      <c r="AM22" s="22" t="str">
        <f t="shared" si="6"/>
        <v/>
      </c>
      <c r="AN22" s="9" t="str">
        <f>IF($AU22="", "", IF(COUNTIF($AT$11:$AT22, $C22)=5, $AF$9, 0))</f>
        <v/>
      </c>
      <c r="AO22" s="22"/>
      <c r="AP22" s="8" t="str">
        <f t="shared" si="7"/>
        <v/>
      </c>
      <c r="AQ22" s="22" t="str">
        <f t="shared" si="8"/>
        <v/>
      </c>
      <c r="AR22" s="9" t="str">
        <f>IF($AU22="", "", IF(COUNTIF($AT$11:$AT22, $E22)=5, $AF$9, 0))</f>
        <v/>
      </c>
      <c r="AT22" s="4" t="str">
        <f t="shared" si="9"/>
        <v/>
      </c>
      <c r="AU22" s="9" t="str">
        <f t="shared" si="27"/>
        <v/>
      </c>
      <c r="AW22" s="8" t="str">
        <f t="shared" si="10"/>
        <v/>
      </c>
      <c r="AX22" s="4" t="str">
        <f t="shared" si="11"/>
        <v/>
      </c>
      <c r="AY22" s="22"/>
      <c r="AZ22" s="4" t="str">
        <f t="shared" si="12"/>
        <v/>
      </c>
      <c r="BA22" s="9" t="str">
        <f t="shared" si="13"/>
        <v/>
      </c>
      <c r="BC22" s="8" t="str">
        <f t="shared" si="28"/>
        <v/>
      </c>
      <c r="BD22" s="22" t="str">
        <f t="shared" si="14"/>
        <v/>
      </c>
      <c r="BE22" s="22" t="str">
        <f t="shared" si="14"/>
        <v/>
      </c>
      <c r="BF22" s="22" t="str">
        <f t="shared" si="14"/>
        <v/>
      </c>
      <c r="BG22" s="22" t="str">
        <f t="shared" si="14"/>
        <v/>
      </c>
      <c r="BH22" s="9" t="str">
        <f t="shared" si="14"/>
        <v/>
      </c>
      <c r="BJ22" s="8" t="str">
        <f>IF(BC22="", "", MAX(BJ$10:BJ21)+1)</f>
        <v/>
      </c>
      <c r="BK22" s="22" t="str">
        <f>IF(BD22="", "", MAX(BK$10:BK21)+1)</f>
        <v/>
      </c>
      <c r="BL22" s="22" t="str">
        <f>IF(BE22="", "", MAX(BL$10:BL21)+1)</f>
        <v/>
      </c>
      <c r="BM22" s="22" t="str">
        <f>IF(BF22="", "", MAX(BM$10:BM21)+1)</f>
        <v/>
      </c>
      <c r="BN22" s="22" t="str">
        <f>IF(BG22="", "", MAX(BN$10:BN21)+1)</f>
        <v/>
      </c>
      <c r="BO22" s="9" t="str">
        <f>IF(BH22="", "", MAX(BO$10:BO21)+1)</f>
        <v/>
      </c>
      <c r="BY22" s="8">
        <f>IF(OR($C22=BY$10, $E22=BY$10), MAX(BY$10:BY21)+1, "")</f>
        <v>5</v>
      </c>
      <c r="BZ22" s="22" t="str">
        <f>IF(OR($C22=BZ$10, $E22=BZ$10), MAX(BZ$10:BZ21)+1, "")</f>
        <v/>
      </c>
      <c r="CA22" s="22" t="str">
        <f>IF(OR($C22=CA$10, $E22=CA$10), MAX(CA$10:CA21)+1, "")</f>
        <v/>
      </c>
      <c r="CB22" s="22" t="str">
        <f>IF(OR($C22=CB$10, $E22=CB$10), MAX(CB$10:CB21)+1, "")</f>
        <v/>
      </c>
      <c r="CC22" s="22">
        <f>IF(OR($C22=CC$10, $E22=CC$10), MAX(CC$10:CC21)+1, "")</f>
        <v>4</v>
      </c>
      <c r="CD22" s="9" t="str">
        <f>IF(OR($C22=CD$10, $E22=CD$10), MAX(CD$10:CD21)+1, "")</f>
        <v/>
      </c>
      <c r="CF22" s="8" t="str">
        <f t="shared" si="30"/>
        <v>Calcutta Cup</v>
      </c>
      <c r="CG22" s="22" t="str">
        <f t="shared" si="16"/>
        <v/>
      </c>
      <c r="CH22" s="22" t="str">
        <f t="shared" si="16"/>
        <v/>
      </c>
      <c r="CI22" s="22" t="str">
        <f t="shared" si="16"/>
        <v/>
      </c>
      <c r="CJ22" s="9" t="str">
        <f t="shared" si="16"/>
        <v/>
      </c>
      <c r="CL22" s="4" t="str">
        <f t="shared" si="31"/>
        <v>Calcutta Cup</v>
      </c>
      <c r="CN22" s="4" t="str">
        <f t="shared" si="17"/>
        <v/>
      </c>
      <c r="CP22" s="174" t="str">
        <f t="shared" si="18"/>
        <v/>
      </c>
      <c r="CQ22" s="175"/>
      <c r="CR22" s="175"/>
      <c r="CS22" s="175"/>
      <c r="CT22" s="176"/>
      <c r="CV22" s="174" t="str">
        <f t="shared" si="19"/>
        <v/>
      </c>
      <c r="CW22" s="175"/>
      <c r="CX22" s="175"/>
      <c r="CY22" s="175"/>
      <c r="CZ22" s="176"/>
      <c r="DB22" s="174" t="str">
        <f t="shared" si="20"/>
        <v/>
      </c>
      <c r="DC22" s="175"/>
      <c r="DD22" s="175"/>
      <c r="DE22" s="175"/>
      <c r="DF22" s="176"/>
      <c r="DH22" s="174" t="str">
        <f t="shared" si="21"/>
        <v/>
      </c>
      <c r="DI22" s="175"/>
      <c r="DJ22" s="175"/>
      <c r="DK22" s="175"/>
      <c r="DL22" s="176"/>
      <c r="DN22" s="174" t="str">
        <f t="shared" si="22"/>
        <v/>
      </c>
      <c r="DO22" s="175"/>
      <c r="DP22" s="175"/>
      <c r="DQ22" s="175"/>
      <c r="DR22" s="176"/>
      <c r="DT22" s="4" t="str">
        <f t="shared" si="32"/>
        <v/>
      </c>
      <c r="DU22" s="9" t="str">
        <f t="shared" si="33"/>
        <v/>
      </c>
    </row>
    <row r="23" spans="1:125" x14ac:dyDescent="0.25">
      <c r="A23" s="18"/>
      <c r="B23" s="31">
        <v>13</v>
      </c>
      <c r="C23" s="25" t="str">
        <f>IFERROR(INDEX('Season Setup'!$B$10:$B$24, MATCH($B23, 'Season Setup'!$BI$10:$BI$24, 0)), "")</f>
        <v>Scotland</v>
      </c>
      <c r="D23" s="2" t="s">
        <v>2</v>
      </c>
      <c r="E23" s="25" t="str">
        <f>IFERROR(INDEX('Season Setup'!$H$10:$H$24, MATCH($B23, 'Season Setup'!$BI$10:$BI$24, 0)), "")</f>
        <v>France</v>
      </c>
      <c r="F23" s="18"/>
      <c r="G23" s="34">
        <f>IFERROR(INDEX('Season Setup'!$AC$10:$AC$24, MATCH($B23, 'Season Setup'!$BI$10:$BI$24, 0)), "")</f>
        <v>44640.59375</v>
      </c>
      <c r="H23" s="18"/>
      <c r="I23" s="28">
        <f t="shared" si="0"/>
        <v>44640.552083333336</v>
      </c>
      <c r="J23" s="18"/>
      <c r="K23" s="14"/>
      <c r="L23" s="15"/>
      <c r="M23" s="9" t="s">
        <v>6</v>
      </c>
      <c r="N23" s="14"/>
      <c r="O23" s="15"/>
      <c r="P23" s="18"/>
      <c r="Q23" s="39"/>
      <c r="R23" s="40"/>
      <c r="S23" s="41" t="s">
        <v>6</v>
      </c>
      <c r="T23" s="39"/>
      <c r="U23" s="40"/>
      <c r="V23" s="18"/>
      <c r="W23" s="4" t="str">
        <f t="shared" si="23"/>
        <v/>
      </c>
      <c r="X23" s="9" t="str">
        <f t="shared" si="1"/>
        <v/>
      </c>
      <c r="Y23" s="18"/>
      <c r="Z23" s="4" t="str">
        <f t="shared" si="24"/>
        <v/>
      </c>
      <c r="AA23" s="9" t="str">
        <f t="shared" si="2"/>
        <v/>
      </c>
      <c r="AB23" s="18"/>
      <c r="AD23" s="4" t="str">
        <f t="shared" ca="1" si="3"/>
        <v>X</v>
      </c>
      <c r="AE23" s="4" t="str">
        <f t="shared" si="25"/>
        <v/>
      </c>
      <c r="AF23" s="4" t="str">
        <f t="shared" si="26"/>
        <v/>
      </c>
      <c r="AH23" s="4" t="str">
        <f>IF($AF23="", "", IF(COUNTIF($AE$11:$AE23, $C23)=5, "X", 0))</f>
        <v/>
      </c>
      <c r="AI23" s="4" t="str">
        <f>IF($AF23="", "", IF(COUNTIF($AE$11:$AE23, $E23)=5, "X", 0))</f>
        <v/>
      </c>
      <c r="AJ23" s="4" t="str">
        <f t="shared" si="4"/>
        <v/>
      </c>
      <c r="AL23" s="8" t="str">
        <f t="shared" si="5"/>
        <v/>
      </c>
      <c r="AM23" s="22" t="str">
        <f t="shared" si="6"/>
        <v/>
      </c>
      <c r="AN23" s="9" t="str">
        <f>IF($AU23="", "", IF(COUNTIF($AT$11:$AT23, $C23)=5, $AF$9, 0))</f>
        <v/>
      </c>
      <c r="AO23" s="22"/>
      <c r="AP23" s="8" t="str">
        <f t="shared" si="7"/>
        <v/>
      </c>
      <c r="AQ23" s="22" t="str">
        <f t="shared" si="8"/>
        <v/>
      </c>
      <c r="AR23" s="9" t="str">
        <f>IF($AU23="", "", IF(COUNTIF($AT$11:$AT23, $E23)=5, $AF$9, 0))</f>
        <v/>
      </c>
      <c r="AT23" s="4" t="str">
        <f t="shared" si="9"/>
        <v/>
      </c>
      <c r="AU23" s="9" t="str">
        <f t="shared" si="27"/>
        <v/>
      </c>
      <c r="AW23" s="8" t="str">
        <f t="shared" si="10"/>
        <v/>
      </c>
      <c r="AX23" s="4" t="str">
        <f t="shared" si="11"/>
        <v/>
      </c>
      <c r="AY23" s="22"/>
      <c r="AZ23" s="4" t="str">
        <f t="shared" si="12"/>
        <v/>
      </c>
      <c r="BA23" s="9" t="str">
        <f t="shared" si="13"/>
        <v/>
      </c>
      <c r="BC23" s="8" t="str">
        <f t="shared" si="28"/>
        <v/>
      </c>
      <c r="BD23" s="22" t="str">
        <f t="shared" si="14"/>
        <v/>
      </c>
      <c r="BE23" s="22" t="str">
        <f t="shared" si="14"/>
        <v/>
      </c>
      <c r="BF23" s="22" t="str">
        <f t="shared" si="14"/>
        <v/>
      </c>
      <c r="BG23" s="22" t="str">
        <f t="shared" si="14"/>
        <v/>
      </c>
      <c r="BH23" s="9" t="str">
        <f t="shared" si="14"/>
        <v/>
      </c>
      <c r="BJ23" s="8" t="str">
        <f>IF(BC23="", "", MAX(BJ$10:BJ22)+1)</f>
        <v/>
      </c>
      <c r="BK23" s="22" t="str">
        <f>IF(BD23="", "", MAX(BK$10:BK22)+1)</f>
        <v/>
      </c>
      <c r="BL23" s="22" t="str">
        <f>IF(BE23="", "", MAX(BL$10:BL22)+1)</f>
        <v/>
      </c>
      <c r="BM23" s="22" t="str">
        <f>IF(BF23="", "", MAX(BM$10:BM22)+1)</f>
        <v/>
      </c>
      <c r="BN23" s="22" t="str">
        <f>IF(BG23="", "", MAX(BN$10:BN22)+1)</f>
        <v/>
      </c>
      <c r="BO23" s="9" t="str">
        <f>IF(BH23="", "", MAX(BO$10:BO22)+1)</f>
        <v/>
      </c>
      <c r="BY23" s="8" t="str">
        <f>IF(OR($C23=BY$10, $E23=BY$10), MAX(BY$10:BY22)+1, "")</f>
        <v/>
      </c>
      <c r="BZ23" s="22">
        <f>IF(OR($C23=BZ$10, $E23=BZ$10), MAX(BZ$10:BZ22)+1, "")</f>
        <v>4</v>
      </c>
      <c r="CA23" s="22" t="str">
        <f>IF(OR($C23=CA$10, $E23=CA$10), MAX(CA$10:CA22)+1, "")</f>
        <v/>
      </c>
      <c r="CB23" s="22" t="str">
        <f>IF(OR($C23=CB$10, $E23=CB$10), MAX(CB$10:CB22)+1, "")</f>
        <v/>
      </c>
      <c r="CC23" s="22">
        <f>IF(OR($C23=CC$10, $E23=CC$10), MAX(CC$10:CC22)+1, "")</f>
        <v>5</v>
      </c>
      <c r="CD23" s="9" t="str">
        <f>IF(OR($C23=CD$10, $E23=CD$10), MAX(CD$10:CD22)+1, "")</f>
        <v/>
      </c>
      <c r="CF23" s="8" t="str">
        <f t="shared" si="30"/>
        <v/>
      </c>
      <c r="CG23" s="22" t="str">
        <f t="shared" si="16"/>
        <v/>
      </c>
      <c r="CH23" s="22" t="str">
        <f t="shared" si="16"/>
        <v/>
      </c>
      <c r="CI23" s="22" t="str">
        <f t="shared" si="16"/>
        <v/>
      </c>
      <c r="CJ23" s="9" t="str">
        <f t="shared" si="16"/>
        <v>Auld Alliance Trophy</v>
      </c>
      <c r="CL23" s="4" t="str">
        <f t="shared" si="31"/>
        <v>Auld Alliance Trophy</v>
      </c>
      <c r="CN23" s="4" t="str">
        <f t="shared" si="17"/>
        <v/>
      </c>
      <c r="CP23" s="174" t="str">
        <f t="shared" si="18"/>
        <v/>
      </c>
      <c r="CQ23" s="175"/>
      <c r="CR23" s="175"/>
      <c r="CS23" s="175"/>
      <c r="CT23" s="176"/>
      <c r="CV23" s="174" t="str">
        <f t="shared" si="19"/>
        <v/>
      </c>
      <c r="CW23" s="175"/>
      <c r="CX23" s="175"/>
      <c r="CY23" s="175"/>
      <c r="CZ23" s="176"/>
      <c r="DB23" s="174" t="str">
        <f t="shared" si="20"/>
        <v/>
      </c>
      <c r="DC23" s="175"/>
      <c r="DD23" s="175"/>
      <c r="DE23" s="175"/>
      <c r="DF23" s="176"/>
      <c r="DH23" s="174" t="str">
        <f t="shared" si="21"/>
        <v/>
      </c>
      <c r="DI23" s="175"/>
      <c r="DJ23" s="175"/>
      <c r="DK23" s="175"/>
      <c r="DL23" s="176"/>
      <c r="DN23" s="174" t="str">
        <f t="shared" si="22"/>
        <v/>
      </c>
      <c r="DO23" s="175"/>
      <c r="DP23" s="175"/>
      <c r="DQ23" s="175"/>
      <c r="DR23" s="176"/>
      <c r="DT23" s="4" t="str">
        <f t="shared" si="32"/>
        <v/>
      </c>
      <c r="DU23" s="9" t="str">
        <f t="shared" si="33"/>
        <v/>
      </c>
    </row>
    <row r="24" spans="1:125" x14ac:dyDescent="0.25">
      <c r="A24" s="18"/>
      <c r="B24" s="31">
        <v>14</v>
      </c>
      <c r="C24" s="25" t="str">
        <f>IFERROR(INDEX('Season Setup'!$B$10:$B$24, MATCH($B24, 'Season Setup'!$BI$10:$BI$24, 0)), "")</f>
        <v>Ireland</v>
      </c>
      <c r="D24" s="2" t="s">
        <v>2</v>
      </c>
      <c r="E24" s="25" t="str">
        <f>IFERROR(INDEX('Season Setup'!$H$10:$H$24, MATCH($B24, 'Season Setup'!$BI$10:$BI$24, 0)), "")</f>
        <v>Italy</v>
      </c>
      <c r="F24" s="18"/>
      <c r="G24" s="34">
        <f>IFERROR(INDEX('Season Setup'!$AC$10:$AC$24, MATCH($B24, 'Season Setup'!$BI$10:$BI$24, 0)), "")</f>
        <v>44640.697916666664</v>
      </c>
      <c r="H24" s="18"/>
      <c r="I24" s="28">
        <f t="shared" si="0"/>
        <v>44640.65625</v>
      </c>
      <c r="J24" s="18"/>
      <c r="K24" s="14"/>
      <c r="L24" s="15"/>
      <c r="M24" s="9" t="s">
        <v>6</v>
      </c>
      <c r="N24" s="14"/>
      <c r="O24" s="15"/>
      <c r="P24" s="18"/>
      <c r="Q24" s="39"/>
      <c r="R24" s="40"/>
      <c r="S24" s="41" t="s">
        <v>6</v>
      </c>
      <c r="T24" s="39"/>
      <c r="U24" s="40"/>
      <c r="V24" s="18"/>
      <c r="W24" s="4" t="str">
        <f t="shared" si="23"/>
        <v/>
      </c>
      <c r="X24" s="9" t="str">
        <f t="shared" si="1"/>
        <v/>
      </c>
      <c r="Y24" s="18"/>
      <c r="Z24" s="4" t="str">
        <f t="shared" si="24"/>
        <v/>
      </c>
      <c r="AA24" s="9" t="str">
        <f t="shared" si="2"/>
        <v/>
      </c>
      <c r="AB24" s="18"/>
      <c r="AD24" s="4" t="str">
        <f t="shared" ca="1" si="3"/>
        <v>X</v>
      </c>
      <c r="AE24" s="4" t="str">
        <f t="shared" si="25"/>
        <v/>
      </c>
      <c r="AF24" s="4" t="str">
        <f t="shared" si="26"/>
        <v/>
      </c>
      <c r="AH24" s="4" t="str">
        <f>IF($AF24="", "", IF(COUNTIF($AE$11:$AE24, $C24)=5, "X", 0))</f>
        <v/>
      </c>
      <c r="AI24" s="4" t="str">
        <f>IF($AF24="", "", IF(COUNTIF($AE$11:$AE24, $E24)=5, "X", 0))</f>
        <v/>
      </c>
      <c r="AJ24" s="4" t="str">
        <f t="shared" si="4"/>
        <v/>
      </c>
      <c r="AL24" s="8" t="str">
        <f t="shared" si="5"/>
        <v/>
      </c>
      <c r="AM24" s="22" t="str">
        <f t="shared" si="6"/>
        <v/>
      </c>
      <c r="AN24" s="9" t="str">
        <f>IF($AU24="", "", IF(COUNTIF($AT$11:$AT24, $C24)=5, $AF$9, 0))</f>
        <v/>
      </c>
      <c r="AO24" s="22"/>
      <c r="AP24" s="8" t="str">
        <f t="shared" si="7"/>
        <v/>
      </c>
      <c r="AQ24" s="22" t="str">
        <f t="shared" si="8"/>
        <v/>
      </c>
      <c r="AR24" s="9" t="str">
        <f>IF($AU24="", "", IF(COUNTIF($AT$11:$AT24, $E24)=5, $AF$9, 0))</f>
        <v/>
      </c>
      <c r="AT24" s="4" t="str">
        <f t="shared" si="9"/>
        <v/>
      </c>
      <c r="AU24" s="9" t="str">
        <f t="shared" si="27"/>
        <v/>
      </c>
      <c r="AW24" s="8" t="str">
        <f t="shared" si="10"/>
        <v/>
      </c>
      <c r="AX24" s="4" t="str">
        <f t="shared" si="11"/>
        <v/>
      </c>
      <c r="AY24" s="22"/>
      <c r="AZ24" s="4" t="str">
        <f t="shared" si="12"/>
        <v/>
      </c>
      <c r="BA24" s="9" t="str">
        <f t="shared" si="13"/>
        <v/>
      </c>
      <c r="BC24" s="8" t="str">
        <f t="shared" si="28"/>
        <v/>
      </c>
      <c r="BD24" s="22" t="str">
        <f t="shared" si="14"/>
        <v/>
      </c>
      <c r="BE24" s="22" t="str">
        <f t="shared" si="14"/>
        <v/>
      </c>
      <c r="BF24" s="22" t="str">
        <f t="shared" si="14"/>
        <v/>
      </c>
      <c r="BG24" s="22" t="str">
        <f t="shared" si="14"/>
        <v/>
      </c>
      <c r="BH24" s="9" t="str">
        <f t="shared" si="14"/>
        <v/>
      </c>
      <c r="BJ24" s="8" t="str">
        <f>IF(BC24="", "", MAX(BJ$10:BJ23)+1)</f>
        <v/>
      </c>
      <c r="BK24" s="22" t="str">
        <f>IF(BD24="", "", MAX(BK$10:BK23)+1)</f>
        <v/>
      </c>
      <c r="BL24" s="22" t="str">
        <f>IF(BE24="", "", MAX(BL$10:BL23)+1)</f>
        <v/>
      </c>
      <c r="BM24" s="22" t="str">
        <f>IF(BF24="", "", MAX(BM$10:BM23)+1)</f>
        <v/>
      </c>
      <c r="BN24" s="22" t="str">
        <f>IF(BG24="", "", MAX(BN$10:BN23)+1)</f>
        <v/>
      </c>
      <c r="BO24" s="9" t="str">
        <f>IF(BH24="", "", MAX(BO$10:BO23)+1)</f>
        <v/>
      </c>
      <c r="BY24" s="8" t="str">
        <f>IF(OR($C24=BY$10, $E24=BY$10), MAX(BY$10:BY23)+1, "")</f>
        <v/>
      </c>
      <c r="BZ24" s="22" t="str">
        <f>IF(OR($C24=BZ$10, $E24=BZ$10), MAX(BZ$10:BZ23)+1, "")</f>
        <v/>
      </c>
      <c r="CA24" s="22">
        <f>IF(OR($C24=CA$10, $E24=CA$10), MAX(CA$10:CA23)+1, "")</f>
        <v>5</v>
      </c>
      <c r="CB24" s="22">
        <f>IF(OR($C24=CB$10, $E24=CB$10), MAX(CB$10:CB23)+1, "")</f>
        <v>4</v>
      </c>
      <c r="CC24" s="22" t="str">
        <f>IF(OR($C24=CC$10, $E24=CC$10), MAX(CC$10:CC23)+1, "")</f>
        <v/>
      </c>
      <c r="CD24" s="9" t="str">
        <f>IF(OR($C24=CD$10, $E24=CD$10), MAX(CD$10:CD23)+1, "")</f>
        <v/>
      </c>
      <c r="CF24" s="8" t="str">
        <f t="shared" si="30"/>
        <v/>
      </c>
      <c r="CG24" s="22" t="str">
        <f t="shared" si="16"/>
        <v/>
      </c>
      <c r="CH24" s="22" t="str">
        <f t="shared" si="16"/>
        <v/>
      </c>
      <c r="CI24" s="22" t="str">
        <f t="shared" si="16"/>
        <v/>
      </c>
      <c r="CJ24" s="9" t="str">
        <f t="shared" si="16"/>
        <v/>
      </c>
      <c r="CL24" s="4" t="str">
        <f t="shared" si="31"/>
        <v/>
      </c>
      <c r="CN24" s="4" t="str">
        <f t="shared" si="17"/>
        <v/>
      </c>
      <c r="CP24" s="174" t="str">
        <f t="shared" si="18"/>
        <v/>
      </c>
      <c r="CQ24" s="175"/>
      <c r="CR24" s="175"/>
      <c r="CS24" s="175"/>
      <c r="CT24" s="176"/>
      <c r="CV24" s="174" t="str">
        <f t="shared" si="19"/>
        <v/>
      </c>
      <c r="CW24" s="175"/>
      <c r="CX24" s="175"/>
      <c r="CY24" s="175"/>
      <c r="CZ24" s="176"/>
      <c r="DB24" s="174" t="str">
        <f t="shared" si="20"/>
        <v/>
      </c>
      <c r="DC24" s="175"/>
      <c r="DD24" s="175"/>
      <c r="DE24" s="175"/>
      <c r="DF24" s="176"/>
      <c r="DH24" s="174" t="str">
        <f t="shared" si="21"/>
        <v/>
      </c>
      <c r="DI24" s="175"/>
      <c r="DJ24" s="175"/>
      <c r="DK24" s="175"/>
      <c r="DL24" s="176"/>
      <c r="DN24" s="174" t="str">
        <f t="shared" si="22"/>
        <v/>
      </c>
      <c r="DO24" s="175"/>
      <c r="DP24" s="175"/>
      <c r="DQ24" s="175"/>
      <c r="DR24" s="176"/>
      <c r="DT24" s="4" t="str">
        <f t="shared" si="32"/>
        <v/>
      </c>
      <c r="DU24" s="9" t="str">
        <f t="shared" si="33"/>
        <v/>
      </c>
    </row>
    <row r="25" spans="1:125" x14ac:dyDescent="0.25">
      <c r="A25" s="18"/>
      <c r="B25" s="32">
        <v>15</v>
      </c>
      <c r="C25" s="25" t="str">
        <f>IFERROR(INDEX('Season Setup'!$B$10:$B$24, MATCH($B25, 'Season Setup'!$BI$10:$BI$24, 0)), "")</f>
        <v>France</v>
      </c>
      <c r="D25" s="27" t="s">
        <v>2</v>
      </c>
      <c r="E25" s="25" t="str">
        <f>IFERROR(INDEX('Season Setup'!$H$10:$H$24, MATCH($B25, 'Season Setup'!$BI$10:$BI$24, 0)), "")</f>
        <v>Italy</v>
      </c>
      <c r="F25" s="18"/>
      <c r="G25" s="35">
        <f>IFERROR(INDEX('Season Setup'!$AC$10:$AC$24, MATCH($B25, 'Season Setup'!$BI$10:$BI$24, 0)), "")</f>
        <v>44640.833333333336</v>
      </c>
      <c r="H25" s="18"/>
      <c r="I25" s="28">
        <f t="shared" si="0"/>
        <v>44640.791666666672</v>
      </c>
      <c r="J25" s="18"/>
      <c r="K25" s="16"/>
      <c r="L25" s="17"/>
      <c r="M25" s="11" t="s">
        <v>6</v>
      </c>
      <c r="N25" s="16"/>
      <c r="O25" s="17"/>
      <c r="P25" s="18"/>
      <c r="Q25" s="42"/>
      <c r="R25" s="43"/>
      <c r="S25" s="44" t="s">
        <v>6</v>
      </c>
      <c r="T25" s="42"/>
      <c r="U25" s="43"/>
      <c r="V25" s="18"/>
      <c r="W25" s="5" t="str">
        <f t="shared" si="23"/>
        <v/>
      </c>
      <c r="X25" s="11" t="str">
        <f t="shared" si="1"/>
        <v/>
      </c>
      <c r="Y25" s="18"/>
      <c r="Z25" s="5" t="str">
        <f t="shared" si="24"/>
        <v/>
      </c>
      <c r="AA25" s="11" t="str">
        <f t="shared" si="2"/>
        <v/>
      </c>
      <c r="AB25" s="18"/>
      <c r="AD25" s="5" t="str">
        <f t="shared" ca="1" si="3"/>
        <v>X</v>
      </c>
      <c r="AE25" s="5" t="str">
        <f t="shared" si="25"/>
        <v/>
      </c>
      <c r="AF25" s="5" t="str">
        <f t="shared" si="26"/>
        <v/>
      </c>
      <c r="AH25" s="5" t="str">
        <f>IF($AF25="", "", IF(COUNTIF($AE$11:$AE25, $C25)=5, "X", 0))</f>
        <v/>
      </c>
      <c r="AI25" s="5" t="str">
        <f>IF($AF25="", "", IF(COUNTIF($AE$11:$AE25, $E25)=5, "X", 0))</f>
        <v/>
      </c>
      <c r="AJ25" s="5" t="str">
        <f t="shared" si="4"/>
        <v/>
      </c>
      <c r="AL25" s="10" t="str">
        <f t="shared" si="5"/>
        <v/>
      </c>
      <c r="AM25" s="24" t="str">
        <f t="shared" si="6"/>
        <v/>
      </c>
      <c r="AN25" s="11" t="str">
        <f>IF($AU25="", "", IF(COUNTIF($AT$11:$AT25, $C25)=5, $AF$9, 0))</f>
        <v/>
      </c>
      <c r="AO25" s="22"/>
      <c r="AP25" s="10" t="str">
        <f t="shared" si="7"/>
        <v/>
      </c>
      <c r="AQ25" s="24" t="str">
        <f t="shared" si="8"/>
        <v/>
      </c>
      <c r="AR25" s="11" t="str">
        <f>IF($AU25="", "", IF(COUNTIF($AT$11:$AT25, $E25)=5, $AF$9, 0))</f>
        <v/>
      </c>
      <c r="AT25" s="5" t="str">
        <f t="shared" si="9"/>
        <v/>
      </c>
      <c r="AU25" s="11" t="str">
        <f t="shared" si="27"/>
        <v/>
      </c>
      <c r="AW25" s="10" t="str">
        <f t="shared" si="10"/>
        <v/>
      </c>
      <c r="AX25" s="5" t="str">
        <f t="shared" si="11"/>
        <v/>
      </c>
      <c r="AY25" s="22"/>
      <c r="AZ25" s="5" t="str">
        <f t="shared" si="12"/>
        <v/>
      </c>
      <c r="BA25" s="11" t="str">
        <f t="shared" si="13"/>
        <v/>
      </c>
      <c r="BC25" s="10" t="str">
        <f t="shared" si="28"/>
        <v/>
      </c>
      <c r="BD25" s="24" t="str">
        <f t="shared" si="14"/>
        <v/>
      </c>
      <c r="BE25" s="24" t="str">
        <f t="shared" si="14"/>
        <v/>
      </c>
      <c r="BF25" s="24" t="str">
        <f t="shared" si="14"/>
        <v/>
      </c>
      <c r="BG25" s="24" t="str">
        <f t="shared" si="14"/>
        <v/>
      </c>
      <c r="BH25" s="11" t="str">
        <f t="shared" si="14"/>
        <v/>
      </c>
      <c r="BJ25" s="10" t="str">
        <f>IF(BC25="", "", MAX(BJ$10:BJ24)+1)</f>
        <v/>
      </c>
      <c r="BK25" s="24" t="str">
        <f>IF(BD25="", "", MAX(BK$10:BK24)+1)</f>
        <v/>
      </c>
      <c r="BL25" s="24" t="str">
        <f>IF(BE25="", "", MAX(BL$10:BL24)+1)</f>
        <v/>
      </c>
      <c r="BM25" s="24" t="str">
        <f>IF(BF25="", "", MAX(BM$10:BM24)+1)</f>
        <v/>
      </c>
      <c r="BN25" s="24" t="str">
        <f>IF(BG25="", "", MAX(BN$10:BN24)+1)</f>
        <v/>
      </c>
      <c r="BO25" s="11" t="str">
        <f>IF(BH25="", "", MAX(BO$10:BO24)+1)</f>
        <v/>
      </c>
      <c r="BY25" s="10" t="str">
        <f>IF(OR($C25=BY$10, $E25=BY$10), MAX(BY$10:BY24)+1, "")</f>
        <v/>
      </c>
      <c r="BZ25" s="24">
        <f>IF(OR($C25=BZ$10, $E25=BZ$10), MAX(BZ$10:BZ24)+1, "")</f>
        <v>5</v>
      </c>
      <c r="CA25" s="24" t="str">
        <f>IF(OR($C25=CA$10, $E25=CA$10), MAX(CA$10:CA24)+1, "")</f>
        <v/>
      </c>
      <c r="CB25" s="24">
        <f>IF(OR($C25=CB$10, $E25=CB$10), MAX(CB$10:CB24)+1, "")</f>
        <v>5</v>
      </c>
      <c r="CC25" s="24" t="str">
        <f>IF(OR($C25=CC$10, $E25=CC$10), MAX(CC$10:CC24)+1, "")</f>
        <v/>
      </c>
      <c r="CD25" s="11" t="str">
        <f>IF(OR($C25=CD$10, $E25=CD$10), MAX(CD$10:CD24)+1, "")</f>
        <v/>
      </c>
      <c r="CF25" s="10" t="str">
        <f t="shared" si="30"/>
        <v/>
      </c>
      <c r="CG25" s="24" t="str">
        <f t="shared" si="16"/>
        <v/>
      </c>
      <c r="CH25" s="24" t="str">
        <f t="shared" si="16"/>
        <v/>
      </c>
      <c r="CI25" s="24" t="str">
        <f t="shared" si="16"/>
        <v>Giuseppe Garibaldi Trophy</v>
      </c>
      <c r="CJ25" s="11" t="str">
        <f t="shared" si="16"/>
        <v/>
      </c>
      <c r="CL25" s="5" t="str">
        <f t="shared" si="31"/>
        <v>Giuseppe Garibaldi Trophy</v>
      </c>
      <c r="CN25" s="5" t="str">
        <f t="shared" si="17"/>
        <v/>
      </c>
      <c r="CP25" s="177" t="str">
        <f t="shared" si="18"/>
        <v/>
      </c>
      <c r="CQ25" s="178"/>
      <c r="CR25" s="178"/>
      <c r="CS25" s="178"/>
      <c r="CT25" s="179"/>
      <c r="CV25" s="177" t="str">
        <f t="shared" si="19"/>
        <v/>
      </c>
      <c r="CW25" s="178"/>
      <c r="CX25" s="178"/>
      <c r="CY25" s="178"/>
      <c r="CZ25" s="179"/>
      <c r="DB25" s="177" t="str">
        <f t="shared" si="20"/>
        <v/>
      </c>
      <c r="DC25" s="178"/>
      <c r="DD25" s="178"/>
      <c r="DE25" s="178"/>
      <c r="DF25" s="179"/>
      <c r="DH25" s="177" t="str">
        <f t="shared" si="21"/>
        <v/>
      </c>
      <c r="DI25" s="178"/>
      <c r="DJ25" s="178"/>
      <c r="DK25" s="178"/>
      <c r="DL25" s="179"/>
      <c r="DN25" s="177" t="str">
        <f t="shared" si="22"/>
        <v/>
      </c>
      <c r="DO25" s="178"/>
      <c r="DP25" s="178"/>
      <c r="DQ25" s="178"/>
      <c r="DR25" s="179"/>
      <c r="DT25" s="5" t="str">
        <f t="shared" si="32"/>
        <v/>
      </c>
      <c r="DU25" s="11" t="str">
        <f t="shared" si="33"/>
        <v/>
      </c>
    </row>
    <row r="26" spans="1:125"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1:125" x14ac:dyDescent="0.25">
      <c r="A27" s="18"/>
      <c r="B27" s="156"/>
      <c r="C27" s="157"/>
      <c r="D27" s="157"/>
      <c r="E27" s="157"/>
      <c r="F27" s="157"/>
      <c r="G27" s="158"/>
      <c r="H27" s="18"/>
      <c r="I27" s="18"/>
      <c r="J27" s="18"/>
      <c r="K27" s="18"/>
      <c r="L27" s="18"/>
      <c r="M27" s="18"/>
      <c r="N27" s="18"/>
      <c r="O27" s="18"/>
      <c r="P27" s="18"/>
      <c r="Q27" s="18"/>
      <c r="R27" s="18"/>
      <c r="S27" s="18"/>
      <c r="T27" s="18"/>
      <c r="U27" s="18"/>
      <c r="V27" s="18"/>
      <c r="W27" s="18"/>
      <c r="X27" s="18"/>
      <c r="Y27" s="18"/>
      <c r="Z27" s="18"/>
      <c r="AA27" s="18"/>
      <c r="AB27" s="18"/>
    </row>
    <row r="28" spans="1:125" x14ac:dyDescent="0.25">
      <c r="A28" s="18"/>
      <c r="B28" s="159"/>
      <c r="C28" s="287"/>
      <c r="D28" s="287"/>
      <c r="E28" s="287"/>
      <c r="F28" s="287"/>
      <c r="G28" s="161"/>
      <c r="H28" s="18"/>
      <c r="I28" s="18"/>
      <c r="J28" s="18"/>
      <c r="K28" s="18"/>
      <c r="L28" s="18"/>
      <c r="M28" s="18"/>
      <c r="N28" s="18"/>
      <c r="O28" s="18"/>
      <c r="P28" s="18"/>
      <c r="Q28" s="18"/>
      <c r="R28" s="18"/>
      <c r="S28" s="18"/>
      <c r="T28" s="18"/>
      <c r="U28" s="18"/>
      <c r="V28" s="18"/>
      <c r="W28" s="18"/>
      <c r="X28" s="18"/>
      <c r="Y28" s="18"/>
      <c r="Z28" s="18"/>
      <c r="AA28" s="18"/>
      <c r="AB28" s="18"/>
    </row>
    <row r="29" spans="1:125" x14ac:dyDescent="0.25">
      <c r="A29" s="18"/>
      <c r="B29" s="159"/>
      <c r="C29" s="287"/>
      <c r="D29" s="287"/>
      <c r="E29" s="287"/>
      <c r="F29" s="287"/>
      <c r="G29" s="161"/>
      <c r="H29" s="18"/>
      <c r="I29" s="18"/>
      <c r="J29" s="18"/>
      <c r="K29" s="18"/>
      <c r="L29" s="18"/>
      <c r="M29" s="18"/>
      <c r="N29" s="18"/>
      <c r="O29" s="18"/>
      <c r="P29" s="18"/>
      <c r="Q29" s="18"/>
      <c r="R29" s="18"/>
      <c r="S29" s="18"/>
      <c r="T29" s="18"/>
      <c r="U29" s="18"/>
      <c r="V29" s="18"/>
      <c r="W29" s="18"/>
      <c r="X29" s="18"/>
      <c r="Y29" s="18"/>
      <c r="Z29" s="18"/>
      <c r="AA29" s="18"/>
      <c r="AB29" s="18"/>
    </row>
    <row r="30" spans="1:125" x14ac:dyDescent="0.25">
      <c r="A30" s="18"/>
      <c r="B30" s="159"/>
      <c r="C30" s="287"/>
      <c r="D30" s="287"/>
      <c r="E30" s="287"/>
      <c r="F30" s="287"/>
      <c r="G30" s="161"/>
      <c r="H30" s="18"/>
      <c r="I30" s="18"/>
      <c r="J30" s="18"/>
      <c r="K30" s="18"/>
      <c r="L30" s="18"/>
      <c r="M30" s="18"/>
      <c r="N30" s="18"/>
      <c r="O30" s="18"/>
      <c r="P30" s="18"/>
      <c r="Q30" s="18"/>
      <c r="R30" s="18"/>
      <c r="S30" s="18"/>
      <c r="T30" s="18"/>
      <c r="U30" s="18"/>
      <c r="V30" s="18"/>
      <c r="W30" s="18"/>
      <c r="X30" s="18"/>
      <c r="Y30" s="18"/>
      <c r="Z30" s="18"/>
      <c r="AA30" s="18"/>
      <c r="AB30" s="18"/>
    </row>
    <row r="31" spans="1:125" x14ac:dyDescent="0.25">
      <c r="A31" s="18"/>
      <c r="B31" s="159"/>
      <c r="C31" s="287"/>
      <c r="D31" s="287"/>
      <c r="E31" s="287"/>
      <c r="F31" s="287"/>
      <c r="G31" s="161"/>
      <c r="H31" s="18"/>
      <c r="I31" s="18"/>
      <c r="J31" s="18"/>
      <c r="K31" s="18"/>
      <c r="L31" s="18"/>
      <c r="M31" s="18"/>
      <c r="N31" s="18"/>
      <c r="O31" s="18"/>
      <c r="P31" s="18"/>
      <c r="Q31" s="18"/>
      <c r="R31" s="18"/>
      <c r="S31" s="18"/>
      <c r="T31" s="18"/>
      <c r="U31" s="18"/>
      <c r="V31" s="18"/>
      <c r="W31" s="18"/>
      <c r="X31" s="18"/>
      <c r="Y31" s="18"/>
      <c r="Z31" s="18"/>
      <c r="AA31" s="18"/>
      <c r="AB31" s="18"/>
    </row>
    <row r="32" spans="1:125" x14ac:dyDescent="0.25">
      <c r="A32" s="18"/>
      <c r="B32" s="162"/>
      <c r="C32" s="163"/>
      <c r="D32" s="163"/>
      <c r="E32" s="163"/>
      <c r="F32" s="163"/>
      <c r="G32" s="164"/>
      <c r="H32" s="18"/>
      <c r="I32" s="18"/>
      <c r="J32" s="18"/>
      <c r="K32" s="18"/>
      <c r="L32" s="18"/>
      <c r="M32" s="18"/>
      <c r="N32" s="18"/>
      <c r="O32" s="18"/>
      <c r="P32" s="18"/>
      <c r="Q32" s="18"/>
      <c r="R32" s="18"/>
      <c r="S32" s="18"/>
      <c r="T32" s="18"/>
      <c r="U32" s="18"/>
      <c r="V32" s="18"/>
      <c r="W32" s="18"/>
      <c r="X32" s="18"/>
      <c r="Y32" s="18"/>
      <c r="Z32" s="18"/>
      <c r="AA32" s="18"/>
      <c r="AB32" s="18"/>
    </row>
    <row r="33" spans="1:28"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sheetData>
  <sheetProtection algorithmName="SHA-512" hashValue="1Ct6dfCZvKn90P01kBnhPDZTkuQjZzMSyRVMfke715cLnBIol65o9ZsLJOUfSEdwHsPna74d8lxlbYKS0VzD6w==" saltValue="qNATq8+1xT0IhKTJwrbv+g==" spinCount="100000" sheet="1" objects="1" scenarios="1"/>
  <mergeCells count="98">
    <mergeCell ref="DT10:DU10"/>
    <mergeCell ref="B2:G3"/>
    <mergeCell ref="K2:O6"/>
    <mergeCell ref="Q2:U6"/>
    <mergeCell ref="W2:AA6"/>
    <mergeCell ref="B5:I8"/>
    <mergeCell ref="K8:O8"/>
    <mergeCell ref="Q8:U8"/>
    <mergeCell ref="AL8:AU8"/>
    <mergeCell ref="W8:AA8"/>
    <mergeCell ref="CP10:CT10"/>
    <mergeCell ref="CV10:CZ10"/>
    <mergeCell ref="DB10:DF10"/>
    <mergeCell ref="DH10:DL10"/>
    <mergeCell ref="DN10:DR10"/>
    <mergeCell ref="B27:G32"/>
    <mergeCell ref="AE4:AF4"/>
    <mergeCell ref="W9:X9"/>
    <mergeCell ref="Z9:AA9"/>
    <mergeCell ref="K9:L9"/>
    <mergeCell ref="N9:O9"/>
    <mergeCell ref="Q9:R9"/>
    <mergeCell ref="T9:U9"/>
    <mergeCell ref="CP11:CT11"/>
    <mergeCell ref="CV11:CZ11"/>
    <mergeCell ref="DB11:DF11"/>
    <mergeCell ref="DH11:DL11"/>
    <mergeCell ref="DN11:DR11"/>
    <mergeCell ref="CP12:CT12"/>
    <mergeCell ref="CV12:CZ12"/>
    <mergeCell ref="DB12:DF12"/>
    <mergeCell ref="DH12:DL12"/>
    <mergeCell ref="DN12:DR12"/>
    <mergeCell ref="CP13:CT13"/>
    <mergeCell ref="CV13:CZ13"/>
    <mergeCell ref="DB13:DF13"/>
    <mergeCell ref="DH13:DL13"/>
    <mergeCell ref="DN13:DR13"/>
    <mergeCell ref="CP14:CT14"/>
    <mergeCell ref="CV14:CZ14"/>
    <mergeCell ref="DB14:DF14"/>
    <mergeCell ref="DH14:DL14"/>
    <mergeCell ref="DN14:DR14"/>
    <mergeCell ref="CP15:CT15"/>
    <mergeCell ref="CV15:CZ15"/>
    <mergeCell ref="DB15:DF15"/>
    <mergeCell ref="DH15:DL15"/>
    <mergeCell ref="DN15:DR15"/>
    <mergeCell ref="CP16:CT16"/>
    <mergeCell ref="CV16:CZ16"/>
    <mergeCell ref="DB16:DF16"/>
    <mergeCell ref="DH16:DL16"/>
    <mergeCell ref="DN16:DR16"/>
    <mergeCell ref="CP17:CT17"/>
    <mergeCell ref="CV17:CZ17"/>
    <mergeCell ref="DB17:DF17"/>
    <mergeCell ref="DH17:DL17"/>
    <mergeCell ref="DN17:DR17"/>
    <mergeCell ref="CP18:CT18"/>
    <mergeCell ref="CV18:CZ18"/>
    <mergeCell ref="DB18:DF18"/>
    <mergeCell ref="DH18:DL18"/>
    <mergeCell ref="DN18:DR18"/>
    <mergeCell ref="CP19:CT19"/>
    <mergeCell ref="CV19:CZ19"/>
    <mergeCell ref="DB19:DF19"/>
    <mergeCell ref="DH19:DL19"/>
    <mergeCell ref="DN19:DR19"/>
    <mergeCell ref="CP20:CT20"/>
    <mergeCell ref="CV20:CZ20"/>
    <mergeCell ref="DB20:DF20"/>
    <mergeCell ref="DH20:DL20"/>
    <mergeCell ref="DN20:DR20"/>
    <mergeCell ref="CP21:CT21"/>
    <mergeCell ref="CV21:CZ21"/>
    <mergeCell ref="DB21:DF21"/>
    <mergeCell ref="DH21:DL21"/>
    <mergeCell ref="DN21:DR21"/>
    <mergeCell ref="CP22:CT22"/>
    <mergeCell ref="CV22:CZ22"/>
    <mergeCell ref="DB22:DF22"/>
    <mergeCell ref="DH22:DL22"/>
    <mergeCell ref="DN22:DR22"/>
    <mergeCell ref="CP23:CT23"/>
    <mergeCell ref="CV23:CZ23"/>
    <mergeCell ref="DB23:DF23"/>
    <mergeCell ref="DH23:DL23"/>
    <mergeCell ref="DN23:DR23"/>
    <mergeCell ref="CP24:CT24"/>
    <mergeCell ref="CV24:CZ24"/>
    <mergeCell ref="DB24:DF24"/>
    <mergeCell ref="DH24:DL24"/>
    <mergeCell ref="DN24:DR24"/>
    <mergeCell ref="CP25:CT25"/>
    <mergeCell ref="CV25:CZ25"/>
    <mergeCell ref="DB25:DF25"/>
    <mergeCell ref="DH25:DL25"/>
    <mergeCell ref="DN25:DR25"/>
  </mergeCells>
  <conditionalFormatting sqref="K11:O25">
    <cfRule type="expression" dxfId="56" priority="9">
      <formula>$AD11="X"</formula>
    </cfRule>
  </conditionalFormatting>
  <conditionalFormatting sqref="I11:I25">
    <cfRule type="expression" dxfId="55" priority="1">
      <formula>AND(NOT($I11=""), $AD11="X")</formula>
    </cfRule>
    <cfRule type="expression" dxfId="54" priority="2">
      <formula>AND(NOT($I11=""), $AD11="")</formula>
    </cfRule>
  </conditionalFormatting>
  <dataValidations count="1">
    <dataValidation type="custom" showInputMessage="1" showErrorMessage="1" errorTitle="Too Late" error="The lockdown time has passed, so your prediction has been locked." sqref="K11:L25 N11:O25" xr:uid="{75F5BCF4-A60D-4451-B224-1F485FDCB52B}">
      <formula1>$AD11=""</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 id="{9B42C0F4-097B-4EC5-9388-595609AE2EF9}">
            <xm:f>C11='Season Setup'!$BA$8</xm:f>
            <x14:dxf>
              <font>
                <b/>
                <i val="0"/>
                <color theme="0"/>
              </font>
              <fill>
                <patternFill>
                  <bgColor rgb="FFFF0000"/>
                </patternFill>
              </fill>
            </x14:dxf>
          </x14:cfRule>
          <x14:cfRule type="expression" priority="4" id="{B1211136-7DA4-4C9C-B084-39E08AF78883}">
            <xm:f>C11='Season Setup'!$BA$7</xm:f>
            <x14:dxf>
              <font>
                <b/>
                <i val="0"/>
                <color theme="0"/>
              </font>
              <fill>
                <patternFill>
                  <bgColor rgb="FF002060"/>
                </patternFill>
              </fill>
            </x14:dxf>
          </x14:cfRule>
          <x14:cfRule type="expression" priority="5" id="{625D687E-4D33-4CBB-9A95-DF6FF5084E24}">
            <xm:f>C11='Season Setup'!$BA$6</xm:f>
            <x14:dxf>
              <font>
                <b/>
                <i val="0"/>
                <color theme="0"/>
              </font>
              <fill>
                <patternFill>
                  <bgColor rgb="FF0070C0"/>
                </patternFill>
              </fill>
            </x14:dxf>
          </x14:cfRule>
          <x14:cfRule type="expression" priority="6" id="{03A64BEA-8FA2-43C2-B753-C8C716DAC968}">
            <xm:f>C11='Season Setup'!$BA$5</xm:f>
            <x14:dxf>
              <font>
                <b/>
                <i val="0"/>
                <color theme="0"/>
              </font>
              <fill>
                <patternFill>
                  <bgColor rgb="FF00B050"/>
                </patternFill>
              </fill>
            </x14:dxf>
          </x14:cfRule>
          <x14:cfRule type="expression" priority="7" id="{1237405D-E116-4863-9E68-C8F10F1A41D5}">
            <xm:f>C11='Season Setup'!$BA$4</xm:f>
            <x14:dxf>
              <font>
                <b/>
                <i val="0"/>
                <color rgb="FFFF0000"/>
              </font>
              <fill>
                <patternFill>
                  <bgColor rgb="FF0000FF"/>
                </patternFill>
              </fill>
            </x14:dxf>
          </x14:cfRule>
          <x14:cfRule type="expression" priority="8" id="{530A7E42-278D-47A8-9FF6-7E948BE59550}">
            <xm:f>C11='Season Setup'!$BA$3</xm:f>
            <x14:dxf>
              <font>
                <b/>
                <i val="0"/>
                <color rgb="FFFF0000"/>
              </font>
              <fill>
                <patternFill>
                  <bgColor theme="0"/>
                </patternFill>
              </fill>
              <border>
                <vertical/>
                <horizontal/>
              </border>
            </x14:dxf>
          </x14:cfRule>
          <xm:sqref>C11:C25 E11:E25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D911-3992-4807-BF86-F1BFC40C4A8D}">
  <sheetPr>
    <tabColor rgb="FF7030A0"/>
  </sheetPr>
  <dimension ref="A1:BI33"/>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9" width="5.7109375" style="1" hidden="1" customWidth="1"/>
    <col min="60" max="60" width="2.85546875" style="1" hidden="1" customWidth="1"/>
    <col min="61" max="61" width="7.140625" style="1" hidden="1" customWidth="1"/>
    <col min="62" max="16384" width="2.85546875" style="1" hidden="1"/>
  </cols>
  <sheetData>
    <row r="1" spans="1:57" x14ac:dyDescent="0.25">
      <c r="A1" s="18"/>
      <c r="B1" s="56"/>
      <c r="C1" s="56"/>
      <c r="D1" s="56"/>
      <c r="E1" s="56"/>
      <c r="F1" s="56"/>
      <c r="G1" s="57">
        <v>1</v>
      </c>
      <c r="H1" s="57">
        <v>2</v>
      </c>
      <c r="I1" s="57">
        <v>3</v>
      </c>
      <c r="J1" s="57">
        <v>4</v>
      </c>
      <c r="K1" s="57">
        <v>5</v>
      </c>
      <c r="L1" s="56"/>
      <c r="M1" s="56"/>
      <c r="N1" s="56"/>
      <c r="O1" s="56"/>
      <c r="P1" s="56"/>
      <c r="Q1" s="56"/>
      <c r="R1" s="56"/>
      <c r="S1" s="57">
        <v>1</v>
      </c>
      <c r="T1" s="57">
        <v>2</v>
      </c>
      <c r="U1" s="57">
        <v>3</v>
      </c>
      <c r="V1" s="57">
        <v>4</v>
      </c>
      <c r="W1" s="57">
        <v>5</v>
      </c>
      <c r="X1" s="18"/>
      <c r="Y1" s="18"/>
      <c r="Z1" s="18"/>
      <c r="AA1" s="18"/>
      <c r="AB1" s="18"/>
      <c r="AC1" s="18"/>
      <c r="AD1" s="18"/>
      <c r="AE1" s="18"/>
      <c r="AF1" s="18"/>
      <c r="AG1" s="18"/>
      <c r="AH1" s="18"/>
      <c r="AI1" s="18"/>
      <c r="AJ1" s="18"/>
      <c r="AK1" s="18"/>
      <c r="AL1" s="18"/>
      <c r="AM1" s="18"/>
      <c r="AN1" s="18"/>
      <c r="AO1" s="18"/>
      <c r="AP1" s="18"/>
      <c r="AQ1" s="18"/>
      <c r="AR1" s="18"/>
      <c r="AS1" s="18"/>
      <c r="AT1" s="18"/>
    </row>
    <row r="2" spans="1:57" ht="15" customHeight="1" x14ac:dyDescent="0.25">
      <c r="A2" s="18"/>
      <c r="B2" s="314" t="str">
        <f>IFERROR(INDEX('Fixtures Predictions &amp; Results'!$C$11:$C$25, MATCH($B$7, 'Fixtures Predictions &amp; Results'!$B$11:$B$25, 0)), "")</f>
        <v/>
      </c>
      <c r="C2" s="315"/>
      <c r="D2" s="315"/>
      <c r="E2" s="315"/>
      <c r="F2" s="315"/>
      <c r="G2" s="315"/>
      <c r="H2" s="315"/>
      <c r="I2" s="315"/>
      <c r="J2" s="315"/>
      <c r="K2" s="316"/>
      <c r="L2" s="320" t="s">
        <v>61</v>
      </c>
      <c r="M2" s="321"/>
      <c r="N2" s="314" t="str">
        <f>IFERROR(INDEX('Fixtures Predictions &amp; Results'!$E$11:$E$25, MATCH($B$7, 'Fixtures Predictions &amp; Results'!$B$11:$B$25, 0)), "")</f>
        <v/>
      </c>
      <c r="O2" s="315"/>
      <c r="P2" s="315"/>
      <c r="Q2" s="315"/>
      <c r="R2" s="315"/>
      <c r="S2" s="315"/>
      <c r="T2" s="315"/>
      <c r="U2" s="315"/>
      <c r="V2" s="315"/>
      <c r="W2" s="316"/>
      <c r="X2" s="18"/>
      <c r="Y2" s="18"/>
      <c r="Z2" s="18"/>
      <c r="AA2" s="18"/>
      <c r="AB2" s="18"/>
      <c r="AC2" s="18"/>
      <c r="AD2" s="18"/>
      <c r="AE2" s="18"/>
      <c r="AF2" s="18"/>
      <c r="AG2" s="18"/>
      <c r="AH2" s="18"/>
      <c r="AI2" s="18"/>
      <c r="AJ2" s="18"/>
      <c r="AK2" s="18"/>
      <c r="AL2" s="18"/>
      <c r="AM2" s="18"/>
      <c r="AN2" s="18"/>
      <c r="AO2" s="18"/>
      <c r="AP2" s="18"/>
      <c r="AQ2" s="18"/>
      <c r="AR2" s="18"/>
      <c r="AS2" s="18"/>
      <c r="AT2" s="18"/>
      <c r="BE2" s="25"/>
    </row>
    <row r="3" spans="1:57" ht="15" customHeight="1" x14ac:dyDescent="0.25">
      <c r="A3" s="18"/>
      <c r="B3" s="317"/>
      <c r="C3" s="318"/>
      <c r="D3" s="318"/>
      <c r="E3" s="318"/>
      <c r="F3" s="318"/>
      <c r="G3" s="318"/>
      <c r="H3" s="318"/>
      <c r="I3" s="318"/>
      <c r="J3" s="318"/>
      <c r="K3" s="319"/>
      <c r="L3" s="320"/>
      <c r="M3" s="321"/>
      <c r="N3" s="317"/>
      <c r="O3" s="318"/>
      <c r="P3" s="318"/>
      <c r="Q3" s="318"/>
      <c r="R3" s="318"/>
      <c r="S3" s="318"/>
      <c r="T3" s="318"/>
      <c r="U3" s="318"/>
      <c r="V3" s="318"/>
      <c r="W3" s="319"/>
      <c r="X3" s="18"/>
      <c r="Y3" s="18"/>
      <c r="Z3" s="18"/>
      <c r="AA3" s="18"/>
      <c r="AB3" s="18"/>
      <c r="AC3" s="18"/>
      <c r="AD3" s="18"/>
      <c r="AE3" s="18"/>
      <c r="AF3" s="18"/>
      <c r="AG3" s="18"/>
      <c r="AH3" s="18"/>
      <c r="AI3" s="18"/>
      <c r="AJ3" s="18"/>
      <c r="AK3" s="18"/>
      <c r="AL3" s="18"/>
      <c r="AM3" s="18"/>
      <c r="AN3" s="18"/>
      <c r="AO3" s="18"/>
      <c r="AP3" s="18"/>
      <c r="AQ3" s="18"/>
      <c r="AR3" s="18"/>
      <c r="AS3" s="18"/>
      <c r="AT3" s="18"/>
      <c r="BA3" s="3" t="str">
        <f>IF('Season Setup'!$BA3="", "", 'Season Setup'!$BA3)</f>
        <v>England</v>
      </c>
      <c r="BB3" s="45">
        <v>8</v>
      </c>
      <c r="BC3" s="46">
        <v>12.5</v>
      </c>
      <c r="BE3" s="3">
        <v>1</v>
      </c>
    </row>
    <row r="4" spans="1:57" x14ac:dyDescent="0.25">
      <c r="A4" s="18"/>
      <c r="B4" s="312" t="s">
        <v>64</v>
      </c>
      <c r="C4" s="312"/>
      <c r="D4" s="312"/>
      <c r="E4" s="312"/>
      <c r="F4" s="312"/>
      <c r="G4" s="55" t="str">
        <f>IF($BI$22&gt;G$1, IFERROR(INDEX('Fixtures Predictions &amp; Results'!$BR$11:$BW$15, MATCH(G$1, 'Fixtures Predictions &amp; Results'!$BQ$11:$BQ$15, 0), MATCH($BA$22, 'Fixtures Predictions &amp; Results'!$BR$10:$BW$10, 0)), ""), "")</f>
        <v/>
      </c>
      <c r="H4" s="55" t="str">
        <f>IF($BI$22&gt;H$1, IFERROR(INDEX('Fixtures Predictions &amp; Results'!$BR$11:$BW$15, MATCH(H$1, 'Fixtures Predictions &amp; Results'!$BQ$11:$BQ$15, 0), MATCH($BA$22, 'Fixtures Predictions &amp; Results'!$BR$10:$BW$10, 0)), ""), "")</f>
        <v/>
      </c>
      <c r="I4" s="55" t="str">
        <f>IF($BI$22&gt;I$1, IFERROR(INDEX('Fixtures Predictions &amp; Results'!$BR$11:$BW$15, MATCH(I$1, 'Fixtures Predictions &amp; Results'!$BQ$11:$BQ$15, 0), MATCH($BA$22, 'Fixtures Predictions &amp; Results'!$BR$10:$BW$10, 0)), ""), "")</f>
        <v/>
      </c>
      <c r="J4" s="55" t="str">
        <f>IF($BI$22&gt;J$1, IFERROR(INDEX('Fixtures Predictions &amp; Results'!$BR$11:$BW$15, MATCH(J$1, 'Fixtures Predictions &amp; Results'!$BQ$11:$BQ$15, 0), MATCH($BA$22, 'Fixtures Predictions &amp; Results'!$BR$10:$BW$10, 0)), ""), "")</f>
        <v/>
      </c>
      <c r="K4" s="55" t="str">
        <f>IF($BI$22&gt;K$1, IFERROR(INDEX('Fixtures Predictions &amp; Results'!$BR$11:$BW$15, MATCH(K$1, 'Fixtures Predictions &amp; Results'!$BQ$11:$BQ$15, 0), MATCH($BA$22, 'Fixtures Predictions &amp; Results'!$BR$10:$BW$10, 0)), ""), "")</f>
        <v/>
      </c>
      <c r="L4" s="18"/>
      <c r="M4" s="18"/>
      <c r="N4" s="312" t="s">
        <v>64</v>
      </c>
      <c r="O4" s="312"/>
      <c r="P4" s="312"/>
      <c r="Q4" s="312"/>
      <c r="R4" s="312"/>
      <c r="S4" s="55" t="str">
        <f>IF($BI$21&gt;S$1, IFERROR(INDEX('Fixtures Predictions &amp; Results'!$BR$11:$BW$15, MATCH(S$1, 'Fixtures Predictions &amp; Results'!$BQ$11:$BQ$15, 0), MATCH($BA$21, 'Fixtures Predictions &amp; Results'!$BR$10:$BW$10, 0)), ""), "")</f>
        <v/>
      </c>
      <c r="T4" s="55" t="str">
        <f>IF($BI$21&gt;T$1, IFERROR(INDEX('Fixtures Predictions &amp; Results'!$BR$11:$BW$15, MATCH(T$1, 'Fixtures Predictions &amp; Results'!$BQ$11:$BQ$15, 0), MATCH($BA$21, 'Fixtures Predictions &amp; Results'!$BR$10:$BW$10, 0)), ""), "")</f>
        <v/>
      </c>
      <c r="U4" s="55" t="str">
        <f>IF($BI$21&gt;U$1, IFERROR(INDEX('Fixtures Predictions &amp; Results'!$BR$11:$BW$15, MATCH(U$1, 'Fixtures Predictions &amp; Results'!$BQ$11:$BQ$15, 0), MATCH($BA$21, 'Fixtures Predictions &amp; Results'!$BR$10:$BW$10, 0)), ""), "")</f>
        <v/>
      </c>
      <c r="V4" s="55" t="str">
        <f>IF($BI$21&gt;V$1, IFERROR(INDEX('Fixtures Predictions &amp; Results'!$BR$11:$BW$15, MATCH(V$1, 'Fixtures Predictions &amp; Results'!$BQ$11:$BQ$15, 0), MATCH($BA$21, 'Fixtures Predictions &amp; Results'!$BR$10:$BW$10, 0)), ""), "")</f>
        <v/>
      </c>
      <c r="W4" s="55" t="str">
        <f>IF($BI$21&gt;W$1, IFERROR(INDEX('Fixtures Predictions &amp; Results'!$BR$11:$BW$15, MATCH(W$1, 'Fixtures Predictions &amp; Results'!$BQ$11:$BQ$15, 0), MATCH($BA$21, 'Fixtures Predictions &amp; Results'!$BR$10:$BW$10, 0)), ""), "")</f>
        <v/>
      </c>
      <c r="X4" s="18"/>
      <c r="Y4" s="18"/>
      <c r="Z4" s="18"/>
      <c r="AA4" s="18"/>
      <c r="AB4" s="18"/>
      <c r="AC4" s="18"/>
      <c r="AD4" s="18"/>
      <c r="AE4" s="18"/>
      <c r="AF4" s="18"/>
      <c r="AG4" s="18"/>
      <c r="AH4" s="18"/>
      <c r="AI4" s="18"/>
      <c r="AJ4" s="18"/>
      <c r="AK4" s="18"/>
      <c r="AL4" s="18"/>
      <c r="AM4" s="18"/>
      <c r="AN4" s="18"/>
      <c r="AO4" s="18"/>
      <c r="AP4" s="18"/>
      <c r="AQ4" s="18"/>
      <c r="AR4" s="18"/>
      <c r="AS4" s="18"/>
      <c r="AT4" s="18"/>
      <c r="BA4" s="4" t="str">
        <f>IF('Season Setup'!$BA4="", "", 'Season Setup'!$BA4)</f>
        <v>France</v>
      </c>
      <c r="BB4" s="47">
        <v>8.5</v>
      </c>
      <c r="BC4" s="48">
        <v>9.5</v>
      </c>
      <c r="BD4" s="22"/>
      <c r="BE4" s="4">
        <v>2</v>
      </c>
    </row>
    <row r="5" spans="1:57" x14ac:dyDescent="0.2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BA5" s="4" t="str">
        <f>IF('Season Setup'!$BA5="", "", 'Season Setup'!$BA5)</f>
        <v>Ireland</v>
      </c>
      <c r="BB5" s="47">
        <v>5</v>
      </c>
      <c r="BC5" s="48">
        <v>14</v>
      </c>
      <c r="BD5" s="22"/>
      <c r="BE5" s="4">
        <v>3</v>
      </c>
    </row>
    <row r="6" spans="1:57" x14ac:dyDescent="0.25">
      <c r="A6" s="18"/>
      <c r="B6" s="106" t="s">
        <v>0</v>
      </c>
      <c r="C6" s="108"/>
      <c r="D6" s="18"/>
      <c r="E6" s="325" t="s">
        <v>130</v>
      </c>
      <c r="F6" s="325"/>
      <c r="G6" s="325"/>
      <c r="H6" s="325"/>
      <c r="I6" s="325"/>
      <c r="J6" s="325"/>
      <c r="K6" s="325"/>
      <c r="L6" s="325"/>
      <c r="M6" s="325"/>
      <c r="N6" s="325"/>
      <c r="O6" s="325"/>
      <c r="P6" s="325"/>
      <c r="Q6" s="325"/>
      <c r="R6" s="325"/>
      <c r="S6" s="325"/>
      <c r="T6" s="325"/>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BA6" s="4" t="str">
        <f>IF('Season Setup'!$BA6="", "", 'Season Setup'!$BA6)</f>
        <v>Italy</v>
      </c>
      <c r="BB6" s="47">
        <v>16</v>
      </c>
      <c r="BC6" s="48">
        <v>4</v>
      </c>
      <c r="BD6" s="22"/>
      <c r="BE6" s="4">
        <v>4</v>
      </c>
    </row>
    <row r="7" spans="1:57" x14ac:dyDescent="0.25">
      <c r="A7" s="18"/>
      <c r="B7" s="310"/>
      <c r="C7" s="311"/>
      <c r="D7" s="18"/>
      <c r="E7" s="304" t="str">
        <f>IFERROR(INDEX('Fixtures Predictions &amp; Results'!$G$11:$G$25, MATCH($B$7, 'Fixtures Predictions &amp; Results'!$B$11:$B$25, 0)), "")</f>
        <v/>
      </c>
      <c r="F7" s="305"/>
      <c r="G7" s="305"/>
      <c r="H7" s="305"/>
      <c r="I7" s="305"/>
      <c r="J7" s="305"/>
      <c r="K7" s="305"/>
      <c r="L7" s="305"/>
      <c r="M7" s="305"/>
      <c r="N7" s="305"/>
      <c r="O7" s="305"/>
      <c r="P7" s="305"/>
      <c r="Q7" s="305"/>
      <c r="R7" s="305"/>
      <c r="S7" s="305"/>
      <c r="T7" s="306"/>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BA7" s="4" t="str">
        <f>IF('Season Setup'!$BA7="", "", 'Season Setup'!$BA7)</f>
        <v>Scotland</v>
      </c>
      <c r="BB7" s="47">
        <v>7.3</v>
      </c>
      <c r="BC7" s="48">
        <v>16.2</v>
      </c>
      <c r="BD7" s="22"/>
      <c r="BE7" s="4">
        <v>5</v>
      </c>
    </row>
    <row r="8" spans="1:57" x14ac:dyDescent="0.2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BA8" s="5" t="str">
        <f>IF('Season Setup'!$BA8="", "", 'Season Setup'!$BA8)</f>
        <v>Wales</v>
      </c>
      <c r="BB8" s="49">
        <v>6.3</v>
      </c>
      <c r="BC8" s="50">
        <v>13</v>
      </c>
      <c r="BD8" s="22"/>
      <c r="BE8" s="4">
        <v>6</v>
      </c>
    </row>
    <row r="9" spans="1:57" x14ac:dyDescent="0.25">
      <c r="A9" s="18"/>
      <c r="B9" s="322" t="s">
        <v>7</v>
      </c>
      <c r="C9" s="323"/>
      <c r="D9" s="323"/>
      <c r="E9" s="323"/>
      <c r="F9" s="323"/>
      <c r="G9" s="323"/>
      <c r="H9" s="323"/>
      <c r="I9" s="323"/>
      <c r="J9" s="323"/>
      <c r="K9" s="323"/>
      <c r="L9" s="323"/>
      <c r="M9" s="323"/>
      <c r="N9" s="323"/>
      <c r="O9" s="323"/>
      <c r="P9" s="323"/>
      <c r="Q9" s="323"/>
      <c r="R9" s="323"/>
      <c r="S9" s="323"/>
      <c r="T9" s="323"/>
      <c r="U9" s="323"/>
      <c r="V9" s="323"/>
      <c r="W9" s="324"/>
      <c r="X9" s="18"/>
      <c r="Y9" s="18"/>
      <c r="Z9" s="18"/>
      <c r="AA9" s="18"/>
      <c r="AB9" s="18"/>
      <c r="AC9" s="18"/>
      <c r="AD9" s="18"/>
      <c r="AE9" s="18"/>
      <c r="AF9" s="18"/>
      <c r="AG9" s="18"/>
      <c r="AH9" s="18"/>
      <c r="AI9" s="18"/>
      <c r="AJ9" s="18"/>
      <c r="AK9" s="18"/>
      <c r="AL9" s="18"/>
      <c r="AM9" s="18"/>
      <c r="AN9" s="18"/>
      <c r="AO9" s="18"/>
      <c r="AP9" s="18"/>
      <c r="AQ9" s="18"/>
      <c r="AR9" s="18"/>
      <c r="AS9" s="18"/>
      <c r="AT9" s="18"/>
      <c r="BA9" s="22"/>
      <c r="BB9" s="22"/>
      <c r="BC9" s="22"/>
      <c r="BD9" s="22"/>
      <c r="BE9" s="4">
        <v>7</v>
      </c>
    </row>
    <row r="10" spans="1:57" x14ac:dyDescent="0.25">
      <c r="A10" s="18"/>
      <c r="B10" s="221" t="s">
        <v>1</v>
      </c>
      <c r="C10" s="221"/>
      <c r="D10" s="221"/>
      <c r="E10" s="221"/>
      <c r="F10" s="221"/>
      <c r="G10" s="221" t="s">
        <v>4</v>
      </c>
      <c r="H10" s="221"/>
      <c r="I10" s="221" t="s">
        <v>5</v>
      </c>
      <c r="J10" s="221"/>
      <c r="K10" s="221"/>
      <c r="L10" s="18"/>
      <c r="M10" s="18"/>
      <c r="N10" s="221" t="s">
        <v>5</v>
      </c>
      <c r="O10" s="221"/>
      <c r="P10" s="221"/>
      <c r="Q10" s="221" t="s">
        <v>4</v>
      </c>
      <c r="R10" s="221"/>
      <c r="S10" s="221" t="s">
        <v>3</v>
      </c>
      <c r="T10" s="221"/>
      <c r="U10" s="221"/>
      <c r="V10" s="221"/>
      <c r="W10" s="221"/>
      <c r="X10" s="18"/>
      <c r="Y10" s="18"/>
      <c r="Z10" s="18"/>
      <c r="AA10" s="18"/>
      <c r="AB10" s="18"/>
      <c r="AC10" s="18"/>
      <c r="AD10" s="18"/>
      <c r="AE10" s="18"/>
      <c r="AF10" s="18"/>
      <c r="AG10" s="18"/>
      <c r="AH10" s="18"/>
      <c r="AI10" s="18"/>
      <c r="AJ10" s="18"/>
      <c r="AK10" s="18"/>
      <c r="AL10" s="18"/>
      <c r="AM10" s="18"/>
      <c r="AN10" s="18"/>
      <c r="AO10" s="18"/>
      <c r="AP10" s="18"/>
      <c r="AQ10" s="18"/>
      <c r="AR10" s="18"/>
      <c r="AS10" s="18"/>
      <c r="AT10" s="18"/>
      <c r="BA10" s="22"/>
      <c r="BB10" s="22"/>
      <c r="BC10" s="22"/>
      <c r="BE10" s="4">
        <v>8</v>
      </c>
    </row>
    <row r="11" spans="1:57" x14ac:dyDescent="0.25">
      <c r="A11" s="18"/>
      <c r="B11" s="253" t="str">
        <f>IFERROR(INDEX('Fixtures Predictions &amp; Results'!$C$11:$C$25, MATCH($B$7, 'Fixtures Predictions &amp; Results'!$B$11:$B$25, 0)), "")</f>
        <v/>
      </c>
      <c r="C11" s="254"/>
      <c r="D11" s="254"/>
      <c r="E11" s="254"/>
      <c r="F11" s="255"/>
      <c r="G11" s="253" t="str">
        <f>IF(IFERROR(INDEX('Fixtures Predictions &amp; Results'!$K$11:$K$25, MATCH($B$7, 'Fixtures Predictions &amp; Results'!$B$11:$B$25, 0)), "")="", "", IFERROR(INDEX('Fixtures Predictions &amp; Results'!$K$11:$K$25, MATCH($B$7, 'Fixtures Predictions &amp; Results'!$B$11:$B$25, 0)), ""))</f>
        <v/>
      </c>
      <c r="H11" s="255"/>
      <c r="I11" s="253" t="str">
        <f>IF(IFERROR(INDEX('Fixtures Predictions &amp; Results'!$L$11:$L$25, MATCH($B$7, 'Fixtures Predictions &amp; Results'!$B$11:$B$25, 0)), "")="", "", IFERROR(INDEX('Fixtures Predictions &amp; Results'!$L$11:$L$25, MATCH($B$7, 'Fixtures Predictions &amp; Results'!$B$11:$B$25, 0)), ""))</f>
        <v/>
      </c>
      <c r="J11" s="254"/>
      <c r="K11" s="255"/>
      <c r="L11" s="313" t="s">
        <v>6</v>
      </c>
      <c r="M11" s="313"/>
      <c r="N11" s="253" t="str">
        <f>IF(IFERROR(INDEX('Fixtures Predictions &amp; Results'!$N$11:$N$25, MATCH($B$7, 'Fixtures Predictions &amp; Results'!$B$11:$B$25, 0)), "")="", "", IFERROR(INDEX('Fixtures Predictions &amp; Results'!$N$11:$N$25, MATCH($B$7, 'Fixtures Predictions &amp; Results'!$B$11:$B$25, 0)), ""))</f>
        <v/>
      </c>
      <c r="O11" s="254"/>
      <c r="P11" s="255"/>
      <c r="Q11" s="253" t="str">
        <f>IF(IFERROR(INDEX('Fixtures Predictions &amp; Results'!$O$11:$O$25, MATCH($B$7, 'Fixtures Predictions &amp; Results'!$B$11:$B$25, 0)), "")="", "", IFERROR(INDEX('Fixtures Predictions &amp; Results'!$O$11:$O$25, MATCH($B$7, 'Fixtures Predictions &amp; Results'!$B$11:$B$25, 0)), ""))</f>
        <v/>
      </c>
      <c r="R11" s="255"/>
      <c r="S11" s="253" t="str">
        <f>IFERROR(INDEX('Fixtures Predictions &amp; Results'!$E$11:$E$25, MATCH($B$7, 'Fixtures Predictions &amp; Results'!$B$11:$B$25, 0)), "")</f>
        <v/>
      </c>
      <c r="T11" s="254"/>
      <c r="U11" s="254"/>
      <c r="V11" s="254"/>
      <c r="W11" s="255"/>
      <c r="X11" s="18"/>
      <c r="Y11" s="18"/>
      <c r="Z11" s="18"/>
      <c r="AA11" s="18"/>
      <c r="AB11" s="18"/>
      <c r="AC11" s="18"/>
      <c r="AD11" s="18"/>
      <c r="AE11" s="18"/>
      <c r="AF11" s="18"/>
      <c r="AG11" s="18"/>
      <c r="AH11" s="18"/>
      <c r="AI11" s="18"/>
      <c r="AJ11" s="18"/>
      <c r="AK11" s="18"/>
      <c r="AL11" s="18"/>
      <c r="AM11" s="18"/>
      <c r="AN11" s="18"/>
      <c r="AO11" s="18"/>
      <c r="AP11" s="18"/>
      <c r="AQ11" s="18"/>
      <c r="AR11" s="18"/>
      <c r="AS11" s="18"/>
      <c r="AT11" s="18"/>
      <c r="BA11" s="3" t="s">
        <v>59</v>
      </c>
      <c r="BB11" s="51" t="e">
        <f>IFERROR(INDEX($BB$3:$BB$8, MATCH($BA$21, $BA$3:$BA$8, 0)), NA())</f>
        <v>#N/A</v>
      </c>
      <c r="BC11" s="46" t="e">
        <f>IFERROR(INDEX($BC$3:$BC$8, MATCH($BA$21, $BA$3:$BA$8, 0)), NA())</f>
        <v>#N/A</v>
      </c>
      <c r="BE11" s="4">
        <v>9</v>
      </c>
    </row>
    <row r="12" spans="1:57"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BA12" s="5" t="s">
        <v>60</v>
      </c>
      <c r="BB12" s="52" t="e">
        <f>IFERROR(INDEX($BB$3:$BB$8, MATCH($BA$22, $BA$3:$BA$8, 0)), NA())</f>
        <v>#N/A</v>
      </c>
      <c r="BC12" s="50" t="e">
        <f>IFERROR(INDEX($BC$3:$BC$8, MATCH($BA$22, $BA$3:$BA$8, 0)), NA())</f>
        <v>#N/A</v>
      </c>
      <c r="BE12" s="4">
        <v>10</v>
      </c>
    </row>
    <row r="13" spans="1:57"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BE13" s="4">
        <v>11</v>
      </c>
    </row>
    <row r="14" spans="1:57" x14ac:dyDescent="0.25">
      <c r="A14" s="18"/>
      <c r="B14" s="293" t="s">
        <v>8</v>
      </c>
      <c r="C14" s="294"/>
      <c r="D14" s="294"/>
      <c r="E14" s="294"/>
      <c r="F14" s="294"/>
      <c r="G14" s="294"/>
      <c r="H14" s="294"/>
      <c r="I14" s="294"/>
      <c r="J14" s="294"/>
      <c r="K14" s="294"/>
      <c r="L14" s="294"/>
      <c r="M14" s="294"/>
      <c r="N14" s="294"/>
      <c r="O14" s="294"/>
      <c r="P14" s="294"/>
      <c r="Q14" s="294"/>
      <c r="R14" s="294"/>
      <c r="S14" s="294"/>
      <c r="T14" s="294"/>
      <c r="U14" s="294"/>
      <c r="V14" s="294"/>
      <c r="W14" s="295"/>
      <c r="X14" s="18"/>
      <c r="Y14" s="18"/>
      <c r="Z14" s="18"/>
      <c r="AA14" s="18"/>
      <c r="AB14" s="18"/>
      <c r="AC14" s="18"/>
      <c r="AD14" s="18"/>
      <c r="AE14" s="18"/>
      <c r="AF14" s="18"/>
      <c r="AG14" s="18"/>
      <c r="AH14" s="18"/>
      <c r="AI14" s="18"/>
      <c r="AJ14" s="18"/>
      <c r="AK14" s="18"/>
      <c r="AL14" s="18"/>
      <c r="AM14" s="18"/>
      <c r="AN14" s="18"/>
      <c r="AO14" s="18"/>
      <c r="AP14" s="18"/>
      <c r="AQ14" s="18"/>
      <c r="AR14" s="18"/>
      <c r="AS14" s="18"/>
      <c r="AT14" s="18"/>
      <c r="BE14" s="4">
        <v>12</v>
      </c>
    </row>
    <row r="15" spans="1:57" x14ac:dyDescent="0.25">
      <c r="A15" s="18"/>
      <c r="B15" s="221" t="s">
        <v>1</v>
      </c>
      <c r="C15" s="221"/>
      <c r="D15" s="221"/>
      <c r="E15" s="221"/>
      <c r="F15" s="221"/>
      <c r="G15" s="221" t="s">
        <v>4</v>
      </c>
      <c r="H15" s="221"/>
      <c r="I15" s="221" t="s">
        <v>5</v>
      </c>
      <c r="J15" s="221"/>
      <c r="K15" s="221"/>
      <c r="L15" s="18"/>
      <c r="M15" s="18"/>
      <c r="N15" s="221" t="s">
        <v>5</v>
      </c>
      <c r="O15" s="221"/>
      <c r="P15" s="221"/>
      <c r="Q15" s="221" t="s">
        <v>4</v>
      </c>
      <c r="R15" s="221"/>
      <c r="S15" s="221" t="s">
        <v>3</v>
      </c>
      <c r="T15" s="221"/>
      <c r="U15" s="221"/>
      <c r="V15" s="221"/>
      <c r="W15" s="221"/>
      <c r="X15" s="18"/>
      <c r="Y15" s="18"/>
      <c r="Z15" s="18"/>
      <c r="AA15" s="18"/>
      <c r="AB15" s="18"/>
      <c r="AC15" s="18"/>
      <c r="AD15" s="18"/>
      <c r="AE15" s="18"/>
      <c r="AF15" s="18"/>
      <c r="AG15" s="18"/>
      <c r="AH15" s="18"/>
      <c r="AI15" s="18"/>
      <c r="AJ15" s="18"/>
      <c r="AK15" s="18"/>
      <c r="AL15" s="18"/>
      <c r="AM15" s="18"/>
      <c r="AN15" s="18"/>
      <c r="AO15" s="18"/>
      <c r="AP15" s="18"/>
      <c r="AQ15" s="18"/>
      <c r="AR15" s="18"/>
      <c r="AS15" s="18"/>
      <c r="AT15" s="18"/>
      <c r="BC15" s="25" t="str">
        <f>IFERROR(INDEX('Fixtures Predictions &amp; Results'!$AF$11:$AF$25, MATCH($B$7, 'Fixtures Predictions &amp; Results'!$B$11:$B$25, 0)), "")</f>
        <v/>
      </c>
      <c r="BE15" s="4">
        <v>13</v>
      </c>
    </row>
    <row r="16" spans="1:57" x14ac:dyDescent="0.25">
      <c r="A16" s="18"/>
      <c r="B16" s="253" t="str">
        <f>IFERROR(INDEX('Fixtures Predictions &amp; Results'!$C$11:$C$25, MATCH($B$7, 'Fixtures Predictions &amp; Results'!$B$11:$B$25, 0)), "")</f>
        <v/>
      </c>
      <c r="C16" s="254"/>
      <c r="D16" s="254"/>
      <c r="E16" s="254"/>
      <c r="F16" s="255"/>
      <c r="G16" s="253" t="str">
        <f>IF(IFERROR(INDEX('Fixtures Predictions &amp; Results'!$Q$11:$Q$25, MATCH($B$7, 'Fixtures Predictions &amp; Results'!$B$11:$B$25, 0)), "")="", "", IFERROR(INDEX('Fixtures Predictions &amp; Results'!$Q$11:$Q$25, MATCH($B$7, 'Fixtures Predictions &amp; Results'!$B$11:$B$25, 0)), ""))</f>
        <v/>
      </c>
      <c r="H16" s="255"/>
      <c r="I16" s="253" t="str">
        <f>IF(IFERROR(INDEX('Fixtures Predictions &amp; Results'!$R$11:$R$25, MATCH($B$7, 'Fixtures Predictions &amp; Results'!$B$11:$B$25, 0)), "")="", "", IFERROR(INDEX('Fixtures Predictions &amp; Results'!$R$11:$R$25, MATCH($B$7, 'Fixtures Predictions &amp; Results'!$B$11:$B$25, 0)), ""))</f>
        <v/>
      </c>
      <c r="J16" s="254"/>
      <c r="K16" s="255"/>
      <c r="L16" s="313" t="s">
        <v>6</v>
      </c>
      <c r="M16" s="313"/>
      <c r="N16" s="253" t="str">
        <f>IF(IFERROR(INDEX('Fixtures Predictions &amp; Results'!$T$11:$T$25, MATCH($B$7, 'Fixtures Predictions &amp; Results'!$B$11:$B$25, 0)), "")="", "", IFERROR(INDEX('Fixtures Predictions &amp; Results'!$T$11:$T$25, MATCH($B$7, 'Fixtures Predictions &amp; Results'!$B$11:$B$25, 0)), ""))</f>
        <v/>
      </c>
      <c r="O16" s="254"/>
      <c r="P16" s="255"/>
      <c r="Q16" s="253" t="str">
        <f>IF(IFERROR(INDEX('Fixtures Predictions &amp; Results'!$U$11:$U$25, MATCH($B$7, 'Fixtures Predictions &amp; Results'!$B$11:$B$25, 0)), "")="", "", IFERROR(INDEX('Fixtures Predictions &amp; Results'!$U$11:$U$25, MATCH($B$7, 'Fixtures Predictions &amp; Results'!$B$11:$B$25, 0)), ""))</f>
        <v/>
      </c>
      <c r="R16" s="255"/>
      <c r="S16" s="253" t="str">
        <f>IFERROR(INDEX('Fixtures Predictions &amp; Results'!$E$11:$E$25, MATCH($B$7, 'Fixtures Predictions &amp; Results'!$B$11:$B$25, 0)), "")</f>
        <v/>
      </c>
      <c r="T16" s="254"/>
      <c r="U16" s="254"/>
      <c r="V16" s="254"/>
      <c r="W16" s="255"/>
      <c r="X16" s="18"/>
      <c r="Y16" s="18"/>
      <c r="Z16" s="18"/>
      <c r="AA16" s="18"/>
      <c r="AB16" s="18"/>
      <c r="AC16" s="18"/>
      <c r="AD16" s="18"/>
      <c r="AE16" s="18"/>
      <c r="AF16" s="18"/>
      <c r="AG16" s="18"/>
      <c r="AH16" s="18"/>
      <c r="AI16" s="18"/>
      <c r="AJ16" s="18"/>
      <c r="AK16" s="18"/>
      <c r="AL16" s="18"/>
      <c r="AM16" s="18"/>
      <c r="AN16" s="18"/>
      <c r="AO16" s="18"/>
      <c r="AP16" s="18"/>
      <c r="AQ16" s="18"/>
      <c r="AR16" s="18"/>
      <c r="AS16" s="18"/>
      <c r="AT16" s="18"/>
      <c r="BA16" s="25" t="str">
        <f>$BA$22</f>
        <v/>
      </c>
      <c r="BB16" s="3" t="str">
        <f>IF($BC$15="", IFERROR(INDEX('Season Setup'!$AQ$3:$AQ$8, MATCH($BA16, 'Season Setup'!$AL$3:$AL$8, 0))+2, ""), $I$16)</f>
        <v/>
      </c>
      <c r="BC16" s="67" t="str">
        <f>IF($BB16="", "", ROUND($BB16/SUM($BB$16:$BB$17), 2))</f>
        <v/>
      </c>
      <c r="BE16" s="4">
        <v>14</v>
      </c>
    </row>
    <row r="17" spans="1:61" x14ac:dyDescent="0.2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BA17" s="25" t="str">
        <f>$BA$21</f>
        <v/>
      </c>
      <c r="BB17" s="5" t="str">
        <f>IF($BC$15="", IFERROR(INDEX('Season Setup'!$AQ$3:$AQ$8, MATCH($BA17, 'Season Setup'!$AL$3:$AL$8, 0))-2, ""), $N$16)</f>
        <v/>
      </c>
      <c r="BC17" s="68" t="str">
        <f>IF($BB17="", "", ROUND($BB17/SUM($BB$16:$BB$17), 2))</f>
        <v/>
      </c>
      <c r="BE17" s="5">
        <v>15</v>
      </c>
    </row>
    <row r="18" spans="1:61"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1:61" x14ac:dyDescent="0.25">
      <c r="A19" s="18"/>
      <c r="B19" s="103" t="s">
        <v>62</v>
      </c>
      <c r="C19" s="104"/>
      <c r="D19" s="104"/>
      <c r="E19" s="104"/>
      <c r="F19" s="104"/>
      <c r="G19" s="104"/>
      <c r="H19" s="104"/>
      <c r="I19" s="104"/>
      <c r="J19" s="104"/>
      <c r="K19" s="104"/>
      <c r="L19" s="105"/>
      <c r="M19" s="296" t="str">
        <f>IFERROR(INDEX('Fixtures Predictions &amp; Results'!$CL$11:$CL$25, MATCH($B$7, 'Fixtures Predictions &amp; Results'!$B$11:$B$25, 0)), "")</f>
        <v/>
      </c>
      <c r="N19" s="297"/>
      <c r="O19" s="297"/>
      <c r="P19" s="297"/>
      <c r="Q19" s="297"/>
      <c r="R19" s="297"/>
      <c r="S19" s="297"/>
      <c r="T19" s="297"/>
      <c r="U19" s="297"/>
      <c r="V19" s="297"/>
      <c r="W19" s="298"/>
      <c r="X19" s="18"/>
      <c r="Y19" s="18"/>
      <c r="Z19" s="18"/>
      <c r="AA19" s="18"/>
      <c r="AB19" s="18"/>
      <c r="AC19" s="18"/>
      <c r="AD19" s="18"/>
      <c r="AE19" s="18"/>
      <c r="AF19" s="18"/>
      <c r="AG19" s="18"/>
      <c r="AH19" s="18"/>
      <c r="AI19" s="18"/>
      <c r="AJ19" s="18"/>
      <c r="AK19" s="18"/>
      <c r="AL19" s="18"/>
      <c r="AM19" s="18"/>
      <c r="AN19" s="18"/>
      <c r="AO19" s="18"/>
      <c r="AP19" s="18"/>
      <c r="AQ19" s="18"/>
      <c r="AR19" s="18"/>
      <c r="AS19" s="18"/>
      <c r="AT19" s="18"/>
      <c r="BB19" s="1" t="str">
        <f>IF(BB$20=$BA21, IFERROR(INDEX('Season Setup'!$AQ$3:$AQ$8, MATCH($BA21, 'Season Setup'!$AL$3:$AL$8, 0)), ""), "")</f>
        <v/>
      </c>
    </row>
    <row r="20" spans="1:61"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BB20" s="20" t="str">
        <f>$BA$3</f>
        <v>England</v>
      </c>
      <c r="BC20" s="20" t="str">
        <f>$BA$4</f>
        <v>France</v>
      </c>
      <c r="BD20" s="20" t="str">
        <f>$BA$5</f>
        <v>Ireland</v>
      </c>
      <c r="BE20" s="20" t="str">
        <f>$BA$6</f>
        <v>Italy</v>
      </c>
      <c r="BF20" s="20" t="str">
        <f>$BA$7</f>
        <v>Scotland</v>
      </c>
      <c r="BG20" s="20" t="str">
        <f>$BA$8</f>
        <v>Wales</v>
      </c>
      <c r="BI20" s="20" t="s">
        <v>63</v>
      </c>
    </row>
    <row r="21" spans="1:61" x14ac:dyDescent="0.25">
      <c r="A21" s="18"/>
      <c r="B21" s="18"/>
      <c r="C21" s="18"/>
      <c r="D21" s="18"/>
      <c r="E21" s="18"/>
      <c r="F21" s="18"/>
      <c r="G21" s="18"/>
      <c r="H21" s="18"/>
      <c r="I21" s="18"/>
      <c r="J21" s="18"/>
      <c r="K21" s="18"/>
      <c r="L21" s="18"/>
      <c r="M21" s="18"/>
      <c r="N21" s="326" t="s">
        <v>90</v>
      </c>
      <c r="O21" s="326"/>
      <c r="P21" s="326"/>
      <c r="Q21" s="326"/>
      <c r="R21" s="326"/>
      <c r="S21" s="326"/>
      <c r="T21" s="326"/>
      <c r="U21" s="326"/>
      <c r="V21" s="326"/>
      <c r="W21" s="326"/>
      <c r="X21" s="18"/>
      <c r="Y21" s="18"/>
      <c r="Z21" s="18"/>
      <c r="AA21" s="18"/>
      <c r="AB21" s="18"/>
      <c r="AC21" s="18"/>
      <c r="AD21" s="18"/>
      <c r="AE21" s="18"/>
      <c r="AF21" s="18"/>
      <c r="AG21" s="18"/>
      <c r="AH21" s="18"/>
      <c r="AI21" s="18"/>
      <c r="AJ21" s="18"/>
      <c r="AK21" s="18"/>
      <c r="AL21" s="18"/>
      <c r="AM21" s="18"/>
      <c r="AN21" s="18"/>
      <c r="AO21" s="18"/>
      <c r="AP21" s="18"/>
      <c r="AQ21" s="18"/>
      <c r="AR21" s="18"/>
      <c r="AS21" s="18"/>
      <c r="AT21" s="18"/>
      <c r="BA21" s="25" t="str">
        <f>$N$2</f>
        <v/>
      </c>
      <c r="BB21" s="6" t="str">
        <f>IF(BB$20=$BA21, IFERROR(INDEX('Season Setup'!$AQ$3:$AQ$8, MATCH($BA21, 'Season Setup'!$AL$3:$AL$8, 0)), ""), "")</f>
        <v/>
      </c>
      <c r="BC21" s="23" t="str">
        <f>IF(BC$20=$BA21, IFERROR(INDEX('Season Setup'!$AQ$3:$AQ$8, MATCH($BA21, 'Season Setup'!$AL$3:$AL$8, 0)), ""), "")</f>
        <v/>
      </c>
      <c r="BD21" s="23" t="str">
        <f>IF(BD$20=$BA21, IFERROR(INDEX('Season Setup'!$AQ$3:$AQ$8, MATCH($BA21, 'Season Setup'!$AL$3:$AL$8, 0)), ""), "")</f>
        <v/>
      </c>
      <c r="BE21" s="23" t="str">
        <f>IF(BE$20=$BA21, IFERROR(INDEX('Season Setup'!$AQ$3:$AQ$8, MATCH($BA21, 'Season Setup'!$AL$3:$AL$8, 0)), ""), "")</f>
        <v/>
      </c>
      <c r="BF21" s="23" t="str">
        <f>IF(BF$20=$BA21, IFERROR(INDEX('Season Setup'!$AQ$3:$AQ$8, MATCH($BA21, 'Season Setup'!$AL$3:$AL$8, 0)), ""), "")</f>
        <v/>
      </c>
      <c r="BG21" s="7" t="str">
        <f>IF(BG$20=$BA21, IFERROR(INDEX('Season Setup'!$AQ$3:$AQ$8, MATCH($BA21, 'Season Setup'!$AL$3:$AL$8, 0)), ""), "")</f>
        <v/>
      </c>
      <c r="BI21" s="3" t="str">
        <f>IFERROR(INDEX('Fixtures Predictions &amp; Results'!$BY$11:$CD$25, MATCH($B$7, 'Fixtures Predictions &amp; Results'!$B$11:$B$25, 0), MATCH($BA21, 'Fixtures Predictions &amp; Results'!$BY$10:$CD$10, 0)), "")</f>
        <v/>
      </c>
    </row>
    <row r="22" spans="1:61" x14ac:dyDescent="0.25">
      <c r="A22" s="18"/>
      <c r="B22" s="103" t="s">
        <v>89</v>
      </c>
      <c r="C22" s="104"/>
      <c r="D22" s="105"/>
      <c r="E22" s="301" t="str">
        <f>IFERROR(INDEX('Season Setup'!$AC$28:$AC$33, MATCH($BA$22, 'Season Setup'!$B$28:$B$33, 0)), "")</f>
        <v/>
      </c>
      <c r="F22" s="302"/>
      <c r="G22" s="302"/>
      <c r="H22" s="302"/>
      <c r="I22" s="302"/>
      <c r="J22" s="302"/>
      <c r="K22" s="302"/>
      <c r="L22" s="303"/>
      <c r="M22" s="18"/>
      <c r="N22" s="59"/>
      <c r="O22" s="60"/>
      <c r="P22" s="60"/>
      <c r="Q22" s="60"/>
      <c r="R22" s="60"/>
      <c r="S22" s="60"/>
      <c r="T22" s="60"/>
      <c r="U22" s="60"/>
      <c r="V22" s="60"/>
      <c r="W22" s="61"/>
      <c r="X22" s="18"/>
      <c r="Y22" s="18"/>
      <c r="Z22" s="18"/>
      <c r="AA22" s="18"/>
      <c r="AB22" s="18"/>
      <c r="AC22" s="18"/>
      <c r="AD22" s="18"/>
      <c r="AE22" s="18"/>
      <c r="AF22" s="18"/>
      <c r="AG22" s="18"/>
      <c r="AH22" s="18"/>
      <c r="AI22" s="18"/>
      <c r="AJ22" s="18"/>
      <c r="AK22" s="18"/>
      <c r="AL22" s="18"/>
      <c r="AM22" s="18"/>
      <c r="AN22" s="18"/>
      <c r="AO22" s="18"/>
      <c r="AP22" s="18"/>
      <c r="AQ22" s="18"/>
      <c r="AR22" s="18"/>
      <c r="AS22" s="18"/>
      <c r="AT22" s="18"/>
      <c r="BA22" s="25" t="str">
        <f>$B$2</f>
        <v/>
      </c>
      <c r="BB22" s="10" t="str">
        <f>IF(BB$20=$BA22, IFERROR(INDEX('Season Setup'!$AQ$3:$AQ$8, MATCH($BA22, 'Season Setup'!$AL$3:$AL$8, 0)), ""), "")</f>
        <v/>
      </c>
      <c r="BC22" s="24" t="str">
        <f>IF(BC$20=$BA22, IFERROR(INDEX('Season Setup'!$AQ$3:$AQ$8, MATCH($BA22, 'Season Setup'!$AL$3:$AL$8, 0)), ""), "")</f>
        <v/>
      </c>
      <c r="BD22" s="24" t="str">
        <f>IF(BD$20=$BA22, IFERROR(INDEX('Season Setup'!$AQ$3:$AQ$8, MATCH($BA22, 'Season Setup'!$AL$3:$AL$8, 0)), ""), "")</f>
        <v/>
      </c>
      <c r="BE22" s="24" t="str">
        <f>IF(BE$20=$BA22, IFERROR(INDEX('Season Setup'!$AQ$3:$AQ$8, MATCH($BA22, 'Season Setup'!$AL$3:$AL$8, 0)), ""), "")</f>
        <v/>
      </c>
      <c r="BF22" s="24" t="str">
        <f>IF(BF$20=$BA22, IFERROR(INDEX('Season Setup'!$AQ$3:$AQ$8, MATCH($BA22, 'Season Setup'!$AL$3:$AL$8, 0)), ""), "")</f>
        <v/>
      </c>
      <c r="BG22" s="11" t="str">
        <f>IF(BG$20=$BA22, IFERROR(INDEX('Season Setup'!$AQ$3:$AQ$8, MATCH($BA22, 'Season Setup'!$AL$3:$AL$8, 0)), ""), "")</f>
        <v/>
      </c>
      <c r="BI22" s="5" t="str">
        <f>IFERROR(INDEX('Fixtures Predictions &amp; Results'!$BY$11:$CD$25, MATCH($B$7, 'Fixtures Predictions &amp; Results'!$B$11:$B$25, 0), MATCH($BA22, 'Fixtures Predictions &amp; Results'!$BY$10:$CD$10, 0)), "")</f>
        <v/>
      </c>
    </row>
    <row r="23" spans="1:61" x14ac:dyDescent="0.25">
      <c r="A23" s="18"/>
      <c r="B23" s="18"/>
      <c r="C23" s="18"/>
      <c r="D23" s="18"/>
      <c r="E23" s="18"/>
      <c r="F23" s="18"/>
      <c r="G23" s="18"/>
      <c r="H23" s="18"/>
      <c r="I23" s="18"/>
      <c r="J23" s="18"/>
      <c r="K23" s="18"/>
      <c r="L23" s="18"/>
      <c r="M23" s="18"/>
      <c r="N23" s="62"/>
      <c r="O23" s="18"/>
      <c r="P23" s="18"/>
      <c r="Q23" s="18"/>
      <c r="R23" s="18"/>
      <c r="S23" s="18"/>
      <c r="T23" s="18"/>
      <c r="U23" s="18"/>
      <c r="V23" s="18"/>
      <c r="W23" s="63"/>
      <c r="X23" s="18"/>
      <c r="Y23" s="18"/>
      <c r="Z23" s="18"/>
      <c r="AA23" s="18"/>
      <c r="AB23" s="18"/>
      <c r="AC23" s="18"/>
      <c r="AD23" s="18"/>
      <c r="AE23" s="18"/>
      <c r="AF23" s="18"/>
      <c r="AG23" s="18"/>
      <c r="AH23" s="18"/>
      <c r="AI23" s="18"/>
      <c r="AJ23" s="18"/>
      <c r="AK23" s="18"/>
      <c r="AL23" s="18"/>
      <c r="AM23" s="18"/>
      <c r="AN23" s="18"/>
      <c r="AO23" s="18"/>
      <c r="AP23" s="18"/>
      <c r="AQ23" s="18"/>
      <c r="AR23" s="18"/>
      <c r="AS23" s="18"/>
      <c r="AT23" s="18"/>
    </row>
    <row r="24" spans="1:61" x14ac:dyDescent="0.25">
      <c r="A24" s="18"/>
      <c r="B24" s="103" t="s">
        <v>80</v>
      </c>
      <c r="C24" s="104"/>
      <c r="D24" s="105"/>
      <c r="E24" s="301" t="str">
        <f>IFERROR(INDEX('Season Setup'!$H$28:$H$33, MATCH($BA$22, 'Season Setup'!$B$28:$B$33, 0)), "")</f>
        <v/>
      </c>
      <c r="F24" s="302"/>
      <c r="G24" s="302"/>
      <c r="H24" s="302"/>
      <c r="I24" s="302"/>
      <c r="J24" s="302"/>
      <c r="K24" s="302"/>
      <c r="L24" s="303"/>
      <c r="M24" s="18"/>
      <c r="N24" s="62"/>
      <c r="O24" s="18"/>
      <c r="P24" s="18"/>
      <c r="Q24" s="18"/>
      <c r="R24" s="18"/>
      <c r="S24" s="18"/>
      <c r="T24" s="18"/>
      <c r="U24" s="18"/>
      <c r="V24" s="18"/>
      <c r="W24" s="63"/>
      <c r="X24" s="18"/>
      <c r="Y24" s="18"/>
      <c r="Z24" s="18"/>
      <c r="AA24" s="18"/>
      <c r="AB24" s="18"/>
      <c r="AC24" s="18"/>
      <c r="AD24" s="18"/>
      <c r="AE24" s="18"/>
      <c r="AF24" s="18"/>
      <c r="AG24" s="18"/>
      <c r="AH24" s="18"/>
      <c r="AI24" s="18"/>
      <c r="AJ24" s="18"/>
      <c r="AK24" s="18"/>
      <c r="AL24" s="18"/>
      <c r="AM24" s="18"/>
      <c r="AN24" s="18"/>
      <c r="AO24" s="18"/>
      <c r="AP24" s="18"/>
      <c r="AQ24" s="18"/>
      <c r="AR24" s="18"/>
      <c r="AS24" s="18"/>
      <c r="AT24" s="18"/>
    </row>
    <row r="25" spans="1:61" x14ac:dyDescent="0.25">
      <c r="A25" s="18"/>
      <c r="B25" s="18"/>
      <c r="C25" s="18"/>
      <c r="D25" s="18"/>
      <c r="E25" s="18"/>
      <c r="F25" s="18"/>
      <c r="G25" s="18"/>
      <c r="H25" s="18"/>
      <c r="I25" s="18"/>
      <c r="J25" s="18"/>
      <c r="K25" s="18"/>
      <c r="L25" s="18"/>
      <c r="M25" s="18"/>
      <c r="N25" s="62"/>
      <c r="O25" s="18"/>
      <c r="P25" s="18"/>
      <c r="Q25" s="18"/>
      <c r="R25" s="18"/>
      <c r="S25" s="18"/>
      <c r="T25" s="18"/>
      <c r="U25" s="18"/>
      <c r="V25" s="18"/>
      <c r="W25" s="63"/>
      <c r="X25" s="18"/>
      <c r="Y25" s="18"/>
      <c r="Z25" s="18"/>
      <c r="AA25" s="18"/>
      <c r="AB25" s="18"/>
      <c r="AC25" s="18"/>
      <c r="AD25" s="18"/>
      <c r="AE25" s="18"/>
      <c r="AF25" s="18"/>
      <c r="AG25" s="18"/>
      <c r="AH25" s="18"/>
      <c r="AI25" s="18"/>
      <c r="AJ25" s="18"/>
      <c r="AK25" s="18"/>
      <c r="AL25" s="18"/>
      <c r="AM25" s="18"/>
      <c r="AN25" s="18"/>
      <c r="AO25" s="18"/>
      <c r="AP25" s="18"/>
      <c r="AQ25" s="18"/>
      <c r="AR25" s="18"/>
      <c r="AS25" s="18"/>
      <c r="AT25" s="18"/>
      <c r="BA25" s="3" t="str">
        <f>$BA3</f>
        <v>England</v>
      </c>
      <c r="BB25" s="67" t="str">
        <f>IFERROR(INDEX($BC$16:$BC$17, MATCH($BA25, $BA$16:$BA$17, 0)), "")</f>
        <v/>
      </c>
    </row>
    <row r="26" spans="1:61" x14ac:dyDescent="0.25">
      <c r="A26" s="18"/>
      <c r="B26" s="103" t="s">
        <v>81</v>
      </c>
      <c r="C26" s="104"/>
      <c r="D26" s="104"/>
      <c r="E26" s="105"/>
      <c r="F26" s="307" t="str">
        <f>IFERROR(INDEX('Season Setup'!$U$28:$U$33, MATCH($BA$22, 'Season Setup'!$B$28:$B$33, 0)), "")</f>
        <v/>
      </c>
      <c r="G26" s="308"/>
      <c r="H26" s="308"/>
      <c r="I26" s="308"/>
      <c r="J26" s="308"/>
      <c r="K26" s="308"/>
      <c r="L26" s="309"/>
      <c r="M26" s="18"/>
      <c r="N26" s="62"/>
      <c r="O26" s="18"/>
      <c r="P26" s="18"/>
      <c r="Q26" s="18"/>
      <c r="R26" s="18"/>
      <c r="S26" s="18"/>
      <c r="T26" s="18"/>
      <c r="U26" s="18"/>
      <c r="V26" s="18"/>
      <c r="W26" s="63"/>
      <c r="X26" s="18"/>
      <c r="Y26" s="18"/>
      <c r="Z26" s="18"/>
      <c r="AA26" s="18"/>
      <c r="AB26" s="18"/>
      <c r="AC26" s="18"/>
      <c r="AD26" s="18"/>
      <c r="AE26" s="18"/>
      <c r="AF26" s="18"/>
      <c r="AG26" s="18"/>
      <c r="AH26" s="18"/>
      <c r="AI26" s="18"/>
      <c r="AJ26" s="18"/>
      <c r="AK26" s="18"/>
      <c r="AL26" s="18"/>
      <c r="AM26" s="18"/>
      <c r="AN26" s="18"/>
      <c r="AO26" s="18"/>
      <c r="AP26" s="18"/>
      <c r="AQ26" s="18"/>
      <c r="AR26" s="18"/>
      <c r="AS26" s="18"/>
      <c r="AT26" s="18"/>
      <c r="BA26" s="4" t="str">
        <f t="shared" ref="BA26:BA30" si="0">$BA4</f>
        <v>France</v>
      </c>
      <c r="BB26" s="69" t="str">
        <f t="shared" ref="BB26:BB30" si="1">IFERROR(INDEX($BC$16:$BC$17, MATCH($BA26, $BA$16:$BA$17, 0)), "")</f>
        <v/>
      </c>
    </row>
    <row r="27" spans="1:61" x14ac:dyDescent="0.25">
      <c r="A27" s="18"/>
      <c r="B27" s="18"/>
      <c r="C27" s="18"/>
      <c r="D27" s="18"/>
      <c r="E27" s="18"/>
      <c r="F27" s="18"/>
      <c r="G27" s="18"/>
      <c r="H27" s="18"/>
      <c r="I27" s="18"/>
      <c r="J27" s="18"/>
      <c r="K27" s="18"/>
      <c r="L27" s="18"/>
      <c r="M27" s="18"/>
      <c r="N27" s="62"/>
      <c r="O27" s="18"/>
      <c r="P27" s="18"/>
      <c r="Q27" s="18"/>
      <c r="R27" s="18"/>
      <c r="S27" s="18"/>
      <c r="T27" s="18"/>
      <c r="U27" s="18"/>
      <c r="V27" s="18"/>
      <c r="W27" s="63"/>
      <c r="X27" s="18"/>
      <c r="Y27" s="18"/>
      <c r="Z27" s="18"/>
      <c r="AA27" s="18"/>
      <c r="AB27" s="18"/>
      <c r="AC27" s="18"/>
      <c r="AD27" s="18"/>
      <c r="AE27" s="18"/>
      <c r="AF27" s="18"/>
      <c r="AG27" s="18"/>
      <c r="AH27" s="18"/>
      <c r="AI27" s="18"/>
      <c r="AJ27" s="18"/>
      <c r="AK27" s="18"/>
      <c r="AL27" s="18"/>
      <c r="AM27" s="18"/>
      <c r="AN27" s="18"/>
      <c r="AO27" s="18"/>
      <c r="AP27" s="18"/>
      <c r="AQ27" s="18"/>
      <c r="AR27" s="18"/>
      <c r="AS27" s="18"/>
      <c r="AT27" s="18"/>
      <c r="BA27" s="4" t="str">
        <f t="shared" si="0"/>
        <v>Ireland</v>
      </c>
      <c r="BB27" s="69" t="str">
        <f t="shared" si="1"/>
        <v/>
      </c>
    </row>
    <row r="28" spans="1:61" x14ac:dyDescent="0.25">
      <c r="A28" s="18"/>
      <c r="B28" s="18"/>
      <c r="C28" s="18"/>
      <c r="D28" s="18"/>
      <c r="E28" s="18"/>
      <c r="F28" s="18"/>
      <c r="G28" s="18"/>
      <c r="H28" s="18"/>
      <c r="I28" s="18"/>
      <c r="J28" s="18"/>
      <c r="K28" s="18"/>
      <c r="L28" s="18"/>
      <c r="M28" s="18"/>
      <c r="N28" s="62"/>
      <c r="O28" s="18"/>
      <c r="P28" s="18"/>
      <c r="Q28" s="18"/>
      <c r="R28" s="18"/>
      <c r="S28" s="18"/>
      <c r="T28" s="18"/>
      <c r="U28" s="18"/>
      <c r="V28" s="18"/>
      <c r="W28" s="63"/>
      <c r="X28" s="18"/>
      <c r="Y28" s="18"/>
      <c r="Z28" s="18"/>
      <c r="AA28" s="18"/>
      <c r="AB28" s="18"/>
      <c r="AC28" s="18"/>
      <c r="AD28" s="18"/>
      <c r="AE28" s="18"/>
      <c r="AF28" s="18"/>
      <c r="AG28" s="18"/>
      <c r="AH28" s="18"/>
      <c r="AI28" s="18"/>
      <c r="AJ28" s="18"/>
      <c r="AK28" s="18"/>
      <c r="AL28" s="18"/>
      <c r="AM28" s="18"/>
      <c r="AN28" s="18"/>
      <c r="AO28" s="18"/>
      <c r="AP28" s="18"/>
      <c r="AQ28" s="18"/>
      <c r="AR28" s="18"/>
      <c r="AS28" s="18"/>
      <c r="AT28" s="18"/>
      <c r="BA28" s="4" t="str">
        <f t="shared" si="0"/>
        <v>Italy</v>
      </c>
      <c r="BB28" s="69" t="str">
        <f t="shared" si="1"/>
        <v/>
      </c>
    </row>
    <row r="29" spans="1:61" x14ac:dyDescent="0.25">
      <c r="A29" s="18"/>
      <c r="B29" s="156"/>
      <c r="C29" s="157"/>
      <c r="D29" s="157"/>
      <c r="E29" s="157"/>
      <c r="F29" s="157"/>
      <c r="G29" s="157"/>
      <c r="H29" s="157"/>
      <c r="I29" s="157"/>
      <c r="J29" s="157"/>
      <c r="K29" s="157"/>
      <c r="L29" s="158"/>
      <c r="M29" s="18"/>
      <c r="N29" s="62"/>
      <c r="O29" s="18"/>
      <c r="P29" s="18"/>
      <c r="Q29" s="18"/>
      <c r="R29" s="18"/>
      <c r="S29" s="18"/>
      <c r="T29" s="18"/>
      <c r="U29" s="18"/>
      <c r="V29" s="18"/>
      <c r="W29" s="63"/>
      <c r="X29" s="18"/>
      <c r="Y29" s="18"/>
      <c r="Z29" s="18"/>
      <c r="AA29" s="18"/>
      <c r="AB29" s="18"/>
      <c r="AC29" s="18"/>
      <c r="AD29" s="18"/>
      <c r="AE29" s="18"/>
      <c r="AF29" s="18"/>
      <c r="AG29" s="18"/>
      <c r="AH29" s="18"/>
      <c r="AI29" s="18"/>
      <c r="AJ29" s="18"/>
      <c r="AK29" s="18"/>
      <c r="AL29" s="18"/>
      <c r="AM29" s="18"/>
      <c r="AN29" s="18"/>
      <c r="AO29" s="18"/>
      <c r="AP29" s="18"/>
      <c r="AQ29" s="18"/>
      <c r="AR29" s="18"/>
      <c r="AS29" s="18"/>
      <c r="AT29" s="18"/>
      <c r="BA29" s="4" t="str">
        <f t="shared" si="0"/>
        <v>Scotland</v>
      </c>
      <c r="BB29" s="69" t="str">
        <f t="shared" si="1"/>
        <v/>
      </c>
    </row>
    <row r="30" spans="1:61" x14ac:dyDescent="0.25">
      <c r="A30" s="18"/>
      <c r="B30" s="159"/>
      <c r="C30" s="287"/>
      <c r="D30" s="287"/>
      <c r="E30" s="287"/>
      <c r="F30" s="287"/>
      <c r="G30" s="287"/>
      <c r="H30" s="287"/>
      <c r="I30" s="287"/>
      <c r="J30" s="287"/>
      <c r="K30" s="287"/>
      <c r="L30" s="161"/>
      <c r="M30" s="18"/>
      <c r="N30" s="62"/>
      <c r="O30" s="18"/>
      <c r="P30" s="18"/>
      <c r="Q30" s="18"/>
      <c r="R30" s="18"/>
      <c r="S30" s="18"/>
      <c r="T30" s="18"/>
      <c r="U30" s="18"/>
      <c r="V30" s="18"/>
      <c r="W30" s="63"/>
      <c r="X30" s="18"/>
      <c r="Y30" s="18"/>
      <c r="Z30" s="18"/>
      <c r="AA30" s="18"/>
      <c r="AB30" s="18"/>
      <c r="AC30" s="18"/>
      <c r="AD30" s="18"/>
      <c r="AE30" s="18"/>
      <c r="AF30" s="18"/>
      <c r="AG30" s="18"/>
      <c r="AH30" s="18"/>
      <c r="AI30" s="18"/>
      <c r="AJ30" s="18"/>
      <c r="AK30" s="18"/>
      <c r="AL30" s="18"/>
      <c r="AM30" s="18"/>
      <c r="AN30" s="18"/>
      <c r="AO30" s="18"/>
      <c r="AP30" s="18"/>
      <c r="AQ30" s="18"/>
      <c r="AR30" s="18"/>
      <c r="AS30" s="18"/>
      <c r="AT30" s="18"/>
      <c r="BA30" s="5" t="str">
        <f t="shared" si="0"/>
        <v>Wales</v>
      </c>
      <c r="BB30" s="68" t="str">
        <f t="shared" si="1"/>
        <v/>
      </c>
    </row>
    <row r="31" spans="1:61" x14ac:dyDescent="0.25">
      <c r="A31" s="18"/>
      <c r="B31" s="159"/>
      <c r="C31" s="287"/>
      <c r="D31" s="287"/>
      <c r="E31" s="287"/>
      <c r="F31" s="287"/>
      <c r="G31" s="287"/>
      <c r="H31" s="287"/>
      <c r="I31" s="287"/>
      <c r="J31" s="287"/>
      <c r="K31" s="287"/>
      <c r="L31" s="161"/>
      <c r="M31" s="18"/>
      <c r="N31" s="62"/>
      <c r="O31" s="18"/>
      <c r="P31" s="18"/>
      <c r="Q31" s="18"/>
      <c r="R31" s="18"/>
      <c r="S31" s="18"/>
      <c r="T31" s="18"/>
      <c r="U31" s="18"/>
      <c r="V31" s="18"/>
      <c r="W31" s="63"/>
      <c r="X31" s="18"/>
      <c r="Y31" s="18"/>
      <c r="Z31" s="18"/>
      <c r="AA31" s="18"/>
      <c r="AB31" s="18"/>
      <c r="AC31" s="18"/>
      <c r="AD31" s="18"/>
      <c r="AE31" s="18"/>
      <c r="AF31" s="18"/>
      <c r="AG31" s="18"/>
      <c r="AH31" s="18"/>
      <c r="AI31" s="18"/>
      <c r="AJ31" s="18"/>
      <c r="AK31" s="18"/>
      <c r="AL31" s="18"/>
      <c r="AM31" s="18"/>
      <c r="AN31" s="18"/>
      <c r="AO31" s="18"/>
      <c r="AP31" s="18"/>
      <c r="AQ31" s="18"/>
      <c r="AR31" s="18"/>
      <c r="AS31" s="18"/>
      <c r="AT31" s="18"/>
    </row>
    <row r="32" spans="1:61" x14ac:dyDescent="0.25">
      <c r="A32" s="18"/>
      <c r="B32" s="162"/>
      <c r="C32" s="163"/>
      <c r="D32" s="163"/>
      <c r="E32" s="163"/>
      <c r="F32" s="163"/>
      <c r="G32" s="163"/>
      <c r="H32" s="163"/>
      <c r="I32" s="163"/>
      <c r="J32" s="163"/>
      <c r="K32" s="163"/>
      <c r="L32" s="164"/>
      <c r="M32" s="18"/>
      <c r="N32" s="64"/>
      <c r="O32" s="65"/>
      <c r="P32" s="65"/>
      <c r="Q32" s="65"/>
      <c r="R32" s="65"/>
      <c r="S32" s="65"/>
      <c r="T32" s="65"/>
      <c r="U32" s="65"/>
      <c r="V32" s="65"/>
      <c r="W32" s="66"/>
      <c r="X32" s="18"/>
      <c r="Y32" s="18"/>
      <c r="Z32" s="18"/>
      <c r="AA32" s="18"/>
      <c r="AB32" s="18"/>
      <c r="AC32" s="18"/>
      <c r="AD32" s="18"/>
      <c r="AE32" s="18"/>
      <c r="AF32" s="18"/>
      <c r="AG32" s="18"/>
      <c r="AH32" s="18"/>
      <c r="AI32" s="18"/>
      <c r="AJ32" s="18"/>
      <c r="AK32" s="18"/>
      <c r="AL32" s="18"/>
      <c r="AM32" s="18"/>
      <c r="AN32" s="18"/>
      <c r="AO32" s="18"/>
      <c r="AP32" s="18"/>
      <c r="AQ32" s="18"/>
      <c r="AR32" s="18"/>
      <c r="AS32" s="18"/>
      <c r="AT32" s="18"/>
    </row>
    <row r="33" spans="1:46"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row>
  </sheetData>
  <sheetProtection algorithmName="SHA-512" hashValue="9/IUWnwV6WDzgiaCzW1TCMYsoGCz/VEEoKB1dJj6+FfSk1ZQbjds06ZvJjOi3qMmVU72WTQmv5rUg1uMXfu/PQ==" saltValue="YFf31lkR/mzs7vvMrgSaBQ==" spinCount="100000" sheet="1" objects="1" scenarios="1"/>
  <mergeCells count="47">
    <mergeCell ref="E6:T6"/>
    <mergeCell ref="N21:W21"/>
    <mergeCell ref="B19:L19"/>
    <mergeCell ref="M19:W19"/>
    <mergeCell ref="B16:F16"/>
    <mergeCell ref="G16:H16"/>
    <mergeCell ref="I16:K16"/>
    <mergeCell ref="L16:M16"/>
    <mergeCell ref="N16:P16"/>
    <mergeCell ref="Q16:R16"/>
    <mergeCell ref="I15:K15"/>
    <mergeCell ref="N15:P15"/>
    <mergeCell ref="Q15:R15"/>
    <mergeCell ref="S15:W15"/>
    <mergeCell ref="S16:W16"/>
    <mergeCell ref="B6:C6"/>
    <mergeCell ref="B4:F4"/>
    <mergeCell ref="N4:R4"/>
    <mergeCell ref="S11:W11"/>
    <mergeCell ref="L11:M11"/>
    <mergeCell ref="B2:K3"/>
    <mergeCell ref="N2:W3"/>
    <mergeCell ref="L2:M3"/>
    <mergeCell ref="B11:F11"/>
    <mergeCell ref="G11:H11"/>
    <mergeCell ref="I11:K11"/>
    <mergeCell ref="N11:P11"/>
    <mergeCell ref="Q11:R11"/>
    <mergeCell ref="B9:W9"/>
    <mergeCell ref="G10:H10"/>
    <mergeCell ref="I10:K10"/>
    <mergeCell ref="N10:P10"/>
    <mergeCell ref="B22:D22"/>
    <mergeCell ref="E22:L22"/>
    <mergeCell ref="B29:L32"/>
    <mergeCell ref="E7:T7"/>
    <mergeCell ref="B24:D24"/>
    <mergeCell ref="B26:E26"/>
    <mergeCell ref="E24:L24"/>
    <mergeCell ref="F26:L26"/>
    <mergeCell ref="B7:C7"/>
    <mergeCell ref="Q10:R10"/>
    <mergeCell ref="B10:F10"/>
    <mergeCell ref="S10:W10"/>
    <mergeCell ref="B14:W14"/>
    <mergeCell ref="B15:F15"/>
    <mergeCell ref="G15:H15"/>
  </mergeCells>
  <conditionalFormatting sqref="I11:K11 I16:K16">
    <cfRule type="expression" dxfId="47" priority="13">
      <formula>AND(I11=N11, NOT(I11=""))</formula>
    </cfRule>
    <cfRule type="expression" dxfId="46" priority="14">
      <formula>I11&gt;N11</formula>
    </cfRule>
    <cfRule type="expression" dxfId="45" priority="15">
      <formula>I11&lt;N11</formula>
    </cfRule>
  </conditionalFormatting>
  <conditionalFormatting sqref="N11:P11 N16:P16">
    <cfRule type="expression" dxfId="44" priority="10">
      <formula>AND(N11=I11, NOT(N11=""))</formula>
    </cfRule>
    <cfRule type="expression" dxfId="43" priority="11">
      <formula>N11&gt;I11</formula>
    </cfRule>
    <cfRule type="expression" dxfId="42" priority="12">
      <formula>N11&lt;I11</formula>
    </cfRule>
  </conditionalFormatting>
  <conditionalFormatting sqref="G4:K4 S4:W4">
    <cfRule type="expression" dxfId="41" priority="1">
      <formula>G4="W"</formula>
    </cfRule>
    <cfRule type="expression" dxfId="40" priority="2">
      <formula>G4="D"</formula>
    </cfRule>
    <cfRule type="expression" dxfId="39" priority="3">
      <formula>G4="L"</formula>
    </cfRule>
  </conditionalFormatting>
  <dataValidations count="1">
    <dataValidation type="list" allowBlank="1" showInputMessage="1" showErrorMessage="1" sqref="B7:C7" xr:uid="{6A8D64E7-29DE-4169-A889-EBA6DAA59B6F}">
      <formula1>$BE$2:$BE$17</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4" id="{AC6124F2-1AAC-4EA1-BEE2-598D301146B6}">
            <xm:f>B2='Season Setup'!$BA$8</xm:f>
            <x14:dxf>
              <font>
                <b/>
                <i val="0"/>
                <color theme="0"/>
              </font>
              <fill>
                <patternFill>
                  <bgColor rgb="FFFF0000"/>
                </patternFill>
              </fill>
            </x14:dxf>
          </x14:cfRule>
          <x14:cfRule type="expression" priority="5" id="{C3721A1F-FBE3-461C-817A-1B740BF56864}">
            <xm:f>B2='Season Setup'!$BA$7</xm:f>
            <x14:dxf>
              <font>
                <b/>
                <i val="0"/>
                <color theme="0"/>
              </font>
              <fill>
                <patternFill>
                  <bgColor rgb="FF002060"/>
                </patternFill>
              </fill>
            </x14:dxf>
          </x14:cfRule>
          <x14:cfRule type="expression" priority="6" id="{9480E0C6-EE93-4225-9F5D-1AE5F1E5D14C}">
            <xm:f>B2='Season Setup'!$BA$6</xm:f>
            <x14:dxf>
              <font>
                <b/>
                <i val="0"/>
                <color theme="0"/>
              </font>
              <fill>
                <patternFill>
                  <bgColor rgb="FF0070C0"/>
                </patternFill>
              </fill>
            </x14:dxf>
          </x14:cfRule>
          <x14:cfRule type="expression" priority="7" id="{8FDBF62A-A693-4446-BB83-110460DB4D80}">
            <xm:f>B2='Season Setup'!$BA$5</xm:f>
            <x14:dxf>
              <font>
                <b/>
                <i val="0"/>
                <color theme="0"/>
              </font>
              <fill>
                <patternFill>
                  <bgColor rgb="FF00B050"/>
                </patternFill>
              </fill>
            </x14:dxf>
          </x14:cfRule>
          <x14:cfRule type="expression" priority="8" id="{912B6D5B-50D8-466D-8247-E1EBB536790F}">
            <xm:f>B2='Season Setup'!$BA$4</xm:f>
            <x14:dxf>
              <font>
                <b/>
                <i val="0"/>
                <color rgb="FFFF0000"/>
              </font>
              <fill>
                <patternFill>
                  <bgColor rgb="FF0000FF"/>
                </patternFill>
              </fill>
            </x14:dxf>
          </x14:cfRule>
          <x14:cfRule type="expression" priority="9" id="{5C663C1C-F628-4569-ACF4-DC8F62FE3791}">
            <xm:f>B2='Season Setup'!$BA$3</xm:f>
            <x14:dxf>
              <font>
                <b/>
                <i val="0"/>
                <color rgb="FFFF0000"/>
              </font>
              <fill>
                <patternFill>
                  <bgColor theme="0"/>
                </patternFill>
              </fill>
              <border>
                <vertical/>
                <horizontal/>
              </border>
            </x14:dxf>
          </x14:cfRule>
          <xm:sqref>B11:F11 B16:F16 S11:W11 S16:W16 B2:K3 N2:W3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C57B-0AA5-4F9D-8E7F-ED885A34A891}">
  <sheetPr>
    <tabColor rgb="FF7030A0"/>
  </sheetPr>
  <dimension ref="A1:BR33"/>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61" width="8.5703125" style="1" hidden="1" customWidth="1"/>
    <col min="62" max="62" width="2.85546875" style="1" hidden="1" customWidth="1"/>
    <col min="63" max="66" width="7.140625" style="1" hidden="1" customWidth="1"/>
    <col min="67" max="67" width="2.85546875" style="1" hidden="1" customWidth="1"/>
    <col min="68" max="68" width="17.140625" style="1" hidden="1" customWidth="1"/>
    <col min="69" max="69" width="2.85546875" style="1" hidden="1" customWidth="1"/>
    <col min="70" max="70" width="5.7109375" style="1" hidden="1" customWidth="1"/>
    <col min="71" max="16384" width="2.85546875" style="1" hidden="1"/>
  </cols>
  <sheetData>
    <row r="1" spans="1:70"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70" x14ac:dyDescent="0.25">
      <c r="A2" s="18"/>
      <c r="B2" s="97" t="s">
        <v>99</v>
      </c>
      <c r="C2" s="98"/>
      <c r="D2" s="98"/>
      <c r="E2" s="98"/>
      <c r="F2" s="98"/>
      <c r="G2" s="98"/>
      <c r="H2" s="98"/>
      <c r="I2" s="98"/>
      <c r="J2" s="99"/>
      <c r="K2" s="18"/>
      <c r="L2" s="18"/>
      <c r="M2" s="240" t="s">
        <v>129</v>
      </c>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2"/>
      <c r="AT2" s="18"/>
    </row>
    <row r="3" spans="1:70" x14ac:dyDescent="0.25">
      <c r="A3" s="18"/>
      <c r="B3" s="100"/>
      <c r="C3" s="101"/>
      <c r="D3" s="101"/>
      <c r="E3" s="101"/>
      <c r="F3" s="101"/>
      <c r="G3" s="101"/>
      <c r="H3" s="101"/>
      <c r="I3" s="101"/>
      <c r="J3" s="102"/>
      <c r="K3" s="18"/>
      <c r="L3" s="18"/>
      <c r="M3" s="246"/>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8"/>
      <c r="AT3" s="18"/>
    </row>
    <row r="4" spans="1:70"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row>
    <row r="5" spans="1:70" x14ac:dyDescent="0.25">
      <c r="A5" s="18"/>
      <c r="B5" s="293" t="s">
        <v>100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5"/>
      <c r="AT5" s="18"/>
      <c r="BA5" s="20" t="s">
        <v>35</v>
      </c>
      <c r="BB5" s="20" t="s">
        <v>91</v>
      </c>
      <c r="BC5" s="20" t="s">
        <v>92</v>
      </c>
      <c r="BD5" s="20" t="s">
        <v>93</v>
      </c>
      <c r="BE5" s="20" t="s">
        <v>94</v>
      </c>
      <c r="BF5" s="20" t="s">
        <v>95</v>
      </c>
      <c r="BG5" s="20" t="s">
        <v>14</v>
      </c>
      <c r="BH5" s="20" t="s">
        <v>15</v>
      </c>
      <c r="BI5" s="20" t="s">
        <v>96</v>
      </c>
      <c r="BK5" s="20" t="s">
        <v>30</v>
      </c>
      <c r="BL5" s="20" t="s">
        <v>94</v>
      </c>
      <c r="BM5" s="20" t="s">
        <v>95</v>
      </c>
      <c r="BN5" s="20" t="s">
        <v>97</v>
      </c>
      <c r="BP5" s="20" t="s">
        <v>98</v>
      </c>
      <c r="BR5" s="20" t="s">
        <v>51</v>
      </c>
    </row>
    <row r="6" spans="1:70"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BA6" s="3" t="str">
        <f>'Season Setup'!$BA3</f>
        <v>England</v>
      </c>
      <c r="BB6" s="3">
        <f>COUNTIF('Fixtures Predictions &amp; Results'!$DT$11:$DT$25, $BA6)+COUNTIF('Fixtures Predictions &amp; Results'!$DU$11:$DU$25, $BA6)</f>
        <v>0</v>
      </c>
      <c r="BC6" s="3">
        <f>SUMIF('Fixtures Predictions &amp; Results'!$C$11:$C$25, $BA6, 'Fixtures Predictions &amp; Results'!$R$11:$R$25)+SUMIF('Fixtures Predictions &amp; Results'!$E$11:$E$25, $BA6, 'Fixtures Predictions &amp; Results'!$T$11:$T$25)</f>
        <v>0</v>
      </c>
      <c r="BD6" s="3">
        <f>SUMIF('Fixtures Predictions &amp; Results'!$C$11:$C$25, $BA6, 'Fixtures Predictions &amp; Results'!$T$11:$T$25)+SUMIF('Fixtures Predictions &amp; Results'!$E$11:$E$25, $BA6, 'Fixtures Predictions &amp; Results'!$R$11:$R$25)</f>
        <v>0</v>
      </c>
      <c r="BE6" s="3">
        <f>BC6-BD6</f>
        <v>0</v>
      </c>
      <c r="BF6" s="6">
        <f>SUMIF('Fixtures Predictions &amp; Results'!$C$11:$C$25, $BA6, 'Fixtures Predictions &amp; Results'!$Q$11:$Q$25)+SUMIF('Fixtures Predictions &amp; Results'!$E$11:$E$25, $BA6, 'Fixtures Predictions &amp; Results'!$U$11:$U$25)</f>
        <v>0</v>
      </c>
      <c r="BG6" s="3">
        <f>SUMIF('Fixtures Predictions &amp; Results'!$C$11:$C$25, $BA6, 'Fixtures Predictions &amp; Results'!$W$11:$W$25)+SUMIF('Fixtures Predictions &amp; Results'!$E$11:$E$25, $BA6, 'Fixtures Predictions &amp; Results'!$Z$11:$Z$25)</f>
        <v>0</v>
      </c>
      <c r="BH6" s="3">
        <f>SUMIF('Fixtures Predictions &amp; Results'!$C$11:$C$25, $BA6, 'Fixtures Predictions &amp; Results'!$X$11:$X$25)+SUMIF('Fixtures Predictions &amp; Results'!$E$11:$E$25, $BA6, 'Fixtures Predictions &amp; Results'!$AA$11:$AA$25)</f>
        <v>0</v>
      </c>
      <c r="BI6" s="3">
        <f>BG6+BH6</f>
        <v>0</v>
      </c>
      <c r="BK6" s="6">
        <f>COUNTIF($BI$6:$BI$11, "&lt;"&amp;$BI6)+1</f>
        <v>1</v>
      </c>
      <c r="BL6" s="3">
        <f>COUNTIF($BE$6:$BE$11, "&lt;"&amp;$BE6)+1</f>
        <v>1</v>
      </c>
      <c r="BM6" s="23">
        <f>COUNTIF($BF$6:$BF$11, "&lt;"&amp;$BF6)+1</f>
        <v>1</v>
      </c>
      <c r="BN6" s="3">
        <v>6</v>
      </c>
      <c r="BP6" s="3">
        <f>(BK6*1000)+(BL6*100)+(BM6*10)+BN6</f>
        <v>1116</v>
      </c>
      <c r="BR6" s="3">
        <f>COUNTIF($BP$6:$BP$11, "&gt;"&amp;$BP6)+1</f>
        <v>1</v>
      </c>
    </row>
    <row r="7" spans="1:70" x14ac:dyDescent="0.25">
      <c r="A7" s="18"/>
      <c r="B7" s="18"/>
      <c r="C7" s="18"/>
      <c r="D7" s="18"/>
      <c r="E7" s="18"/>
      <c r="F7" s="18"/>
      <c r="G7" s="18"/>
      <c r="H7" s="18"/>
      <c r="I7" s="18"/>
      <c r="J7" s="18"/>
      <c r="K7" s="18"/>
      <c r="L7" s="18"/>
      <c r="M7" s="18"/>
      <c r="N7" s="344" t="s">
        <v>30</v>
      </c>
      <c r="O7" s="345"/>
      <c r="P7" s="345"/>
      <c r="Q7" s="345"/>
      <c r="R7" s="345"/>
      <c r="S7" s="345"/>
      <c r="T7" s="345"/>
      <c r="U7" s="345"/>
      <c r="V7" s="345"/>
      <c r="W7" s="345"/>
      <c r="X7" s="345"/>
      <c r="Y7" s="346"/>
      <c r="Z7" s="18"/>
      <c r="AA7" s="18"/>
      <c r="AB7" s="18"/>
      <c r="AC7" s="18"/>
      <c r="AD7" s="18"/>
      <c r="AE7" s="18"/>
      <c r="AF7" s="18"/>
      <c r="AG7" s="18"/>
      <c r="AH7" s="18"/>
      <c r="AI7" s="18"/>
      <c r="AJ7" s="18"/>
      <c r="AK7" s="18"/>
      <c r="AL7" s="18"/>
      <c r="AM7" s="18"/>
      <c r="AN7" s="18"/>
      <c r="AO7" s="18"/>
      <c r="AP7" s="18"/>
      <c r="AQ7" s="18"/>
      <c r="AR7" s="18"/>
      <c r="AS7" s="18"/>
      <c r="AT7" s="18"/>
      <c r="BA7" s="4" t="str">
        <f>'Season Setup'!$BA4</f>
        <v>France</v>
      </c>
      <c r="BB7" s="4">
        <f>COUNTIF('Fixtures Predictions &amp; Results'!$DT$11:$DT$25, $BA7)+COUNTIF('Fixtures Predictions &amp; Results'!$DU$11:$DU$25, $BA7)</f>
        <v>0</v>
      </c>
      <c r="BC7" s="4">
        <f>SUMIF('Fixtures Predictions &amp; Results'!$C$11:$C$25, $BA7, 'Fixtures Predictions &amp; Results'!$R$11:$R$25)+SUMIF('Fixtures Predictions &amp; Results'!$E$11:$E$25, $BA7, 'Fixtures Predictions &amp; Results'!$T$11:$T$25)</f>
        <v>0</v>
      </c>
      <c r="BD7" s="4">
        <f>SUMIF('Fixtures Predictions &amp; Results'!$C$11:$C$25, $BA7, 'Fixtures Predictions &amp; Results'!$T$11:$T$25)+SUMIF('Fixtures Predictions &amp; Results'!$E$11:$E$25, $BA7, 'Fixtures Predictions &amp; Results'!$R$11:$R$25)</f>
        <v>0</v>
      </c>
      <c r="BE7" s="4">
        <f t="shared" ref="BE7:BE11" si="0">BC7-BD7</f>
        <v>0</v>
      </c>
      <c r="BF7" s="8">
        <f>SUMIF('Fixtures Predictions &amp; Results'!$C$11:$C$25, $BA7, 'Fixtures Predictions &amp; Results'!$Q$11:$Q$25)+SUMIF('Fixtures Predictions &amp; Results'!$E$11:$E$25, $BA7, 'Fixtures Predictions &amp; Results'!$U$11:$U$25)</f>
        <v>0</v>
      </c>
      <c r="BG7" s="4">
        <f>SUMIF('Fixtures Predictions &amp; Results'!$C$11:$C$25, $BA7, 'Fixtures Predictions &amp; Results'!$W$11:$W$25)+SUMIF('Fixtures Predictions &amp; Results'!$E$11:$E$25, $BA7, 'Fixtures Predictions &amp; Results'!$Z$11:$Z$25)</f>
        <v>0</v>
      </c>
      <c r="BH7" s="4">
        <f>SUMIF('Fixtures Predictions &amp; Results'!$C$11:$C$25, $BA7, 'Fixtures Predictions &amp; Results'!$X$11:$X$25)+SUMIF('Fixtures Predictions &amp; Results'!$E$11:$E$25, $BA7, 'Fixtures Predictions &amp; Results'!$AA$11:$AA$25)</f>
        <v>0</v>
      </c>
      <c r="BI7" s="4">
        <f t="shared" ref="BI7:BI11" si="1">BG7+BH7</f>
        <v>0</v>
      </c>
      <c r="BK7" s="8">
        <f t="shared" ref="BK7:BK11" si="2">COUNTIF($BI$6:$BI$11, "&lt;"&amp;$BI7)+1</f>
        <v>1</v>
      </c>
      <c r="BL7" s="4">
        <f t="shared" ref="BL7:BL11" si="3">COUNTIF($BE$6:$BE$11, "&lt;"&amp;$BE7)+1</f>
        <v>1</v>
      </c>
      <c r="BM7" s="22">
        <f t="shared" ref="BM7:BM11" si="4">COUNTIF($BF$6:$BF$11, "&lt;"&amp;$BF7)+1</f>
        <v>1</v>
      </c>
      <c r="BN7" s="4">
        <v>5</v>
      </c>
      <c r="BP7" s="4">
        <f t="shared" ref="BP7:BP11" si="5">(BK7*1000)+(BL7*100)+(BM7*10)+BN7</f>
        <v>1115</v>
      </c>
      <c r="BR7" s="4">
        <f t="shared" ref="BR7:BR11" si="6">COUNTIF($BP$6:$BP$11, "&gt;"&amp;$BP7)+1</f>
        <v>2</v>
      </c>
    </row>
    <row r="8" spans="1:70" x14ac:dyDescent="0.25">
      <c r="A8" s="18"/>
      <c r="B8" s="18"/>
      <c r="C8" s="344" t="s">
        <v>107</v>
      </c>
      <c r="D8" s="345"/>
      <c r="E8" s="345" t="s">
        <v>71</v>
      </c>
      <c r="F8" s="345"/>
      <c r="G8" s="345"/>
      <c r="H8" s="345"/>
      <c r="I8" s="345"/>
      <c r="J8" s="345" t="s">
        <v>101</v>
      </c>
      <c r="K8" s="345"/>
      <c r="L8" s="345"/>
      <c r="M8" s="345"/>
      <c r="N8" s="343" t="s">
        <v>103</v>
      </c>
      <c r="O8" s="343"/>
      <c r="P8" s="343"/>
      <c r="Q8" s="343"/>
      <c r="R8" s="343" t="s">
        <v>102</v>
      </c>
      <c r="S8" s="343"/>
      <c r="T8" s="343"/>
      <c r="U8" s="343"/>
      <c r="V8" s="343" t="s">
        <v>104</v>
      </c>
      <c r="W8" s="343"/>
      <c r="X8" s="343"/>
      <c r="Y8" s="343"/>
      <c r="Z8" s="345" t="s">
        <v>4</v>
      </c>
      <c r="AA8" s="345"/>
      <c r="AB8" s="345"/>
      <c r="AC8" s="345"/>
      <c r="AD8" s="345" t="s">
        <v>30</v>
      </c>
      <c r="AE8" s="345"/>
      <c r="AF8" s="345"/>
      <c r="AG8" s="345"/>
      <c r="AH8" s="345"/>
      <c r="AI8" s="345" t="s">
        <v>105</v>
      </c>
      <c r="AJ8" s="345"/>
      <c r="AK8" s="345"/>
      <c r="AL8" s="345"/>
      <c r="AM8" s="345"/>
      <c r="AN8" s="345" t="s">
        <v>106</v>
      </c>
      <c r="AO8" s="345"/>
      <c r="AP8" s="345"/>
      <c r="AQ8" s="345"/>
      <c r="AR8" s="346"/>
      <c r="AS8" s="18"/>
      <c r="AT8" s="18"/>
      <c r="BA8" s="4" t="str">
        <f>'Season Setup'!$BA5</f>
        <v>Ireland</v>
      </c>
      <c r="BB8" s="4">
        <f>COUNTIF('Fixtures Predictions &amp; Results'!$DT$11:$DT$25, $BA8)+COUNTIF('Fixtures Predictions &amp; Results'!$DU$11:$DU$25, $BA8)</f>
        <v>0</v>
      </c>
      <c r="BC8" s="4">
        <f>SUMIF('Fixtures Predictions &amp; Results'!$C$11:$C$25, $BA8, 'Fixtures Predictions &amp; Results'!$R$11:$R$25)+SUMIF('Fixtures Predictions &amp; Results'!$E$11:$E$25, $BA8, 'Fixtures Predictions &amp; Results'!$T$11:$T$25)</f>
        <v>0</v>
      </c>
      <c r="BD8" s="4">
        <f>SUMIF('Fixtures Predictions &amp; Results'!$C$11:$C$25, $BA8, 'Fixtures Predictions &amp; Results'!$T$11:$T$25)+SUMIF('Fixtures Predictions &amp; Results'!$E$11:$E$25, $BA8, 'Fixtures Predictions &amp; Results'!$R$11:$R$25)</f>
        <v>0</v>
      </c>
      <c r="BE8" s="4">
        <f t="shared" si="0"/>
        <v>0</v>
      </c>
      <c r="BF8" s="8">
        <f>SUMIF('Fixtures Predictions &amp; Results'!$C$11:$C$25, $BA8, 'Fixtures Predictions &amp; Results'!$Q$11:$Q$25)+SUMIF('Fixtures Predictions &amp; Results'!$E$11:$E$25, $BA8, 'Fixtures Predictions &amp; Results'!$U$11:$U$25)</f>
        <v>0</v>
      </c>
      <c r="BG8" s="4">
        <f>SUMIF('Fixtures Predictions &amp; Results'!$C$11:$C$25, $BA8, 'Fixtures Predictions &amp; Results'!$W$11:$W$25)+SUMIF('Fixtures Predictions &amp; Results'!$E$11:$E$25, $BA8, 'Fixtures Predictions &amp; Results'!$Z$11:$Z$25)</f>
        <v>0</v>
      </c>
      <c r="BH8" s="4">
        <f>SUMIF('Fixtures Predictions &amp; Results'!$C$11:$C$25, $BA8, 'Fixtures Predictions &amp; Results'!$X$11:$X$25)+SUMIF('Fixtures Predictions &amp; Results'!$E$11:$E$25, $BA8, 'Fixtures Predictions &amp; Results'!$AA$11:$AA$25)</f>
        <v>0</v>
      </c>
      <c r="BI8" s="4">
        <f t="shared" si="1"/>
        <v>0</v>
      </c>
      <c r="BK8" s="8">
        <f t="shared" si="2"/>
        <v>1</v>
      </c>
      <c r="BL8" s="4">
        <f t="shared" si="3"/>
        <v>1</v>
      </c>
      <c r="BM8" s="22">
        <f t="shared" si="4"/>
        <v>1</v>
      </c>
      <c r="BN8" s="4">
        <v>4</v>
      </c>
      <c r="BP8" s="4">
        <f t="shared" si="5"/>
        <v>1114</v>
      </c>
      <c r="BR8" s="4">
        <f t="shared" si="6"/>
        <v>3</v>
      </c>
    </row>
    <row r="9" spans="1:70" x14ac:dyDescent="0.25">
      <c r="A9" s="18"/>
      <c r="B9" s="18"/>
      <c r="C9" s="342">
        <v>1</v>
      </c>
      <c r="D9" s="343"/>
      <c r="E9" s="253" t="str">
        <f>IFERROR(INDEX($BA$6:$BA$11, MATCH($C9, $BR$6:$BR$11, 0)), "")</f>
        <v>England</v>
      </c>
      <c r="F9" s="254"/>
      <c r="G9" s="254"/>
      <c r="H9" s="254"/>
      <c r="I9" s="255"/>
      <c r="J9" s="172">
        <f>IFERROR(INDEX($BB$6:$BB$11, MATCH($C9, $BR$6:$BR$11, 0)), "")</f>
        <v>0</v>
      </c>
      <c r="K9" s="172"/>
      <c r="L9" s="172"/>
      <c r="M9" s="172"/>
      <c r="N9" s="171">
        <f>IFERROR(INDEX($BC$6:$BC$11, MATCH($C9, $BR$6:$BR$11, 0)), "")</f>
        <v>0</v>
      </c>
      <c r="O9" s="172"/>
      <c r="P9" s="172"/>
      <c r="Q9" s="172"/>
      <c r="R9" s="172">
        <f>IFERROR(INDEX($BD$6:$BD$11, MATCH($C9, $BR$6:$BR$11, 0)), "")</f>
        <v>0</v>
      </c>
      <c r="S9" s="172"/>
      <c r="T9" s="172"/>
      <c r="U9" s="172"/>
      <c r="V9" s="172">
        <f>IFERROR(INDEX($BE$6:$BE$11, MATCH($C9, $BR$6:$BR$11, 0)), "")</f>
        <v>0</v>
      </c>
      <c r="W9" s="172"/>
      <c r="X9" s="172"/>
      <c r="Y9" s="173"/>
      <c r="Z9" s="172">
        <f>IFERROR(INDEX($BF$6:$BF$11, MATCH($C9, $BR$6:$BR$11, 0)), "")</f>
        <v>0</v>
      </c>
      <c r="AA9" s="172"/>
      <c r="AB9" s="172"/>
      <c r="AC9" s="172"/>
      <c r="AD9" s="171">
        <f>IFERROR(INDEX($BG$6:$BG$11, MATCH($C9, $BR$6:$BR$11, 0)), "")</f>
        <v>0</v>
      </c>
      <c r="AE9" s="172"/>
      <c r="AF9" s="172"/>
      <c r="AG9" s="172"/>
      <c r="AH9" s="172"/>
      <c r="AI9" s="172">
        <f>IFERROR(INDEX($BH$6:$BH$11, MATCH($C9, $BR$6:$BR$11, 0)), "")</f>
        <v>0</v>
      </c>
      <c r="AJ9" s="172"/>
      <c r="AK9" s="172"/>
      <c r="AL9" s="172"/>
      <c r="AM9" s="173"/>
      <c r="AN9" s="335">
        <f>IFERROR(INDEX($BI$6:$BI$11, MATCH($C9, $BR$6:$BR$11, 0)), "")</f>
        <v>0</v>
      </c>
      <c r="AO9" s="335"/>
      <c r="AP9" s="335"/>
      <c r="AQ9" s="335"/>
      <c r="AR9" s="336"/>
      <c r="AS9" s="18"/>
      <c r="AT9" s="18"/>
      <c r="BA9" s="4" t="str">
        <f>'Season Setup'!$BA6</f>
        <v>Italy</v>
      </c>
      <c r="BB9" s="4">
        <f>COUNTIF('Fixtures Predictions &amp; Results'!$DT$11:$DT$25, $BA9)+COUNTIF('Fixtures Predictions &amp; Results'!$DU$11:$DU$25, $BA9)</f>
        <v>0</v>
      </c>
      <c r="BC9" s="4">
        <f>SUMIF('Fixtures Predictions &amp; Results'!$C$11:$C$25, $BA9, 'Fixtures Predictions &amp; Results'!$R$11:$R$25)+SUMIF('Fixtures Predictions &amp; Results'!$E$11:$E$25, $BA9, 'Fixtures Predictions &amp; Results'!$T$11:$T$25)</f>
        <v>0</v>
      </c>
      <c r="BD9" s="4">
        <f>SUMIF('Fixtures Predictions &amp; Results'!$C$11:$C$25, $BA9, 'Fixtures Predictions &amp; Results'!$T$11:$T$25)+SUMIF('Fixtures Predictions &amp; Results'!$E$11:$E$25, $BA9, 'Fixtures Predictions &amp; Results'!$R$11:$R$25)</f>
        <v>0</v>
      </c>
      <c r="BE9" s="4">
        <f t="shared" si="0"/>
        <v>0</v>
      </c>
      <c r="BF9" s="8">
        <f>SUMIF('Fixtures Predictions &amp; Results'!$C$11:$C$25, $BA9, 'Fixtures Predictions &amp; Results'!$Q$11:$Q$25)+SUMIF('Fixtures Predictions &amp; Results'!$E$11:$E$25, $BA9, 'Fixtures Predictions &amp; Results'!$U$11:$U$25)</f>
        <v>0</v>
      </c>
      <c r="BG9" s="4">
        <f>SUMIF('Fixtures Predictions &amp; Results'!$C$11:$C$25, $BA9, 'Fixtures Predictions &amp; Results'!$W$11:$W$25)+SUMIF('Fixtures Predictions &amp; Results'!$E$11:$E$25, $BA9, 'Fixtures Predictions &amp; Results'!$Z$11:$Z$25)</f>
        <v>0</v>
      </c>
      <c r="BH9" s="4">
        <f>SUMIF('Fixtures Predictions &amp; Results'!$C$11:$C$25, $BA9, 'Fixtures Predictions &amp; Results'!$X$11:$X$25)+SUMIF('Fixtures Predictions &amp; Results'!$E$11:$E$25, $BA9, 'Fixtures Predictions &amp; Results'!$AA$11:$AA$25)</f>
        <v>0</v>
      </c>
      <c r="BI9" s="4">
        <f t="shared" si="1"/>
        <v>0</v>
      </c>
      <c r="BK9" s="8">
        <f t="shared" si="2"/>
        <v>1</v>
      </c>
      <c r="BL9" s="4">
        <f t="shared" si="3"/>
        <v>1</v>
      </c>
      <c r="BM9" s="22">
        <f t="shared" si="4"/>
        <v>1</v>
      </c>
      <c r="BN9" s="4">
        <v>3</v>
      </c>
      <c r="BP9" s="4">
        <f t="shared" si="5"/>
        <v>1113</v>
      </c>
      <c r="BR9" s="4">
        <f t="shared" si="6"/>
        <v>4</v>
      </c>
    </row>
    <row r="10" spans="1:70" x14ac:dyDescent="0.25">
      <c r="A10" s="18"/>
      <c r="B10" s="18"/>
      <c r="C10" s="342">
        <v>2</v>
      </c>
      <c r="D10" s="343"/>
      <c r="E10" s="202" t="str">
        <f t="shared" ref="E10:E14" si="7">IFERROR(INDEX($BA$6:$BA$11, MATCH($C10, $BR$6:$BR$11, 0)), "")</f>
        <v>France</v>
      </c>
      <c r="F10" s="202"/>
      <c r="G10" s="202"/>
      <c r="H10" s="202"/>
      <c r="I10" s="202"/>
      <c r="J10" s="175">
        <f t="shared" ref="J10:J14" si="8">IFERROR(INDEX($BB$6:$BB$11, MATCH($C10, $BR$6:$BR$11, 0)), "")</f>
        <v>0</v>
      </c>
      <c r="K10" s="175"/>
      <c r="L10" s="175"/>
      <c r="M10" s="175"/>
      <c r="N10" s="174">
        <f t="shared" ref="N10:N14" si="9">IFERROR(INDEX($BC$6:$BC$11, MATCH($C10, $BR$6:$BR$11, 0)), "")</f>
        <v>0</v>
      </c>
      <c r="O10" s="175"/>
      <c r="P10" s="175"/>
      <c r="Q10" s="175"/>
      <c r="R10" s="175">
        <f t="shared" ref="R10:R14" si="10">IFERROR(INDEX($BD$6:$BD$11, MATCH($C10, $BR$6:$BR$11, 0)), "")</f>
        <v>0</v>
      </c>
      <c r="S10" s="175"/>
      <c r="T10" s="175"/>
      <c r="U10" s="175"/>
      <c r="V10" s="175">
        <f t="shared" ref="V10:V14" si="11">IFERROR(INDEX($BE$6:$BE$11, MATCH($C10, $BR$6:$BR$11, 0)), "")</f>
        <v>0</v>
      </c>
      <c r="W10" s="175"/>
      <c r="X10" s="175"/>
      <c r="Y10" s="176"/>
      <c r="Z10" s="175">
        <f t="shared" ref="Z10:Z14" si="12">IFERROR(INDEX($BF$6:$BF$11, MATCH($C10, $BR$6:$BR$11, 0)), "")</f>
        <v>0</v>
      </c>
      <c r="AA10" s="175"/>
      <c r="AB10" s="175"/>
      <c r="AC10" s="175"/>
      <c r="AD10" s="174">
        <f t="shared" ref="AD10:AD14" si="13">IFERROR(INDEX($BG$6:$BG$11, MATCH($C10, $BR$6:$BR$11, 0)), "")</f>
        <v>0</v>
      </c>
      <c r="AE10" s="175"/>
      <c r="AF10" s="175"/>
      <c r="AG10" s="175"/>
      <c r="AH10" s="175"/>
      <c r="AI10" s="175">
        <f t="shared" ref="AI10:AI14" si="14">IFERROR(INDEX($BH$6:$BH$11, MATCH($C10, $BR$6:$BR$11, 0)), "")</f>
        <v>0</v>
      </c>
      <c r="AJ10" s="175"/>
      <c r="AK10" s="175"/>
      <c r="AL10" s="175"/>
      <c r="AM10" s="176"/>
      <c r="AN10" s="329">
        <f t="shared" ref="AN10:AN14" si="15">IFERROR(INDEX($BI$6:$BI$11, MATCH($C10, $BR$6:$BR$11, 0)), "")</f>
        <v>0</v>
      </c>
      <c r="AO10" s="329"/>
      <c r="AP10" s="329"/>
      <c r="AQ10" s="329"/>
      <c r="AR10" s="330"/>
      <c r="AS10" s="18"/>
      <c r="AT10" s="18"/>
      <c r="BA10" s="4" t="str">
        <f>'Season Setup'!$BA7</f>
        <v>Scotland</v>
      </c>
      <c r="BB10" s="4">
        <f>COUNTIF('Fixtures Predictions &amp; Results'!$DT$11:$DT$25, $BA10)+COUNTIF('Fixtures Predictions &amp; Results'!$DU$11:$DU$25, $BA10)</f>
        <v>0</v>
      </c>
      <c r="BC10" s="4">
        <f>SUMIF('Fixtures Predictions &amp; Results'!$C$11:$C$25, $BA10, 'Fixtures Predictions &amp; Results'!$R$11:$R$25)+SUMIF('Fixtures Predictions &amp; Results'!$E$11:$E$25, $BA10, 'Fixtures Predictions &amp; Results'!$T$11:$T$25)</f>
        <v>0</v>
      </c>
      <c r="BD10" s="4">
        <f>SUMIF('Fixtures Predictions &amp; Results'!$C$11:$C$25, $BA10, 'Fixtures Predictions &amp; Results'!$T$11:$T$25)+SUMIF('Fixtures Predictions &amp; Results'!$E$11:$E$25, $BA10, 'Fixtures Predictions &amp; Results'!$R$11:$R$25)</f>
        <v>0</v>
      </c>
      <c r="BE10" s="4">
        <f t="shared" si="0"/>
        <v>0</v>
      </c>
      <c r="BF10" s="8">
        <f>SUMIF('Fixtures Predictions &amp; Results'!$C$11:$C$25, $BA10, 'Fixtures Predictions &amp; Results'!$Q$11:$Q$25)+SUMIF('Fixtures Predictions &amp; Results'!$E$11:$E$25, $BA10, 'Fixtures Predictions &amp; Results'!$U$11:$U$25)</f>
        <v>0</v>
      </c>
      <c r="BG10" s="4">
        <f>SUMIF('Fixtures Predictions &amp; Results'!$C$11:$C$25, $BA10, 'Fixtures Predictions &amp; Results'!$W$11:$W$25)+SUMIF('Fixtures Predictions &amp; Results'!$E$11:$E$25, $BA10, 'Fixtures Predictions &amp; Results'!$Z$11:$Z$25)</f>
        <v>0</v>
      </c>
      <c r="BH10" s="4">
        <f>SUMIF('Fixtures Predictions &amp; Results'!$C$11:$C$25, $BA10, 'Fixtures Predictions &amp; Results'!$X$11:$X$25)+SUMIF('Fixtures Predictions &amp; Results'!$E$11:$E$25, $BA10, 'Fixtures Predictions &amp; Results'!$AA$11:$AA$25)</f>
        <v>0</v>
      </c>
      <c r="BI10" s="4">
        <f t="shared" si="1"/>
        <v>0</v>
      </c>
      <c r="BK10" s="8">
        <f t="shared" si="2"/>
        <v>1</v>
      </c>
      <c r="BL10" s="4">
        <f t="shared" si="3"/>
        <v>1</v>
      </c>
      <c r="BM10" s="22">
        <f t="shared" si="4"/>
        <v>1</v>
      </c>
      <c r="BN10" s="4">
        <v>2</v>
      </c>
      <c r="BP10" s="4">
        <f t="shared" si="5"/>
        <v>1112</v>
      </c>
      <c r="BR10" s="4">
        <f t="shared" si="6"/>
        <v>5</v>
      </c>
    </row>
    <row r="11" spans="1:70" x14ac:dyDescent="0.25">
      <c r="A11" s="18"/>
      <c r="B11" s="18"/>
      <c r="C11" s="342">
        <v>3</v>
      </c>
      <c r="D11" s="343"/>
      <c r="E11" s="202" t="str">
        <f t="shared" si="7"/>
        <v>Ireland</v>
      </c>
      <c r="F11" s="202"/>
      <c r="G11" s="202"/>
      <c r="H11" s="202"/>
      <c r="I11" s="202"/>
      <c r="J11" s="175">
        <f t="shared" si="8"/>
        <v>0</v>
      </c>
      <c r="K11" s="175"/>
      <c r="L11" s="175"/>
      <c r="M11" s="175"/>
      <c r="N11" s="174">
        <f t="shared" si="9"/>
        <v>0</v>
      </c>
      <c r="O11" s="175"/>
      <c r="P11" s="175"/>
      <c r="Q11" s="175"/>
      <c r="R11" s="175">
        <f t="shared" si="10"/>
        <v>0</v>
      </c>
      <c r="S11" s="175"/>
      <c r="T11" s="175"/>
      <c r="U11" s="175"/>
      <c r="V11" s="175">
        <f t="shared" si="11"/>
        <v>0</v>
      </c>
      <c r="W11" s="175"/>
      <c r="X11" s="175"/>
      <c r="Y11" s="176"/>
      <c r="Z11" s="175">
        <f t="shared" si="12"/>
        <v>0</v>
      </c>
      <c r="AA11" s="175"/>
      <c r="AB11" s="175"/>
      <c r="AC11" s="175"/>
      <c r="AD11" s="174">
        <f t="shared" si="13"/>
        <v>0</v>
      </c>
      <c r="AE11" s="175"/>
      <c r="AF11" s="175"/>
      <c r="AG11" s="175"/>
      <c r="AH11" s="175"/>
      <c r="AI11" s="175">
        <f t="shared" si="14"/>
        <v>0</v>
      </c>
      <c r="AJ11" s="175"/>
      <c r="AK11" s="175"/>
      <c r="AL11" s="175"/>
      <c r="AM11" s="176"/>
      <c r="AN11" s="329">
        <f t="shared" si="15"/>
        <v>0</v>
      </c>
      <c r="AO11" s="329"/>
      <c r="AP11" s="329"/>
      <c r="AQ11" s="329"/>
      <c r="AR11" s="330"/>
      <c r="AS11" s="18"/>
      <c r="AT11" s="18"/>
      <c r="BA11" s="5" t="str">
        <f>'Season Setup'!$BA8</f>
        <v>Wales</v>
      </c>
      <c r="BB11" s="5">
        <f>COUNTIF('Fixtures Predictions &amp; Results'!$DT$11:$DT$25, $BA11)+COUNTIF('Fixtures Predictions &amp; Results'!$DU$11:$DU$25, $BA11)</f>
        <v>0</v>
      </c>
      <c r="BC11" s="5">
        <f>SUMIF('Fixtures Predictions &amp; Results'!$C$11:$C$25, $BA11, 'Fixtures Predictions &amp; Results'!$R$11:$R$25)+SUMIF('Fixtures Predictions &amp; Results'!$E$11:$E$25, $BA11, 'Fixtures Predictions &amp; Results'!$T$11:$T$25)</f>
        <v>0</v>
      </c>
      <c r="BD11" s="5">
        <f>SUMIF('Fixtures Predictions &amp; Results'!$C$11:$C$25, $BA11, 'Fixtures Predictions &amp; Results'!$T$11:$T$25)+SUMIF('Fixtures Predictions &amp; Results'!$E$11:$E$25, $BA11, 'Fixtures Predictions &amp; Results'!$R$11:$R$25)</f>
        <v>0</v>
      </c>
      <c r="BE11" s="5">
        <f t="shared" si="0"/>
        <v>0</v>
      </c>
      <c r="BF11" s="10">
        <f>SUMIF('Fixtures Predictions &amp; Results'!$C$11:$C$25, $BA11, 'Fixtures Predictions &amp; Results'!$Q$11:$Q$25)+SUMIF('Fixtures Predictions &amp; Results'!$E$11:$E$25, $BA11, 'Fixtures Predictions &amp; Results'!$U$11:$U$25)</f>
        <v>0</v>
      </c>
      <c r="BG11" s="5">
        <f>SUMIF('Fixtures Predictions &amp; Results'!$C$11:$C$25, $BA11, 'Fixtures Predictions &amp; Results'!$W$11:$W$25)+SUMIF('Fixtures Predictions &amp; Results'!$E$11:$E$25, $BA11, 'Fixtures Predictions &amp; Results'!$Z$11:$Z$25)</f>
        <v>0</v>
      </c>
      <c r="BH11" s="5">
        <f>SUMIF('Fixtures Predictions &amp; Results'!$C$11:$C$25, $BA11, 'Fixtures Predictions &amp; Results'!$X$11:$X$25)+SUMIF('Fixtures Predictions &amp; Results'!$E$11:$E$25, $BA11, 'Fixtures Predictions &amp; Results'!$AA$11:$AA$25)</f>
        <v>0</v>
      </c>
      <c r="BI11" s="5">
        <f t="shared" si="1"/>
        <v>0</v>
      </c>
      <c r="BK11" s="10">
        <f t="shared" si="2"/>
        <v>1</v>
      </c>
      <c r="BL11" s="5">
        <f t="shared" si="3"/>
        <v>1</v>
      </c>
      <c r="BM11" s="24">
        <f t="shared" si="4"/>
        <v>1</v>
      </c>
      <c r="BN11" s="5">
        <v>1</v>
      </c>
      <c r="BP11" s="5">
        <f t="shared" si="5"/>
        <v>1111</v>
      </c>
      <c r="BR11" s="5">
        <f t="shared" si="6"/>
        <v>6</v>
      </c>
    </row>
    <row r="12" spans="1:70" x14ac:dyDescent="0.25">
      <c r="A12" s="18"/>
      <c r="B12" s="18"/>
      <c r="C12" s="342">
        <v>4</v>
      </c>
      <c r="D12" s="343"/>
      <c r="E12" s="202" t="str">
        <f t="shared" si="7"/>
        <v>Italy</v>
      </c>
      <c r="F12" s="202"/>
      <c r="G12" s="202"/>
      <c r="H12" s="202"/>
      <c r="I12" s="202"/>
      <c r="J12" s="175">
        <f t="shared" si="8"/>
        <v>0</v>
      </c>
      <c r="K12" s="175"/>
      <c r="L12" s="175"/>
      <c r="M12" s="175"/>
      <c r="N12" s="174">
        <f t="shared" si="9"/>
        <v>0</v>
      </c>
      <c r="O12" s="175"/>
      <c r="P12" s="175"/>
      <c r="Q12" s="175"/>
      <c r="R12" s="175">
        <f t="shared" si="10"/>
        <v>0</v>
      </c>
      <c r="S12" s="175"/>
      <c r="T12" s="175"/>
      <c r="U12" s="175"/>
      <c r="V12" s="175">
        <f t="shared" si="11"/>
        <v>0</v>
      </c>
      <c r="W12" s="175"/>
      <c r="X12" s="175"/>
      <c r="Y12" s="176"/>
      <c r="Z12" s="175">
        <f t="shared" si="12"/>
        <v>0</v>
      </c>
      <c r="AA12" s="175"/>
      <c r="AB12" s="175"/>
      <c r="AC12" s="175"/>
      <c r="AD12" s="174">
        <f t="shared" si="13"/>
        <v>0</v>
      </c>
      <c r="AE12" s="175"/>
      <c r="AF12" s="175"/>
      <c r="AG12" s="175"/>
      <c r="AH12" s="175"/>
      <c r="AI12" s="175">
        <f t="shared" si="14"/>
        <v>0</v>
      </c>
      <c r="AJ12" s="175"/>
      <c r="AK12" s="175"/>
      <c r="AL12" s="175"/>
      <c r="AM12" s="176"/>
      <c r="AN12" s="329">
        <f t="shared" si="15"/>
        <v>0</v>
      </c>
      <c r="AO12" s="329"/>
      <c r="AP12" s="329"/>
      <c r="AQ12" s="329"/>
      <c r="AR12" s="330"/>
      <c r="AS12" s="18"/>
      <c r="AT12" s="18"/>
    </row>
    <row r="13" spans="1:70" x14ac:dyDescent="0.25">
      <c r="A13" s="18"/>
      <c r="B13" s="18"/>
      <c r="C13" s="342">
        <v>5</v>
      </c>
      <c r="D13" s="343"/>
      <c r="E13" s="202" t="str">
        <f t="shared" si="7"/>
        <v>Scotland</v>
      </c>
      <c r="F13" s="202"/>
      <c r="G13" s="202"/>
      <c r="H13" s="202"/>
      <c r="I13" s="202"/>
      <c r="J13" s="175">
        <f t="shared" si="8"/>
        <v>0</v>
      </c>
      <c r="K13" s="175"/>
      <c r="L13" s="175"/>
      <c r="M13" s="175"/>
      <c r="N13" s="174">
        <f t="shared" si="9"/>
        <v>0</v>
      </c>
      <c r="O13" s="175"/>
      <c r="P13" s="175"/>
      <c r="Q13" s="175"/>
      <c r="R13" s="175">
        <f t="shared" si="10"/>
        <v>0</v>
      </c>
      <c r="S13" s="175"/>
      <c r="T13" s="175"/>
      <c r="U13" s="175"/>
      <c r="V13" s="175">
        <f t="shared" si="11"/>
        <v>0</v>
      </c>
      <c r="W13" s="175"/>
      <c r="X13" s="175"/>
      <c r="Y13" s="176"/>
      <c r="Z13" s="175">
        <f t="shared" si="12"/>
        <v>0</v>
      </c>
      <c r="AA13" s="175"/>
      <c r="AB13" s="175"/>
      <c r="AC13" s="175"/>
      <c r="AD13" s="174">
        <f t="shared" si="13"/>
        <v>0</v>
      </c>
      <c r="AE13" s="175"/>
      <c r="AF13" s="175"/>
      <c r="AG13" s="175"/>
      <c r="AH13" s="175"/>
      <c r="AI13" s="175">
        <f t="shared" si="14"/>
        <v>0</v>
      </c>
      <c r="AJ13" s="175"/>
      <c r="AK13" s="175"/>
      <c r="AL13" s="175"/>
      <c r="AM13" s="176"/>
      <c r="AN13" s="329">
        <f t="shared" si="15"/>
        <v>0</v>
      </c>
      <c r="AO13" s="329"/>
      <c r="AP13" s="329"/>
      <c r="AQ13" s="329"/>
      <c r="AR13" s="330"/>
      <c r="AS13" s="18"/>
      <c r="AT13" s="18"/>
      <c r="BA13" s="20" t="s">
        <v>35</v>
      </c>
      <c r="BB13" s="20" t="s">
        <v>91</v>
      </c>
      <c r="BC13" s="20" t="s">
        <v>92</v>
      </c>
      <c r="BD13" s="20" t="s">
        <v>93</v>
      </c>
      <c r="BE13" s="20" t="s">
        <v>94</v>
      </c>
      <c r="BF13" s="20" t="s">
        <v>95</v>
      </c>
      <c r="BG13" s="20" t="s">
        <v>14</v>
      </c>
      <c r="BH13" s="20" t="s">
        <v>15</v>
      </c>
      <c r="BI13" s="20" t="s">
        <v>96</v>
      </c>
      <c r="BK13" s="20" t="s">
        <v>30</v>
      </c>
      <c r="BL13" s="20" t="s">
        <v>94</v>
      </c>
      <c r="BM13" s="20" t="s">
        <v>95</v>
      </c>
      <c r="BN13" s="20" t="s">
        <v>97</v>
      </c>
      <c r="BP13" s="20" t="s">
        <v>98</v>
      </c>
      <c r="BR13" s="20" t="s">
        <v>51</v>
      </c>
    </row>
    <row r="14" spans="1:70" x14ac:dyDescent="0.25">
      <c r="A14" s="18"/>
      <c r="B14" s="18"/>
      <c r="C14" s="340">
        <v>6</v>
      </c>
      <c r="D14" s="341"/>
      <c r="E14" s="202" t="str">
        <f t="shared" si="7"/>
        <v>Wales</v>
      </c>
      <c r="F14" s="202"/>
      <c r="G14" s="202"/>
      <c r="H14" s="202"/>
      <c r="I14" s="202"/>
      <c r="J14" s="178">
        <f t="shared" si="8"/>
        <v>0</v>
      </c>
      <c r="K14" s="178"/>
      <c r="L14" s="178"/>
      <c r="M14" s="178"/>
      <c r="N14" s="177">
        <f t="shared" si="9"/>
        <v>0</v>
      </c>
      <c r="O14" s="178"/>
      <c r="P14" s="178"/>
      <c r="Q14" s="178"/>
      <c r="R14" s="178">
        <f t="shared" si="10"/>
        <v>0</v>
      </c>
      <c r="S14" s="178"/>
      <c r="T14" s="178"/>
      <c r="U14" s="178"/>
      <c r="V14" s="178">
        <f t="shared" si="11"/>
        <v>0</v>
      </c>
      <c r="W14" s="178"/>
      <c r="X14" s="178"/>
      <c r="Y14" s="179"/>
      <c r="Z14" s="178">
        <f t="shared" si="12"/>
        <v>0</v>
      </c>
      <c r="AA14" s="178"/>
      <c r="AB14" s="178"/>
      <c r="AC14" s="178"/>
      <c r="AD14" s="177">
        <f t="shared" si="13"/>
        <v>0</v>
      </c>
      <c r="AE14" s="178"/>
      <c r="AF14" s="178"/>
      <c r="AG14" s="178"/>
      <c r="AH14" s="178"/>
      <c r="AI14" s="178">
        <f t="shared" si="14"/>
        <v>0</v>
      </c>
      <c r="AJ14" s="178"/>
      <c r="AK14" s="178"/>
      <c r="AL14" s="178"/>
      <c r="AM14" s="179"/>
      <c r="AN14" s="327">
        <f t="shared" si="15"/>
        <v>0</v>
      </c>
      <c r="AO14" s="327"/>
      <c r="AP14" s="327"/>
      <c r="AQ14" s="327"/>
      <c r="AR14" s="328"/>
      <c r="AS14" s="18"/>
      <c r="AT14" s="18"/>
      <c r="BA14" s="3" t="str">
        <f>BA6</f>
        <v>England</v>
      </c>
      <c r="BB14" s="3">
        <f>COUNTIF('Fixtures Predictions &amp; Results'!$DT$11:$DT$25, $BA14)+COUNTIF('Fixtures Predictions &amp; Results'!$DU$11:$DU$25, $BA14)</f>
        <v>0</v>
      </c>
      <c r="BC14" s="3">
        <f>SUMIF('Fixtures Predictions &amp; Results'!$C$11:$C$25, $BA14, 'Fixtures Predictions &amp; Results'!$AX$11:$AX$25)+SUMIF('Fixtures Predictions &amp; Results'!$E$11:$E$25, $BA14, 'Fixtures Predictions &amp; Results'!$AZ$11:$AZ$25)</f>
        <v>0</v>
      </c>
      <c r="BD14" s="3">
        <f>SUMIF('Fixtures Predictions &amp; Results'!$C$11:$C$25, $BA14, 'Fixtures Predictions &amp; Results'!$AZ$11:$AZ$25)+SUMIF('Fixtures Predictions &amp; Results'!$E$11:$E$25, $BA14, 'Fixtures Predictions &amp; Results'!$AX$11:$AX$25)</f>
        <v>0</v>
      </c>
      <c r="BE14" s="3">
        <f>BC14-BD14</f>
        <v>0</v>
      </c>
      <c r="BF14" s="6">
        <f>SUMIF('Fixtures Predictions &amp; Results'!$C$11:$C$25, $BA14, 'Fixtures Predictions &amp; Results'!$AW$11:$AW$25)+SUMIF('Fixtures Predictions &amp; Results'!$E$11:$E$25, $BA14, 'Fixtures Predictions &amp; Results'!$BA$11:$BA$25)</f>
        <v>0</v>
      </c>
      <c r="BG14" s="3">
        <f>SUMIF('Fixtures Predictions &amp; Results'!$C$11:$C$25, $BA14, 'Fixtures Predictions &amp; Results'!$AL$11:$AL$25)+SUMIF('Fixtures Predictions &amp; Results'!$E$11:$E$25, $BA14, 'Fixtures Predictions &amp; Results'!$AP$11:$AP$25)</f>
        <v>0</v>
      </c>
      <c r="BH14" s="3">
        <f>SUMIF('Fixtures Predictions &amp; Results'!$C$11:$C$25, $BA14, 'Fixtures Predictions &amp; Results'!$AM$11:$AM$25)+SUMIF('Fixtures Predictions &amp; Results'!$E$11:$E$25, $BA14, 'Fixtures Predictions &amp; Results'!$AQ$11:$AQ$25)</f>
        <v>0</v>
      </c>
      <c r="BI14" s="3">
        <f>BG14+BH14</f>
        <v>0</v>
      </c>
      <c r="BK14" s="6">
        <f>COUNTIF($BI$14:$BI$19, "&lt;"&amp;$BI14)+1</f>
        <v>1</v>
      </c>
      <c r="BL14" s="3">
        <f>COUNTIF($BE$14:$BE$19, "&lt;"&amp;$BE14)+1</f>
        <v>1</v>
      </c>
      <c r="BM14" s="23">
        <f>COUNTIF($BF$14:$BF$19, "&lt;"&amp;$BF14)+1</f>
        <v>1</v>
      </c>
      <c r="BN14" s="3">
        <v>6</v>
      </c>
      <c r="BP14" s="3">
        <f>(BK14*1000)+(BL14*100)+(BM14*10)+BN14</f>
        <v>1116</v>
      </c>
      <c r="BR14" s="3">
        <f>COUNTIF($BP$14:$BP$19, "&gt;"&amp;$BP14)+1</f>
        <v>1</v>
      </c>
    </row>
    <row r="15" spans="1:70"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BA15" s="4" t="str">
        <f t="shared" ref="BA15:BA19" si="16">BA7</f>
        <v>France</v>
      </c>
      <c r="BB15" s="4">
        <f>COUNTIF('Fixtures Predictions &amp; Results'!$DT$11:$DT$25, $BA15)+COUNTIF('Fixtures Predictions &amp; Results'!$DU$11:$DU$25, $BA15)</f>
        <v>0</v>
      </c>
      <c r="BC15" s="4">
        <f>SUMIF('Fixtures Predictions &amp; Results'!$C$11:$C$25, $BA15, 'Fixtures Predictions &amp; Results'!$AX$11:$AX$25)+SUMIF('Fixtures Predictions &amp; Results'!$E$11:$E$25, $BA15, 'Fixtures Predictions &amp; Results'!$AZ$11:$AZ$25)</f>
        <v>0</v>
      </c>
      <c r="BD15" s="4">
        <f>SUMIF('Fixtures Predictions &amp; Results'!$C$11:$C$25, $BA15, 'Fixtures Predictions &amp; Results'!$AZ$11:$AZ$25)+SUMIF('Fixtures Predictions &amp; Results'!$E$11:$E$25, $BA15, 'Fixtures Predictions &amp; Results'!$AX$11:$AX$25)</f>
        <v>0</v>
      </c>
      <c r="BE15" s="4">
        <f t="shared" ref="BE15:BE19" si="17">BC15-BD15</f>
        <v>0</v>
      </c>
      <c r="BF15" s="8">
        <f>SUMIF('Fixtures Predictions &amp; Results'!$C$11:$C$25, $BA15, 'Fixtures Predictions &amp; Results'!$AW$11:$AW$25)+SUMIF('Fixtures Predictions &amp; Results'!$E$11:$E$25, $BA15, 'Fixtures Predictions &amp; Results'!$BA$11:$BA$25)</f>
        <v>0</v>
      </c>
      <c r="BG15" s="4">
        <f>SUMIF('Fixtures Predictions &amp; Results'!$C$11:$C$25, $BA15, 'Fixtures Predictions &amp; Results'!$AL$11:$AL$25)+SUMIF('Fixtures Predictions &amp; Results'!$E$11:$E$25, $BA15, 'Fixtures Predictions &amp; Results'!$AP$11:$AP$25)</f>
        <v>0</v>
      </c>
      <c r="BH15" s="4">
        <f>SUMIF('Fixtures Predictions &amp; Results'!$C$11:$C$25, $BA15, 'Fixtures Predictions &amp; Results'!$AM$11:$AM$25)+SUMIF('Fixtures Predictions &amp; Results'!$E$11:$E$25, $BA15, 'Fixtures Predictions &amp; Results'!$AQ$11:$AQ$25)</f>
        <v>0</v>
      </c>
      <c r="BI15" s="4">
        <f t="shared" ref="BI15:BI19" si="18">BG15+BH15</f>
        <v>0</v>
      </c>
      <c r="BK15" s="8">
        <f t="shared" ref="BK15:BK19" si="19">COUNTIF($BI$14:$BI$19, "&lt;"&amp;$BI15)+1</f>
        <v>1</v>
      </c>
      <c r="BL15" s="4">
        <f t="shared" ref="BL15:BL19" si="20">COUNTIF($BE$14:$BE$19, "&lt;"&amp;$BE15)+1</f>
        <v>1</v>
      </c>
      <c r="BM15" s="22">
        <f t="shared" ref="BM15:BM19" si="21">COUNTIF($BF$14:$BF$19, "&lt;"&amp;$BF15)+1</f>
        <v>1</v>
      </c>
      <c r="BN15" s="4">
        <v>5</v>
      </c>
      <c r="BP15" s="4">
        <f t="shared" ref="BP15:BP19" si="22">(BK15*1000)+(BL15*100)+(BM15*10)+BN15</f>
        <v>1115</v>
      </c>
      <c r="BR15" s="4">
        <f t="shared" ref="BR15:BR19" si="23">COUNTIF($BP$14:$BP$19, "&gt;"&amp;$BP15)+1</f>
        <v>2</v>
      </c>
    </row>
    <row r="16" spans="1:70" x14ac:dyDescent="0.2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BA16" s="4" t="str">
        <f t="shared" si="16"/>
        <v>Ireland</v>
      </c>
      <c r="BB16" s="4">
        <f>COUNTIF('Fixtures Predictions &amp; Results'!$DT$11:$DT$25, $BA16)+COUNTIF('Fixtures Predictions &amp; Results'!$DU$11:$DU$25, $BA16)</f>
        <v>0</v>
      </c>
      <c r="BC16" s="4">
        <f>SUMIF('Fixtures Predictions &amp; Results'!$C$11:$C$25, $BA16, 'Fixtures Predictions &amp; Results'!$AX$11:$AX$25)+SUMIF('Fixtures Predictions &amp; Results'!$E$11:$E$25, $BA16, 'Fixtures Predictions &amp; Results'!$AZ$11:$AZ$25)</f>
        <v>0</v>
      </c>
      <c r="BD16" s="4">
        <f>SUMIF('Fixtures Predictions &amp; Results'!$C$11:$C$25, $BA16, 'Fixtures Predictions &amp; Results'!$AZ$11:$AZ$25)+SUMIF('Fixtures Predictions &amp; Results'!$E$11:$E$25, $BA16, 'Fixtures Predictions &amp; Results'!$AX$11:$AX$25)</f>
        <v>0</v>
      </c>
      <c r="BE16" s="4">
        <f t="shared" si="17"/>
        <v>0</v>
      </c>
      <c r="BF16" s="8">
        <f>SUMIF('Fixtures Predictions &amp; Results'!$C$11:$C$25, $BA16, 'Fixtures Predictions &amp; Results'!$AW$11:$AW$25)+SUMIF('Fixtures Predictions &amp; Results'!$E$11:$E$25, $BA16, 'Fixtures Predictions &amp; Results'!$BA$11:$BA$25)</f>
        <v>0</v>
      </c>
      <c r="BG16" s="4">
        <f>SUMIF('Fixtures Predictions &amp; Results'!$C$11:$C$25, $BA16, 'Fixtures Predictions &amp; Results'!$AL$11:$AL$25)+SUMIF('Fixtures Predictions &amp; Results'!$E$11:$E$25, $BA16, 'Fixtures Predictions &amp; Results'!$AP$11:$AP$25)</f>
        <v>0</v>
      </c>
      <c r="BH16" s="4">
        <f>SUMIF('Fixtures Predictions &amp; Results'!$C$11:$C$25, $BA16, 'Fixtures Predictions &amp; Results'!$AM$11:$AM$25)+SUMIF('Fixtures Predictions &amp; Results'!$E$11:$E$25, $BA16, 'Fixtures Predictions &amp; Results'!$AQ$11:$AQ$25)</f>
        <v>0</v>
      </c>
      <c r="BI16" s="4">
        <f t="shared" si="18"/>
        <v>0</v>
      </c>
      <c r="BK16" s="8">
        <f t="shared" si="19"/>
        <v>1</v>
      </c>
      <c r="BL16" s="4">
        <f t="shared" si="20"/>
        <v>1</v>
      </c>
      <c r="BM16" s="22">
        <f t="shared" si="21"/>
        <v>1</v>
      </c>
      <c r="BN16" s="4">
        <v>4</v>
      </c>
      <c r="BP16" s="4">
        <f t="shared" si="22"/>
        <v>1114</v>
      </c>
      <c r="BR16" s="4">
        <f t="shared" si="23"/>
        <v>3</v>
      </c>
    </row>
    <row r="17" spans="1:70" x14ac:dyDescent="0.25">
      <c r="A17" s="18"/>
      <c r="B17" s="290" t="s">
        <v>108</v>
      </c>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2"/>
      <c r="AT17" s="18"/>
      <c r="BA17" s="4" t="str">
        <f t="shared" si="16"/>
        <v>Italy</v>
      </c>
      <c r="BB17" s="4">
        <f>COUNTIF('Fixtures Predictions &amp; Results'!$DT$11:$DT$25, $BA17)+COUNTIF('Fixtures Predictions &amp; Results'!$DU$11:$DU$25, $BA17)</f>
        <v>0</v>
      </c>
      <c r="BC17" s="4">
        <f>SUMIF('Fixtures Predictions &amp; Results'!$C$11:$C$25, $BA17, 'Fixtures Predictions &amp; Results'!$AX$11:$AX$25)+SUMIF('Fixtures Predictions &amp; Results'!$E$11:$E$25, $BA17, 'Fixtures Predictions &amp; Results'!$AZ$11:$AZ$25)</f>
        <v>0</v>
      </c>
      <c r="BD17" s="4">
        <f>SUMIF('Fixtures Predictions &amp; Results'!$C$11:$C$25, $BA17, 'Fixtures Predictions &amp; Results'!$AZ$11:$AZ$25)+SUMIF('Fixtures Predictions &amp; Results'!$E$11:$E$25, $BA17, 'Fixtures Predictions &amp; Results'!$AX$11:$AX$25)</f>
        <v>0</v>
      </c>
      <c r="BE17" s="4">
        <f t="shared" si="17"/>
        <v>0</v>
      </c>
      <c r="BF17" s="8">
        <f>SUMIF('Fixtures Predictions &amp; Results'!$C$11:$C$25, $BA17, 'Fixtures Predictions &amp; Results'!$AW$11:$AW$25)+SUMIF('Fixtures Predictions &amp; Results'!$E$11:$E$25, $BA17, 'Fixtures Predictions &amp; Results'!$BA$11:$BA$25)</f>
        <v>0</v>
      </c>
      <c r="BG17" s="4">
        <f>SUMIF('Fixtures Predictions &amp; Results'!$C$11:$C$25, $BA17, 'Fixtures Predictions &amp; Results'!$AL$11:$AL$25)+SUMIF('Fixtures Predictions &amp; Results'!$E$11:$E$25, $BA17, 'Fixtures Predictions &amp; Results'!$AP$11:$AP$25)</f>
        <v>0</v>
      </c>
      <c r="BH17" s="4">
        <f>SUMIF('Fixtures Predictions &amp; Results'!$C$11:$C$25, $BA17, 'Fixtures Predictions &amp; Results'!$AM$11:$AM$25)+SUMIF('Fixtures Predictions &amp; Results'!$E$11:$E$25, $BA17, 'Fixtures Predictions &amp; Results'!$AQ$11:$AQ$25)</f>
        <v>0</v>
      </c>
      <c r="BI17" s="4">
        <f t="shared" si="18"/>
        <v>0</v>
      </c>
      <c r="BK17" s="8">
        <f t="shared" si="19"/>
        <v>1</v>
      </c>
      <c r="BL17" s="4">
        <f t="shared" si="20"/>
        <v>1</v>
      </c>
      <c r="BM17" s="22">
        <f t="shared" si="21"/>
        <v>1</v>
      </c>
      <c r="BN17" s="4">
        <v>3</v>
      </c>
      <c r="BP17" s="4">
        <f t="shared" si="22"/>
        <v>1113</v>
      </c>
      <c r="BR17" s="4">
        <f t="shared" si="23"/>
        <v>4</v>
      </c>
    </row>
    <row r="18" spans="1:70"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BA18" s="4" t="str">
        <f t="shared" si="16"/>
        <v>Scotland</v>
      </c>
      <c r="BB18" s="4">
        <f>COUNTIF('Fixtures Predictions &amp; Results'!$DT$11:$DT$25, $BA18)+COUNTIF('Fixtures Predictions &amp; Results'!$DU$11:$DU$25, $BA18)</f>
        <v>0</v>
      </c>
      <c r="BC18" s="4">
        <f>SUMIF('Fixtures Predictions &amp; Results'!$C$11:$C$25, $BA18, 'Fixtures Predictions &amp; Results'!$AX$11:$AX$25)+SUMIF('Fixtures Predictions &amp; Results'!$E$11:$E$25, $BA18, 'Fixtures Predictions &amp; Results'!$AZ$11:$AZ$25)</f>
        <v>0</v>
      </c>
      <c r="BD18" s="4">
        <f>SUMIF('Fixtures Predictions &amp; Results'!$C$11:$C$25, $BA18, 'Fixtures Predictions &amp; Results'!$AZ$11:$AZ$25)+SUMIF('Fixtures Predictions &amp; Results'!$E$11:$E$25, $BA18, 'Fixtures Predictions &amp; Results'!$AX$11:$AX$25)</f>
        <v>0</v>
      </c>
      <c r="BE18" s="4">
        <f t="shared" si="17"/>
        <v>0</v>
      </c>
      <c r="BF18" s="8">
        <f>SUMIF('Fixtures Predictions &amp; Results'!$C$11:$C$25, $BA18, 'Fixtures Predictions &amp; Results'!$AW$11:$AW$25)+SUMIF('Fixtures Predictions &amp; Results'!$E$11:$E$25, $BA18, 'Fixtures Predictions &amp; Results'!$BA$11:$BA$25)</f>
        <v>0</v>
      </c>
      <c r="BG18" s="4">
        <f>SUMIF('Fixtures Predictions &amp; Results'!$C$11:$C$25, $BA18, 'Fixtures Predictions &amp; Results'!$AL$11:$AL$25)+SUMIF('Fixtures Predictions &amp; Results'!$E$11:$E$25, $BA18, 'Fixtures Predictions &amp; Results'!$AP$11:$AP$25)</f>
        <v>0</v>
      </c>
      <c r="BH18" s="4">
        <f>SUMIF('Fixtures Predictions &amp; Results'!$C$11:$C$25, $BA18, 'Fixtures Predictions &amp; Results'!$AM$11:$AM$25)+SUMIF('Fixtures Predictions &amp; Results'!$E$11:$E$25, $BA18, 'Fixtures Predictions &amp; Results'!$AQ$11:$AQ$25)</f>
        <v>0</v>
      </c>
      <c r="BI18" s="4">
        <f t="shared" si="18"/>
        <v>0</v>
      </c>
      <c r="BK18" s="8">
        <f t="shared" si="19"/>
        <v>1</v>
      </c>
      <c r="BL18" s="4">
        <f t="shared" si="20"/>
        <v>1</v>
      </c>
      <c r="BM18" s="22">
        <f t="shared" si="21"/>
        <v>1</v>
      </c>
      <c r="BN18" s="4">
        <v>2</v>
      </c>
      <c r="BP18" s="4">
        <f t="shared" si="22"/>
        <v>1112</v>
      </c>
      <c r="BR18" s="4">
        <f t="shared" si="23"/>
        <v>5</v>
      </c>
    </row>
    <row r="19" spans="1:70" x14ac:dyDescent="0.25">
      <c r="A19" s="18"/>
      <c r="B19" s="18"/>
      <c r="C19" s="18"/>
      <c r="D19" s="18"/>
      <c r="E19" s="18"/>
      <c r="F19" s="18"/>
      <c r="G19" s="18"/>
      <c r="H19" s="18"/>
      <c r="I19" s="18"/>
      <c r="J19" s="18"/>
      <c r="K19" s="18"/>
      <c r="L19" s="18"/>
      <c r="M19" s="18"/>
      <c r="N19" s="337" t="s">
        <v>30</v>
      </c>
      <c r="O19" s="338"/>
      <c r="P19" s="338"/>
      <c r="Q19" s="338"/>
      <c r="R19" s="338"/>
      <c r="S19" s="338"/>
      <c r="T19" s="338"/>
      <c r="U19" s="338"/>
      <c r="V19" s="338"/>
      <c r="W19" s="338"/>
      <c r="X19" s="338"/>
      <c r="Y19" s="339"/>
      <c r="Z19" s="18"/>
      <c r="AA19" s="18"/>
      <c r="AB19" s="18"/>
      <c r="AC19" s="18"/>
      <c r="AD19" s="18"/>
      <c r="AE19" s="18"/>
      <c r="AF19" s="18"/>
      <c r="AG19" s="18"/>
      <c r="AH19" s="18"/>
      <c r="AI19" s="18"/>
      <c r="AJ19" s="18"/>
      <c r="AK19" s="18"/>
      <c r="AL19" s="18"/>
      <c r="AM19" s="18"/>
      <c r="AN19" s="18"/>
      <c r="AO19" s="18"/>
      <c r="AP19" s="18"/>
      <c r="AQ19" s="18"/>
      <c r="AR19" s="18"/>
      <c r="AS19" s="18"/>
      <c r="AT19" s="18"/>
      <c r="BA19" s="5" t="str">
        <f t="shared" si="16"/>
        <v>Wales</v>
      </c>
      <c r="BB19" s="5">
        <f>COUNTIF('Fixtures Predictions &amp; Results'!$DT$11:$DT$25, $BA19)+COUNTIF('Fixtures Predictions &amp; Results'!$DU$11:$DU$25, $BA19)</f>
        <v>0</v>
      </c>
      <c r="BC19" s="5">
        <f>SUMIF('Fixtures Predictions &amp; Results'!$C$11:$C$25, $BA19, 'Fixtures Predictions &amp; Results'!$AX$11:$AX$25)+SUMIF('Fixtures Predictions &amp; Results'!$E$11:$E$25, $BA19, 'Fixtures Predictions &amp; Results'!$AZ$11:$AZ$25)</f>
        <v>0</v>
      </c>
      <c r="BD19" s="5">
        <f>SUMIF('Fixtures Predictions &amp; Results'!$C$11:$C$25, $BA19, 'Fixtures Predictions &amp; Results'!$AZ$11:$AZ$25)+SUMIF('Fixtures Predictions &amp; Results'!$E$11:$E$25, $BA19, 'Fixtures Predictions &amp; Results'!$AX$11:$AX$25)</f>
        <v>0</v>
      </c>
      <c r="BE19" s="5">
        <f t="shared" si="17"/>
        <v>0</v>
      </c>
      <c r="BF19" s="10">
        <f>SUMIF('Fixtures Predictions &amp; Results'!$C$11:$C$25, $BA19, 'Fixtures Predictions &amp; Results'!$AW$11:$AW$25)+SUMIF('Fixtures Predictions &amp; Results'!$E$11:$E$25, $BA19, 'Fixtures Predictions &amp; Results'!$BA$11:$BA$25)</f>
        <v>0</v>
      </c>
      <c r="BG19" s="5">
        <f>SUMIF('Fixtures Predictions &amp; Results'!$C$11:$C$25, $BA19, 'Fixtures Predictions &amp; Results'!$AL$11:$AL$25)+SUMIF('Fixtures Predictions &amp; Results'!$E$11:$E$25, $BA19, 'Fixtures Predictions &amp; Results'!$AP$11:$AP$25)</f>
        <v>0</v>
      </c>
      <c r="BH19" s="5">
        <f>SUMIF('Fixtures Predictions &amp; Results'!$C$11:$C$25, $BA19, 'Fixtures Predictions &amp; Results'!$AM$11:$AM$25)+SUMIF('Fixtures Predictions &amp; Results'!$E$11:$E$25, $BA19, 'Fixtures Predictions &amp; Results'!$AQ$11:$AQ$25)</f>
        <v>0</v>
      </c>
      <c r="BI19" s="5">
        <f t="shared" si="18"/>
        <v>0</v>
      </c>
      <c r="BK19" s="10">
        <f t="shared" si="19"/>
        <v>1</v>
      </c>
      <c r="BL19" s="5">
        <f t="shared" si="20"/>
        <v>1</v>
      </c>
      <c r="BM19" s="24">
        <f t="shared" si="21"/>
        <v>1</v>
      </c>
      <c r="BN19" s="5">
        <v>1</v>
      </c>
      <c r="BP19" s="5">
        <f t="shared" si="22"/>
        <v>1111</v>
      </c>
      <c r="BR19" s="5">
        <f t="shared" si="23"/>
        <v>6</v>
      </c>
    </row>
    <row r="20" spans="1:70" x14ac:dyDescent="0.25">
      <c r="A20" s="18"/>
      <c r="B20" s="18"/>
      <c r="C20" s="337" t="s">
        <v>107</v>
      </c>
      <c r="D20" s="338"/>
      <c r="E20" s="338" t="s">
        <v>71</v>
      </c>
      <c r="F20" s="338"/>
      <c r="G20" s="338"/>
      <c r="H20" s="338"/>
      <c r="I20" s="338"/>
      <c r="J20" s="338" t="s">
        <v>101</v>
      </c>
      <c r="K20" s="338"/>
      <c r="L20" s="338"/>
      <c r="M20" s="338"/>
      <c r="N20" s="334" t="s">
        <v>103</v>
      </c>
      <c r="O20" s="334"/>
      <c r="P20" s="334"/>
      <c r="Q20" s="334"/>
      <c r="R20" s="334" t="s">
        <v>102</v>
      </c>
      <c r="S20" s="334"/>
      <c r="T20" s="334"/>
      <c r="U20" s="334"/>
      <c r="V20" s="334" t="s">
        <v>104</v>
      </c>
      <c r="W20" s="334"/>
      <c r="X20" s="334"/>
      <c r="Y20" s="334"/>
      <c r="Z20" s="338" t="s">
        <v>4</v>
      </c>
      <c r="AA20" s="338"/>
      <c r="AB20" s="338"/>
      <c r="AC20" s="338"/>
      <c r="AD20" s="338" t="s">
        <v>30</v>
      </c>
      <c r="AE20" s="338"/>
      <c r="AF20" s="338"/>
      <c r="AG20" s="338"/>
      <c r="AH20" s="338"/>
      <c r="AI20" s="338" t="s">
        <v>105</v>
      </c>
      <c r="AJ20" s="338"/>
      <c r="AK20" s="338"/>
      <c r="AL20" s="338"/>
      <c r="AM20" s="338"/>
      <c r="AN20" s="338" t="s">
        <v>106</v>
      </c>
      <c r="AO20" s="338"/>
      <c r="AP20" s="338"/>
      <c r="AQ20" s="338"/>
      <c r="AR20" s="339"/>
      <c r="AS20" s="18"/>
      <c r="AT20" s="18"/>
    </row>
    <row r="21" spans="1:70" x14ac:dyDescent="0.25">
      <c r="A21" s="18"/>
      <c r="B21" s="18"/>
      <c r="C21" s="333">
        <v>1</v>
      </c>
      <c r="D21" s="334"/>
      <c r="E21" s="202" t="str">
        <f>IFERROR(INDEX($BA$14:$BA$19, MATCH($C21, $BR$14:$BR$19, 0)), "")</f>
        <v>England</v>
      </c>
      <c r="F21" s="202"/>
      <c r="G21" s="202"/>
      <c r="H21" s="202"/>
      <c r="I21" s="202"/>
      <c r="J21" s="172">
        <f>IFERROR(INDEX($BB$14:$BB$19, MATCH($C21, $BR$14:$BR$19, 0)), "")</f>
        <v>0</v>
      </c>
      <c r="K21" s="172"/>
      <c r="L21" s="172"/>
      <c r="M21" s="172"/>
      <c r="N21" s="171">
        <f>IFERROR(INDEX($BC$14:$BC$19, MATCH($C21, $BR$14:$BR$19, 0)), "")</f>
        <v>0</v>
      </c>
      <c r="O21" s="172"/>
      <c r="P21" s="172"/>
      <c r="Q21" s="172"/>
      <c r="R21" s="172">
        <f>IFERROR(INDEX($BD$14:$BD$19, MATCH($C21, $BR$14:$BR$19, 0)), "")</f>
        <v>0</v>
      </c>
      <c r="S21" s="172"/>
      <c r="T21" s="172"/>
      <c r="U21" s="172"/>
      <c r="V21" s="172">
        <f>IFERROR(INDEX($BE$14:$BE$19, MATCH($C21, $BR$14:$BR$19, 0)), "")</f>
        <v>0</v>
      </c>
      <c r="W21" s="172"/>
      <c r="X21" s="172"/>
      <c r="Y21" s="173"/>
      <c r="Z21" s="172">
        <f>IFERROR(INDEX($BF$14:$BF$19, MATCH($C21, $BR$14:$BR$19, 0)), "")</f>
        <v>0</v>
      </c>
      <c r="AA21" s="172"/>
      <c r="AB21" s="172"/>
      <c r="AC21" s="172"/>
      <c r="AD21" s="171">
        <f>IFERROR(INDEX($BG$14:$BG$19, MATCH($C21, $BR$14:$BR$19, 0)), "")</f>
        <v>0</v>
      </c>
      <c r="AE21" s="172"/>
      <c r="AF21" s="172"/>
      <c r="AG21" s="172"/>
      <c r="AH21" s="172"/>
      <c r="AI21" s="172">
        <f>IFERROR(INDEX($BH$14:$BH$19, MATCH($C21, $BR$14:$BR$19, 0)), "")</f>
        <v>0</v>
      </c>
      <c r="AJ21" s="172"/>
      <c r="AK21" s="172"/>
      <c r="AL21" s="172"/>
      <c r="AM21" s="173"/>
      <c r="AN21" s="335">
        <f>IFERROR(INDEX($BI$14:$BI$19, MATCH($C21, $BR$14:$BR$19, 0)), "")</f>
        <v>0</v>
      </c>
      <c r="AO21" s="335"/>
      <c r="AP21" s="335"/>
      <c r="AQ21" s="335"/>
      <c r="AR21" s="336"/>
      <c r="AS21" s="18"/>
      <c r="AT21" s="18"/>
    </row>
    <row r="22" spans="1:70" x14ac:dyDescent="0.25">
      <c r="A22" s="18"/>
      <c r="B22" s="18"/>
      <c r="C22" s="333">
        <v>2</v>
      </c>
      <c r="D22" s="334"/>
      <c r="E22" s="202" t="str">
        <f t="shared" ref="E22:E26" si="24">IFERROR(INDEX($BA$14:$BA$19, MATCH($C22, $BR$14:$BR$19, 0)), "")</f>
        <v>France</v>
      </c>
      <c r="F22" s="202"/>
      <c r="G22" s="202"/>
      <c r="H22" s="202"/>
      <c r="I22" s="202"/>
      <c r="J22" s="175">
        <f t="shared" ref="J22:J26" si="25">IFERROR(INDEX($BB$14:$BB$19, MATCH($C22, $BR$14:$BR$19, 0)), "")</f>
        <v>0</v>
      </c>
      <c r="K22" s="175"/>
      <c r="L22" s="175"/>
      <c r="M22" s="175"/>
      <c r="N22" s="174">
        <f t="shared" ref="N22:N26" si="26">IFERROR(INDEX($BC$14:$BC$19, MATCH($C22, $BR$14:$BR$19, 0)), "")</f>
        <v>0</v>
      </c>
      <c r="O22" s="175"/>
      <c r="P22" s="175"/>
      <c r="Q22" s="175"/>
      <c r="R22" s="175">
        <f t="shared" ref="R22:R26" si="27">IFERROR(INDEX($BD$14:$BD$19, MATCH($C22, $BR$14:$BR$19, 0)), "")</f>
        <v>0</v>
      </c>
      <c r="S22" s="175"/>
      <c r="T22" s="175"/>
      <c r="U22" s="175"/>
      <c r="V22" s="175">
        <f t="shared" ref="V22:V26" si="28">IFERROR(INDEX($BE$14:$BE$19, MATCH($C22, $BR$14:$BR$19, 0)), "")</f>
        <v>0</v>
      </c>
      <c r="W22" s="175"/>
      <c r="X22" s="175"/>
      <c r="Y22" s="176"/>
      <c r="Z22" s="175">
        <f t="shared" ref="Z22:Z26" si="29">IFERROR(INDEX($BF$14:$BF$19, MATCH($C22, $BR$14:$BR$19, 0)), "")</f>
        <v>0</v>
      </c>
      <c r="AA22" s="175"/>
      <c r="AB22" s="175"/>
      <c r="AC22" s="175"/>
      <c r="AD22" s="174">
        <f t="shared" ref="AD22:AD26" si="30">IFERROR(INDEX($BG$14:$BG$19, MATCH($C22, $BR$14:$BR$19, 0)), "")</f>
        <v>0</v>
      </c>
      <c r="AE22" s="175"/>
      <c r="AF22" s="175"/>
      <c r="AG22" s="175"/>
      <c r="AH22" s="175"/>
      <c r="AI22" s="175">
        <f t="shared" ref="AI22:AI26" si="31">IFERROR(INDEX($BH$14:$BH$19, MATCH($C22, $BR$14:$BR$19, 0)), "")</f>
        <v>0</v>
      </c>
      <c r="AJ22" s="175"/>
      <c r="AK22" s="175"/>
      <c r="AL22" s="175"/>
      <c r="AM22" s="176"/>
      <c r="AN22" s="329">
        <f t="shared" ref="AN22:AN26" si="32">IFERROR(INDEX($BI$14:$BI$19, MATCH($C22, $BR$14:$BR$19, 0)), "")</f>
        <v>0</v>
      </c>
      <c r="AO22" s="329"/>
      <c r="AP22" s="329"/>
      <c r="AQ22" s="329"/>
      <c r="AR22" s="330"/>
      <c r="AS22" s="18"/>
      <c r="AT22" s="18"/>
    </row>
    <row r="23" spans="1:70" x14ac:dyDescent="0.25">
      <c r="A23" s="18"/>
      <c r="B23" s="18"/>
      <c r="C23" s="333">
        <v>3</v>
      </c>
      <c r="D23" s="334"/>
      <c r="E23" s="202" t="str">
        <f t="shared" si="24"/>
        <v>Ireland</v>
      </c>
      <c r="F23" s="202"/>
      <c r="G23" s="202"/>
      <c r="H23" s="202"/>
      <c r="I23" s="202"/>
      <c r="J23" s="175">
        <f t="shared" si="25"/>
        <v>0</v>
      </c>
      <c r="K23" s="175"/>
      <c r="L23" s="175"/>
      <c r="M23" s="175"/>
      <c r="N23" s="174">
        <f t="shared" si="26"/>
        <v>0</v>
      </c>
      <c r="O23" s="175"/>
      <c r="P23" s="175"/>
      <c r="Q23" s="175"/>
      <c r="R23" s="175">
        <f t="shared" si="27"/>
        <v>0</v>
      </c>
      <c r="S23" s="175"/>
      <c r="T23" s="175"/>
      <c r="U23" s="175"/>
      <c r="V23" s="175">
        <f t="shared" si="28"/>
        <v>0</v>
      </c>
      <c r="W23" s="175"/>
      <c r="X23" s="175"/>
      <c r="Y23" s="176"/>
      <c r="Z23" s="175">
        <f t="shared" si="29"/>
        <v>0</v>
      </c>
      <c r="AA23" s="175"/>
      <c r="AB23" s="175"/>
      <c r="AC23" s="175"/>
      <c r="AD23" s="174">
        <f t="shared" si="30"/>
        <v>0</v>
      </c>
      <c r="AE23" s="175"/>
      <c r="AF23" s="175"/>
      <c r="AG23" s="175"/>
      <c r="AH23" s="175"/>
      <c r="AI23" s="175">
        <f t="shared" si="31"/>
        <v>0</v>
      </c>
      <c r="AJ23" s="175"/>
      <c r="AK23" s="175"/>
      <c r="AL23" s="175"/>
      <c r="AM23" s="176"/>
      <c r="AN23" s="329">
        <f t="shared" si="32"/>
        <v>0</v>
      </c>
      <c r="AO23" s="329"/>
      <c r="AP23" s="329"/>
      <c r="AQ23" s="329"/>
      <c r="AR23" s="330"/>
      <c r="AS23" s="18"/>
      <c r="AT23" s="18"/>
    </row>
    <row r="24" spans="1:70" x14ac:dyDescent="0.25">
      <c r="A24" s="18"/>
      <c r="B24" s="18"/>
      <c r="C24" s="333">
        <v>4</v>
      </c>
      <c r="D24" s="334"/>
      <c r="E24" s="202" t="str">
        <f t="shared" si="24"/>
        <v>Italy</v>
      </c>
      <c r="F24" s="202"/>
      <c r="G24" s="202"/>
      <c r="H24" s="202"/>
      <c r="I24" s="202"/>
      <c r="J24" s="175">
        <f t="shared" si="25"/>
        <v>0</v>
      </c>
      <c r="K24" s="175"/>
      <c r="L24" s="175"/>
      <c r="M24" s="175"/>
      <c r="N24" s="174">
        <f t="shared" si="26"/>
        <v>0</v>
      </c>
      <c r="O24" s="175"/>
      <c r="P24" s="175"/>
      <c r="Q24" s="175"/>
      <c r="R24" s="175">
        <f t="shared" si="27"/>
        <v>0</v>
      </c>
      <c r="S24" s="175"/>
      <c r="T24" s="175"/>
      <c r="U24" s="175"/>
      <c r="V24" s="175">
        <f t="shared" si="28"/>
        <v>0</v>
      </c>
      <c r="W24" s="175"/>
      <c r="X24" s="175"/>
      <c r="Y24" s="176"/>
      <c r="Z24" s="175">
        <f t="shared" si="29"/>
        <v>0</v>
      </c>
      <c r="AA24" s="175"/>
      <c r="AB24" s="175"/>
      <c r="AC24" s="175"/>
      <c r="AD24" s="174">
        <f t="shared" si="30"/>
        <v>0</v>
      </c>
      <c r="AE24" s="175"/>
      <c r="AF24" s="175"/>
      <c r="AG24" s="175"/>
      <c r="AH24" s="175"/>
      <c r="AI24" s="175">
        <f t="shared" si="31"/>
        <v>0</v>
      </c>
      <c r="AJ24" s="175"/>
      <c r="AK24" s="175"/>
      <c r="AL24" s="175"/>
      <c r="AM24" s="176"/>
      <c r="AN24" s="329">
        <f t="shared" si="32"/>
        <v>0</v>
      </c>
      <c r="AO24" s="329"/>
      <c r="AP24" s="329"/>
      <c r="AQ24" s="329"/>
      <c r="AR24" s="330"/>
      <c r="AS24" s="18"/>
      <c r="AT24" s="18"/>
    </row>
    <row r="25" spans="1:70" x14ac:dyDescent="0.25">
      <c r="A25" s="18"/>
      <c r="B25" s="18"/>
      <c r="C25" s="333">
        <v>5</v>
      </c>
      <c r="D25" s="334"/>
      <c r="E25" s="202" t="str">
        <f t="shared" si="24"/>
        <v>Scotland</v>
      </c>
      <c r="F25" s="202"/>
      <c r="G25" s="202"/>
      <c r="H25" s="202"/>
      <c r="I25" s="202"/>
      <c r="J25" s="175">
        <f t="shared" si="25"/>
        <v>0</v>
      </c>
      <c r="K25" s="175"/>
      <c r="L25" s="175"/>
      <c r="M25" s="175"/>
      <c r="N25" s="174">
        <f t="shared" si="26"/>
        <v>0</v>
      </c>
      <c r="O25" s="175"/>
      <c r="P25" s="175"/>
      <c r="Q25" s="175"/>
      <c r="R25" s="175">
        <f t="shared" si="27"/>
        <v>0</v>
      </c>
      <c r="S25" s="175"/>
      <c r="T25" s="175"/>
      <c r="U25" s="175"/>
      <c r="V25" s="175">
        <f t="shared" si="28"/>
        <v>0</v>
      </c>
      <c r="W25" s="175"/>
      <c r="X25" s="175"/>
      <c r="Y25" s="176"/>
      <c r="Z25" s="175">
        <f t="shared" si="29"/>
        <v>0</v>
      </c>
      <c r="AA25" s="175"/>
      <c r="AB25" s="175"/>
      <c r="AC25" s="175"/>
      <c r="AD25" s="174">
        <f t="shared" si="30"/>
        <v>0</v>
      </c>
      <c r="AE25" s="175"/>
      <c r="AF25" s="175"/>
      <c r="AG25" s="175"/>
      <c r="AH25" s="175"/>
      <c r="AI25" s="175">
        <f t="shared" si="31"/>
        <v>0</v>
      </c>
      <c r="AJ25" s="175"/>
      <c r="AK25" s="175"/>
      <c r="AL25" s="175"/>
      <c r="AM25" s="176"/>
      <c r="AN25" s="329">
        <f t="shared" si="32"/>
        <v>0</v>
      </c>
      <c r="AO25" s="329"/>
      <c r="AP25" s="329"/>
      <c r="AQ25" s="329"/>
      <c r="AR25" s="330"/>
      <c r="AS25" s="18"/>
      <c r="AT25" s="18"/>
    </row>
    <row r="26" spans="1:70" x14ac:dyDescent="0.25">
      <c r="A26" s="18"/>
      <c r="B26" s="18"/>
      <c r="C26" s="331">
        <v>6</v>
      </c>
      <c r="D26" s="332"/>
      <c r="E26" s="202" t="str">
        <f t="shared" si="24"/>
        <v>Wales</v>
      </c>
      <c r="F26" s="202"/>
      <c r="G26" s="202"/>
      <c r="H26" s="202"/>
      <c r="I26" s="202"/>
      <c r="J26" s="178">
        <f t="shared" si="25"/>
        <v>0</v>
      </c>
      <c r="K26" s="178"/>
      <c r="L26" s="178"/>
      <c r="M26" s="178"/>
      <c r="N26" s="177">
        <f t="shared" si="26"/>
        <v>0</v>
      </c>
      <c r="O26" s="178"/>
      <c r="P26" s="178"/>
      <c r="Q26" s="178"/>
      <c r="R26" s="178">
        <f t="shared" si="27"/>
        <v>0</v>
      </c>
      <c r="S26" s="178"/>
      <c r="T26" s="178"/>
      <c r="U26" s="178"/>
      <c r="V26" s="178">
        <f t="shared" si="28"/>
        <v>0</v>
      </c>
      <c r="W26" s="178"/>
      <c r="X26" s="178"/>
      <c r="Y26" s="179"/>
      <c r="Z26" s="178">
        <f t="shared" si="29"/>
        <v>0</v>
      </c>
      <c r="AA26" s="178"/>
      <c r="AB26" s="178"/>
      <c r="AC26" s="178"/>
      <c r="AD26" s="177">
        <f t="shared" si="30"/>
        <v>0</v>
      </c>
      <c r="AE26" s="178"/>
      <c r="AF26" s="178"/>
      <c r="AG26" s="178"/>
      <c r="AH26" s="178"/>
      <c r="AI26" s="178">
        <f t="shared" si="31"/>
        <v>0</v>
      </c>
      <c r="AJ26" s="178"/>
      <c r="AK26" s="178"/>
      <c r="AL26" s="178"/>
      <c r="AM26" s="179"/>
      <c r="AN26" s="327">
        <f t="shared" si="32"/>
        <v>0</v>
      </c>
      <c r="AO26" s="327"/>
      <c r="AP26" s="327"/>
      <c r="AQ26" s="327"/>
      <c r="AR26" s="328"/>
      <c r="AS26" s="18"/>
      <c r="AT26" s="18"/>
    </row>
    <row r="27" spans="1:70"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70"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row>
    <row r="29" spans="1:70" x14ac:dyDescent="0.25">
      <c r="A29" s="18"/>
      <c r="B29" s="18"/>
      <c r="C29" s="156"/>
      <c r="D29" s="157"/>
      <c r="E29" s="157"/>
      <c r="F29" s="157"/>
      <c r="G29" s="157"/>
      <c r="H29" s="157"/>
      <c r="I29" s="157"/>
      <c r="J29" s="157"/>
      <c r="K29" s="157"/>
      <c r="L29" s="157"/>
      <c r="M29" s="15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row>
    <row r="30" spans="1:70" x14ac:dyDescent="0.25">
      <c r="A30" s="18"/>
      <c r="B30" s="18"/>
      <c r="C30" s="159"/>
      <c r="D30" s="287"/>
      <c r="E30" s="287"/>
      <c r="F30" s="287"/>
      <c r="G30" s="287"/>
      <c r="H30" s="287"/>
      <c r="I30" s="287"/>
      <c r="J30" s="287"/>
      <c r="K30" s="287"/>
      <c r="L30" s="287"/>
      <c r="M30" s="161"/>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row>
    <row r="31" spans="1:70" x14ac:dyDescent="0.25">
      <c r="A31" s="18"/>
      <c r="B31" s="18"/>
      <c r="C31" s="159"/>
      <c r="D31" s="287"/>
      <c r="E31" s="287"/>
      <c r="F31" s="287"/>
      <c r="G31" s="287"/>
      <c r="H31" s="287"/>
      <c r="I31" s="287"/>
      <c r="J31" s="287"/>
      <c r="K31" s="287"/>
      <c r="L31" s="287"/>
      <c r="M31" s="161"/>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row>
    <row r="32" spans="1:70" x14ac:dyDescent="0.25">
      <c r="A32" s="18"/>
      <c r="B32" s="18"/>
      <c r="C32" s="162"/>
      <c r="D32" s="163"/>
      <c r="E32" s="163"/>
      <c r="F32" s="163"/>
      <c r="G32" s="163"/>
      <c r="H32" s="163"/>
      <c r="I32" s="163"/>
      <c r="J32" s="163"/>
      <c r="K32" s="163"/>
      <c r="L32" s="163"/>
      <c r="M32" s="164"/>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row>
    <row r="33" spans="1:46"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row>
  </sheetData>
  <sheetProtection algorithmName="SHA-512" hashValue="8a6B066CY2XgOHiyp63zyNpUWrpk2nH737krBuZrc41DS4gxCgOnT30rTooRseeqr/CBez9vnLruoOHuL5W5Rg==" saltValue="o7yQwKfWTJeGgERpfyCs7Q==" spinCount="100000" sheet="1" objects="1" scenarios="1"/>
  <mergeCells count="147">
    <mergeCell ref="N7:Y7"/>
    <mergeCell ref="Z8:AC8"/>
    <mergeCell ref="AI8:AM8"/>
    <mergeCell ref="AD8:AH8"/>
    <mergeCell ref="B2:J3"/>
    <mergeCell ref="B5:AS5"/>
    <mergeCell ref="E8:I8"/>
    <mergeCell ref="J8:M8"/>
    <mergeCell ref="N8:Q8"/>
    <mergeCell ref="R8:U8"/>
    <mergeCell ref="AN8:AR8"/>
    <mergeCell ref="V8:Y8"/>
    <mergeCell ref="C14:D14"/>
    <mergeCell ref="C13:D13"/>
    <mergeCell ref="C12:D12"/>
    <mergeCell ref="C11:D11"/>
    <mergeCell ref="C10:D10"/>
    <mergeCell ref="C9:D9"/>
    <mergeCell ref="C8:D8"/>
    <mergeCell ref="E9:I9"/>
    <mergeCell ref="J9:M9"/>
    <mergeCell ref="E13:I13"/>
    <mergeCell ref="J13:M13"/>
    <mergeCell ref="AN9:AR9"/>
    <mergeCell ref="E10:I10"/>
    <mergeCell ref="J10:M10"/>
    <mergeCell ref="N10:Q10"/>
    <mergeCell ref="R10:U10"/>
    <mergeCell ref="V10:Y10"/>
    <mergeCell ref="Z10:AC10"/>
    <mergeCell ref="AD10:AH10"/>
    <mergeCell ref="AI10:AM10"/>
    <mergeCell ref="AN10:AR10"/>
    <mergeCell ref="N9:Q9"/>
    <mergeCell ref="R9:U9"/>
    <mergeCell ref="V9:Y9"/>
    <mergeCell ref="Z9:AC9"/>
    <mergeCell ref="AD9:AH9"/>
    <mergeCell ref="AI9:AM9"/>
    <mergeCell ref="AD11:AH11"/>
    <mergeCell ref="AI11:AM11"/>
    <mergeCell ref="AN11:AR11"/>
    <mergeCell ref="E12:I12"/>
    <mergeCell ref="J12:M12"/>
    <mergeCell ref="N12:Q12"/>
    <mergeCell ref="R12:U12"/>
    <mergeCell ref="V12:Y12"/>
    <mergeCell ref="Z12:AC12"/>
    <mergeCell ref="AD12:AH12"/>
    <mergeCell ref="E11:I11"/>
    <mergeCell ref="J11:M11"/>
    <mergeCell ref="N11:Q11"/>
    <mergeCell ref="R11:U11"/>
    <mergeCell ref="V11:Y11"/>
    <mergeCell ref="Z11:AC11"/>
    <mergeCell ref="AI12:AM12"/>
    <mergeCell ref="AN12:AR12"/>
    <mergeCell ref="N13:Q13"/>
    <mergeCell ref="R13:U13"/>
    <mergeCell ref="V13:Y13"/>
    <mergeCell ref="Z13:AC13"/>
    <mergeCell ref="AD13:AH13"/>
    <mergeCell ref="AI13:AM13"/>
    <mergeCell ref="AN13:AR13"/>
    <mergeCell ref="E14:I14"/>
    <mergeCell ref="J14:M14"/>
    <mergeCell ref="N14:Q14"/>
    <mergeCell ref="R14:U14"/>
    <mergeCell ref="V14:Y14"/>
    <mergeCell ref="Z14:AC14"/>
    <mergeCell ref="AD14:AH14"/>
    <mergeCell ref="AI14:AM14"/>
    <mergeCell ref="AN14:AR14"/>
    <mergeCell ref="B17:AS17"/>
    <mergeCell ref="N19:Y19"/>
    <mergeCell ref="C20:D20"/>
    <mergeCell ref="E20:I20"/>
    <mergeCell ref="J20:M20"/>
    <mergeCell ref="N20:Q20"/>
    <mergeCell ref="R20:U20"/>
    <mergeCell ref="V20:Y20"/>
    <mergeCell ref="Z20:AC20"/>
    <mergeCell ref="AD20:AH20"/>
    <mergeCell ref="AI20:AM20"/>
    <mergeCell ref="AN20:AR20"/>
    <mergeCell ref="AN21:AR21"/>
    <mergeCell ref="C22:D22"/>
    <mergeCell ref="E22:I22"/>
    <mergeCell ref="J22:M22"/>
    <mergeCell ref="N22:Q22"/>
    <mergeCell ref="R22:U22"/>
    <mergeCell ref="V22:Y22"/>
    <mergeCell ref="Z22:AC22"/>
    <mergeCell ref="AD22:AH22"/>
    <mergeCell ref="AI22:AM22"/>
    <mergeCell ref="AN22:AR22"/>
    <mergeCell ref="C21:D21"/>
    <mergeCell ref="E21:I21"/>
    <mergeCell ref="J21:M21"/>
    <mergeCell ref="N21:Q21"/>
    <mergeCell ref="R21:U21"/>
    <mergeCell ref="V21:Y21"/>
    <mergeCell ref="Z21:AC21"/>
    <mergeCell ref="AD21:AH21"/>
    <mergeCell ref="AI21:AM21"/>
    <mergeCell ref="AN23:AR23"/>
    <mergeCell ref="C24:D24"/>
    <mergeCell ref="E24:I24"/>
    <mergeCell ref="J24:M24"/>
    <mergeCell ref="N24:Q24"/>
    <mergeCell ref="R24:U24"/>
    <mergeCell ref="V24:Y24"/>
    <mergeCell ref="Z24:AC24"/>
    <mergeCell ref="AD24:AH24"/>
    <mergeCell ref="C23:D23"/>
    <mergeCell ref="E23:I23"/>
    <mergeCell ref="J23:M23"/>
    <mergeCell ref="N23:Q23"/>
    <mergeCell ref="R23:U23"/>
    <mergeCell ref="V23:Y23"/>
    <mergeCell ref="Z23:AC23"/>
    <mergeCell ref="AD23:AH23"/>
    <mergeCell ref="AI23:AM23"/>
    <mergeCell ref="AI26:AM26"/>
    <mergeCell ref="AN26:AR26"/>
    <mergeCell ref="M2:AS3"/>
    <mergeCell ref="C29:M32"/>
    <mergeCell ref="AI25:AM25"/>
    <mergeCell ref="AN25:AR25"/>
    <mergeCell ref="C26:D26"/>
    <mergeCell ref="E26:I26"/>
    <mergeCell ref="J26:M26"/>
    <mergeCell ref="N26:Q26"/>
    <mergeCell ref="R26:U26"/>
    <mergeCell ref="V26:Y26"/>
    <mergeCell ref="Z26:AC26"/>
    <mergeCell ref="AD26:AH26"/>
    <mergeCell ref="AI24:AM24"/>
    <mergeCell ref="AN24:AR24"/>
    <mergeCell ref="C25:D25"/>
    <mergeCell ref="E25:I25"/>
    <mergeCell ref="J25:M25"/>
    <mergeCell ref="N25:Q25"/>
    <mergeCell ref="R25:U25"/>
    <mergeCell ref="V25:Y25"/>
    <mergeCell ref="Z25:AC25"/>
    <mergeCell ref="AD25:AH25"/>
  </mergeCell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A31F8F74-5D80-49CA-B2C0-10E345919FE9}">
            <xm:f>E9='Season Setup'!$BA$8</xm:f>
            <x14:dxf>
              <font>
                <b/>
                <i val="0"/>
                <color theme="0"/>
              </font>
              <fill>
                <patternFill>
                  <bgColor rgb="FFFF0000"/>
                </patternFill>
              </fill>
            </x14:dxf>
          </x14:cfRule>
          <x14:cfRule type="expression" priority="2" id="{E781FE2C-0027-42F8-9F2F-E78221240699}">
            <xm:f>E9='Season Setup'!$BA$7</xm:f>
            <x14:dxf>
              <font>
                <b/>
                <i val="0"/>
                <color theme="0"/>
              </font>
              <fill>
                <patternFill>
                  <bgColor rgb="FF002060"/>
                </patternFill>
              </fill>
            </x14:dxf>
          </x14:cfRule>
          <x14:cfRule type="expression" priority="3" id="{A3053253-BB30-437A-8E49-6A1A7AFB8C99}">
            <xm:f>E9='Season Setup'!$BA$6</xm:f>
            <x14:dxf>
              <font>
                <b/>
                <i val="0"/>
                <color theme="0"/>
              </font>
              <fill>
                <patternFill>
                  <bgColor rgb="FF0070C0"/>
                </patternFill>
              </fill>
            </x14:dxf>
          </x14:cfRule>
          <x14:cfRule type="expression" priority="4" id="{6FDBFF51-CF47-4C5F-AE44-1CB14BE84100}">
            <xm:f>E9='Season Setup'!$BA$5</xm:f>
            <x14:dxf>
              <font>
                <b/>
                <i val="0"/>
                <color theme="0"/>
              </font>
              <fill>
                <patternFill>
                  <bgColor rgb="FF00B050"/>
                </patternFill>
              </fill>
            </x14:dxf>
          </x14:cfRule>
          <x14:cfRule type="expression" priority="5" id="{63685EA5-83EC-4FE0-ABDA-DE0A8008E3C5}">
            <xm:f>E9='Season Setup'!$BA$4</xm:f>
            <x14:dxf>
              <font>
                <b/>
                <i val="0"/>
                <color rgb="FFFF0000"/>
              </font>
              <fill>
                <patternFill>
                  <bgColor rgb="FF0000FF"/>
                </patternFill>
              </fill>
            </x14:dxf>
          </x14:cfRule>
          <x14:cfRule type="expression" priority="6" id="{1EB03C0B-2C90-406A-BF07-6DD12EB7F75E}">
            <xm:f>E9='Season Setup'!$BA$3</xm:f>
            <x14:dxf>
              <font>
                <b/>
                <i val="0"/>
                <color rgb="FFFF0000"/>
              </font>
              <fill>
                <patternFill>
                  <bgColor theme="0"/>
                </patternFill>
              </fill>
              <border>
                <vertical/>
                <horizontal/>
              </border>
            </x14:dxf>
          </x14:cfRule>
          <xm:sqref>E9:I14 E21:I26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A917-B6DC-45F0-A0F3-8A8A6D32FF08}">
  <sheetPr>
    <tabColor rgb="FF7030A0"/>
  </sheetPr>
  <dimension ref="A1:BP33"/>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4" width="11.42578125" style="1" hidden="1" customWidth="1"/>
    <col min="55" max="16384" width="2.85546875" style="1" hidden="1"/>
  </cols>
  <sheetData>
    <row r="1" spans="1:68"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68" x14ac:dyDescent="0.25">
      <c r="A2" s="18"/>
      <c r="B2" s="97" t="s">
        <v>109</v>
      </c>
      <c r="C2" s="98"/>
      <c r="D2" s="98"/>
      <c r="E2" s="98"/>
      <c r="F2" s="98"/>
      <c r="G2" s="98"/>
      <c r="H2" s="98"/>
      <c r="I2" s="98"/>
      <c r="J2" s="98"/>
      <c r="K2" s="98"/>
      <c r="L2" s="98"/>
      <c r="M2" s="98"/>
      <c r="N2" s="98"/>
      <c r="O2" s="98"/>
      <c r="P2" s="99"/>
      <c r="Q2" s="18"/>
      <c r="R2" s="18"/>
      <c r="S2" s="240" t="s">
        <v>127</v>
      </c>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2"/>
      <c r="AT2" s="18"/>
    </row>
    <row r="3" spans="1:68" x14ac:dyDescent="0.25">
      <c r="A3" s="18"/>
      <c r="B3" s="100"/>
      <c r="C3" s="101"/>
      <c r="D3" s="101"/>
      <c r="E3" s="101"/>
      <c r="F3" s="101"/>
      <c r="G3" s="101"/>
      <c r="H3" s="101"/>
      <c r="I3" s="101"/>
      <c r="J3" s="101"/>
      <c r="K3" s="101"/>
      <c r="L3" s="101"/>
      <c r="M3" s="101"/>
      <c r="N3" s="101"/>
      <c r="O3" s="101"/>
      <c r="P3" s="102"/>
      <c r="Q3" s="18"/>
      <c r="R3" s="18"/>
      <c r="S3" s="246"/>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8"/>
      <c r="AT3" s="18"/>
    </row>
    <row r="4" spans="1:68"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row>
    <row r="5" spans="1:68" x14ac:dyDescent="0.25">
      <c r="A5" s="18"/>
      <c r="B5" s="355" t="str">
        <f>_xlfn.CONCAT("Honours for the 6 Nations", IF('Season Setup'!$Q$2="", "", " - "), IF('Season Setup'!$Q$2="", "", 'Season Setup'!$Q$2))</f>
        <v>Honours for the 6 Nations - 2022</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7"/>
      <c r="AT5" s="18"/>
    </row>
    <row r="6" spans="1:68" x14ac:dyDescent="0.25">
      <c r="A6" s="18"/>
      <c r="B6" s="358"/>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60"/>
      <c r="AT6" s="18"/>
    </row>
    <row r="7" spans="1:68"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row>
    <row r="8" spans="1:68" x14ac:dyDescent="0.2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BA8" s="25" t="b">
        <f>IF(COUNTIF('Fixtures Predictions &amp; Results'!$AF$11:$AF$25, "")&gt;0, FALSE, TRUE)</f>
        <v>0</v>
      </c>
      <c r="BB8" s="25">
        <f>MAX($BB$10:$BB$15)</f>
        <v>111</v>
      </c>
    </row>
    <row r="9" spans="1:68" x14ac:dyDescent="0.25">
      <c r="A9" s="18"/>
      <c r="B9" s="18"/>
      <c r="C9" s="18"/>
      <c r="D9" s="18"/>
      <c r="E9" s="18"/>
      <c r="F9" s="18"/>
      <c r="G9" s="18"/>
      <c r="H9" s="18"/>
      <c r="I9" s="18"/>
      <c r="J9" s="18"/>
      <c r="K9" s="18"/>
      <c r="L9" s="18"/>
      <c r="M9" s="18"/>
      <c r="N9" s="349" t="s">
        <v>110</v>
      </c>
      <c r="O9" s="350"/>
      <c r="P9" s="350"/>
      <c r="Q9" s="350"/>
      <c r="R9" s="350"/>
      <c r="S9" s="350"/>
      <c r="T9" s="350"/>
      <c r="U9" s="350"/>
      <c r="V9" s="350"/>
      <c r="W9" s="351"/>
      <c r="X9" s="18"/>
      <c r="Y9" s="18"/>
      <c r="Z9" s="103" t="s">
        <v>111</v>
      </c>
      <c r="AA9" s="104"/>
      <c r="AB9" s="104"/>
      <c r="AC9" s="104"/>
      <c r="AD9" s="104"/>
      <c r="AE9" s="104"/>
      <c r="AF9" s="104"/>
      <c r="AG9" s="104"/>
      <c r="AH9" s="104"/>
      <c r="AI9" s="104"/>
      <c r="AJ9" s="104"/>
      <c r="AK9" s="104"/>
      <c r="AL9" s="104"/>
      <c r="AM9" s="104"/>
      <c r="AN9" s="104"/>
      <c r="AO9" s="104"/>
      <c r="AP9" s="104"/>
      <c r="AQ9" s="104"/>
      <c r="AR9" s="104"/>
      <c r="AS9" s="105"/>
      <c r="AT9" s="18"/>
      <c r="BC9" s="2">
        <v>0</v>
      </c>
      <c r="BF9" s="70"/>
      <c r="BG9" s="71"/>
      <c r="BH9" s="71"/>
      <c r="BI9" s="71"/>
      <c r="BJ9" s="71"/>
      <c r="BK9" s="71"/>
      <c r="BL9" s="71"/>
      <c r="BM9" s="71"/>
      <c r="BN9" s="71"/>
      <c r="BO9" s="71"/>
      <c r="BP9" s="72"/>
    </row>
    <row r="10" spans="1:68" x14ac:dyDescent="0.25">
      <c r="A10" s="18"/>
      <c r="B10" s="18"/>
      <c r="C10" s="18"/>
      <c r="D10" s="18"/>
      <c r="E10" s="18"/>
      <c r="F10" s="18"/>
      <c r="G10" s="18"/>
      <c r="H10" s="18"/>
      <c r="I10" s="18"/>
      <c r="J10" s="18"/>
      <c r="K10" s="18"/>
      <c r="L10" s="18"/>
      <c r="M10" s="18"/>
      <c r="N10" s="352"/>
      <c r="O10" s="353"/>
      <c r="P10" s="353"/>
      <c r="Q10" s="353"/>
      <c r="R10" s="353"/>
      <c r="S10" s="353"/>
      <c r="T10" s="353"/>
      <c r="U10" s="353"/>
      <c r="V10" s="353"/>
      <c r="W10" s="354"/>
      <c r="X10" s="18"/>
      <c r="Y10" s="18"/>
      <c r="Z10" s="18"/>
      <c r="AA10" s="18"/>
      <c r="AB10" s="18"/>
      <c r="AC10" s="18"/>
      <c r="AD10" s="18"/>
      <c r="AE10" s="18"/>
      <c r="AF10" s="18"/>
      <c r="AG10" s="18"/>
      <c r="AH10" s="18"/>
      <c r="AI10" s="18"/>
      <c r="AJ10" s="18"/>
      <c r="AK10" s="18"/>
      <c r="AL10" s="18"/>
      <c r="AM10" s="18"/>
      <c r="AN10" s="18"/>
      <c r="AO10" s="18"/>
      <c r="AP10" s="18"/>
      <c r="AQ10" s="18"/>
      <c r="AR10" s="18"/>
      <c r="AS10" s="18"/>
      <c r="AT10" s="18"/>
      <c r="BA10" s="3" t="str">
        <f>IF(Standings!$BA6="", "", Standings!$BA6)</f>
        <v>England</v>
      </c>
      <c r="BB10" s="3">
        <f>(Standings!$BK6*100)+(Standings!$BL6*10)+(Standings!$BM6)</f>
        <v>111</v>
      </c>
      <c r="BC10" s="3" t="str">
        <f>IF($BA$8=TRUE, IF($BB10=$BB$8, MAX($BC$9:BC9)+1, ""), "")</f>
        <v/>
      </c>
      <c r="BF10" s="73"/>
      <c r="BP10" s="74"/>
    </row>
    <row r="11" spans="1:68" x14ac:dyDescent="0.2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293" t="str">
        <f>'Fixtures Predictions &amp; Results'!$CF$10</f>
        <v>Calcutta Cup</v>
      </c>
      <c r="AA11" s="294"/>
      <c r="AB11" s="294"/>
      <c r="AC11" s="294"/>
      <c r="AD11" s="294"/>
      <c r="AE11" s="294"/>
      <c r="AF11" s="294"/>
      <c r="AG11" s="294"/>
      <c r="AH11" s="294"/>
      <c r="AI11" s="294"/>
      <c r="AJ11" s="294"/>
      <c r="AK11" s="294"/>
      <c r="AL11" s="294"/>
      <c r="AM11" s="295"/>
      <c r="AN11" s="56"/>
      <c r="AO11" s="103" t="s">
        <v>32</v>
      </c>
      <c r="AP11" s="104"/>
      <c r="AQ11" s="104"/>
      <c r="AR11" s="104"/>
      <c r="AS11" s="105"/>
      <c r="AT11" s="18"/>
      <c r="BA11" s="4" t="str">
        <f>IF(Standings!$BA7="", "", Standings!$BA7)</f>
        <v>France</v>
      </c>
      <c r="BB11" s="4">
        <f>(Standings!$BK7*100)+(Standings!$BL7*10)+(Standings!$BM7)</f>
        <v>111</v>
      </c>
      <c r="BC11" s="4" t="str">
        <f>IF($BA$8=TRUE, IF($BB11=$BB$8, MAX($BC$9:BC10)+1, ""), "")</f>
        <v/>
      </c>
      <c r="BF11" s="73"/>
      <c r="BP11" s="74"/>
    </row>
    <row r="12" spans="1:68" x14ac:dyDescent="0.25">
      <c r="A12" s="18"/>
      <c r="B12" s="18"/>
      <c r="C12" s="287"/>
      <c r="D12" s="287"/>
      <c r="E12" s="287"/>
      <c r="F12" s="18"/>
      <c r="G12" s="18"/>
      <c r="H12" s="18"/>
      <c r="I12" s="287"/>
      <c r="J12" s="287"/>
      <c r="K12" s="287"/>
      <c r="L12" s="18"/>
      <c r="M12" s="18"/>
      <c r="N12" s="348" t="str">
        <f>IFERROR(INDEX($BA$10:$BA$15, MATCH(1, $BC$10:$BC$15, 0)), "")</f>
        <v/>
      </c>
      <c r="O12" s="348"/>
      <c r="P12" s="348"/>
      <c r="Q12" s="348"/>
      <c r="R12" s="348"/>
      <c r="S12" s="348"/>
      <c r="T12" s="348"/>
      <c r="U12" s="348"/>
      <c r="V12" s="348"/>
      <c r="W12" s="348"/>
      <c r="X12" s="18"/>
      <c r="Y12" s="18"/>
      <c r="Z12" s="296" t="str">
        <f>_xlfn.CONCAT(IFERROR(INDEX('Fixtures Predictions &amp; Results'!$C$11:$C$25, MATCH(Z11, 'Fixtures Predictions &amp; Results'!$CL$11:$CL$25, 0)), ""), " v ", IFERROR(INDEX('Fixtures Predictions &amp; Results'!$E$11:$E$25, MATCH(Z11, 'Fixtures Predictions &amp; Results'!$CL$11:$CL$25, 0)), ""))</f>
        <v>Scotland v England</v>
      </c>
      <c r="AA12" s="297"/>
      <c r="AB12" s="297"/>
      <c r="AC12" s="297"/>
      <c r="AD12" s="297"/>
      <c r="AE12" s="297"/>
      <c r="AF12" s="297"/>
      <c r="AG12" s="297"/>
      <c r="AH12" s="297"/>
      <c r="AI12" s="297"/>
      <c r="AJ12" s="297"/>
      <c r="AK12" s="297"/>
      <c r="AL12" s="297"/>
      <c r="AM12" s="298"/>
      <c r="AN12" s="18"/>
      <c r="AO12" s="253" t="str">
        <f>IF($BA$8=FALSE, "", IFERROR(INDEX('Fixtures Predictions &amp; Results'!$CN$11:$CN$25, MATCH(Z11, 'Fixtures Predictions &amp; Results'!$CL$11:$CL$25, 0)), ""))</f>
        <v/>
      </c>
      <c r="AP12" s="254"/>
      <c r="AQ12" s="254"/>
      <c r="AR12" s="254"/>
      <c r="AS12" s="255"/>
      <c r="AT12" s="18"/>
      <c r="BA12" s="4" t="str">
        <f>IF(Standings!$BA8="", "", Standings!$BA8)</f>
        <v>Ireland</v>
      </c>
      <c r="BB12" s="4">
        <f>(Standings!$BK8*100)+(Standings!$BL8*10)+(Standings!$BM8)</f>
        <v>111</v>
      </c>
      <c r="BC12" s="4" t="str">
        <f>IF($BA$8=TRUE, IF($BB12=$BB$8, MAX($BC$9:BC11)+1, ""), "")</f>
        <v/>
      </c>
      <c r="BF12" s="73"/>
      <c r="BG12" s="175" t="str">
        <f>$BA$19</f>
        <v/>
      </c>
      <c r="BH12" s="175"/>
      <c r="BI12" s="175"/>
      <c r="BM12" s="175" t="str">
        <f>$BA$21</f>
        <v/>
      </c>
      <c r="BN12" s="175"/>
      <c r="BO12" s="175"/>
      <c r="BP12" s="74"/>
    </row>
    <row r="13" spans="1:68" ht="15" customHeight="1" x14ac:dyDescent="0.25">
      <c r="A13" s="18"/>
      <c r="B13" s="18"/>
      <c r="C13" s="287"/>
      <c r="D13" s="287"/>
      <c r="E13" s="287"/>
      <c r="F13" s="18"/>
      <c r="G13" s="18"/>
      <c r="H13" s="18"/>
      <c r="I13" s="287"/>
      <c r="J13" s="287"/>
      <c r="K13" s="287"/>
      <c r="L13" s="18"/>
      <c r="M13" s="18"/>
      <c r="N13" s="348"/>
      <c r="O13" s="348"/>
      <c r="P13" s="348"/>
      <c r="Q13" s="348"/>
      <c r="R13" s="348"/>
      <c r="S13" s="348"/>
      <c r="T13" s="348"/>
      <c r="U13" s="348"/>
      <c r="V13" s="348"/>
      <c r="W13" s="348"/>
      <c r="X13" s="18"/>
      <c r="Y13" s="18"/>
      <c r="Z13" s="18"/>
      <c r="AA13" s="18"/>
      <c r="AB13" s="18"/>
      <c r="AC13" s="18"/>
      <c r="AD13" s="18"/>
      <c r="AE13" s="18"/>
      <c r="AF13" s="18"/>
      <c r="AG13" s="18"/>
      <c r="AH13" s="18"/>
      <c r="AI13" s="18"/>
      <c r="AJ13" s="18"/>
      <c r="AK13" s="18"/>
      <c r="AL13" s="18"/>
      <c r="AM13" s="18"/>
      <c r="AN13" s="18"/>
      <c r="AO13" s="18"/>
      <c r="AP13" s="18"/>
      <c r="AQ13" s="18"/>
      <c r="AR13" s="18"/>
      <c r="AS13" s="18"/>
      <c r="AT13" s="18"/>
      <c r="BA13" s="4" t="str">
        <f>IF(Standings!$BA9="", "", Standings!$BA9)</f>
        <v>Italy</v>
      </c>
      <c r="BB13" s="4">
        <f>(Standings!$BK9*100)+(Standings!$BL9*10)+(Standings!$BM9)</f>
        <v>111</v>
      </c>
      <c r="BC13" s="4" t="str">
        <f>IF($BA$8=TRUE, IF($BB13=$BB$8, MAX($BC$9:BC12)+1, ""), "")</f>
        <v/>
      </c>
      <c r="BF13" s="73"/>
      <c r="BG13" s="175"/>
      <c r="BH13" s="175"/>
      <c r="BI13" s="175"/>
      <c r="BM13" s="175"/>
      <c r="BN13" s="175"/>
      <c r="BO13" s="175"/>
      <c r="BP13" s="74"/>
    </row>
    <row r="14" spans="1:68" x14ac:dyDescent="0.25">
      <c r="A14" s="18"/>
      <c r="B14" s="18"/>
      <c r="C14" s="287"/>
      <c r="D14" s="287"/>
      <c r="E14" s="287"/>
      <c r="F14" s="18"/>
      <c r="G14" s="18"/>
      <c r="H14" s="18"/>
      <c r="I14" s="287"/>
      <c r="J14" s="287"/>
      <c r="K14" s="287"/>
      <c r="L14" s="18"/>
      <c r="M14" s="18"/>
      <c r="N14" s="18"/>
      <c r="O14" s="18"/>
      <c r="P14" s="18"/>
      <c r="Q14" s="18"/>
      <c r="R14" s="347" t="str">
        <f>IF(N16="", "", "&amp;")</f>
        <v/>
      </c>
      <c r="S14" s="347"/>
      <c r="T14" s="18"/>
      <c r="U14" s="18"/>
      <c r="V14" s="18"/>
      <c r="W14" s="18"/>
      <c r="X14" s="18"/>
      <c r="Y14" s="18"/>
      <c r="Z14" s="293" t="str">
        <f>'Fixtures Predictions &amp; Results'!$CG$10</f>
        <v>Millennium Trophy</v>
      </c>
      <c r="AA14" s="294"/>
      <c r="AB14" s="294"/>
      <c r="AC14" s="294"/>
      <c r="AD14" s="294"/>
      <c r="AE14" s="294"/>
      <c r="AF14" s="294"/>
      <c r="AG14" s="294"/>
      <c r="AH14" s="294"/>
      <c r="AI14" s="294"/>
      <c r="AJ14" s="294"/>
      <c r="AK14" s="294"/>
      <c r="AL14" s="294"/>
      <c r="AM14" s="295"/>
      <c r="AN14" s="56"/>
      <c r="AO14" s="103" t="s">
        <v>32</v>
      </c>
      <c r="AP14" s="104"/>
      <c r="AQ14" s="104"/>
      <c r="AR14" s="104"/>
      <c r="AS14" s="105"/>
      <c r="AT14" s="18"/>
      <c r="BA14" s="4" t="str">
        <f>IF(Standings!$BA10="", "", Standings!$BA10)</f>
        <v>Scotland</v>
      </c>
      <c r="BB14" s="4">
        <f>(Standings!$BK10*100)+(Standings!$BL10*10)+(Standings!$BM10)</f>
        <v>111</v>
      </c>
      <c r="BC14" s="4" t="str">
        <f>IF($BA$8=TRUE, IF($BB14=$BB$8, MAX($BC$9:BC13)+1, ""), "")</f>
        <v/>
      </c>
      <c r="BF14" s="73"/>
      <c r="BG14" s="175"/>
      <c r="BH14" s="175"/>
      <c r="BI14" s="175"/>
      <c r="BM14" s="175"/>
      <c r="BN14" s="175"/>
      <c r="BO14" s="175"/>
      <c r="BP14" s="74"/>
    </row>
    <row r="15" spans="1:68" x14ac:dyDescent="0.25">
      <c r="A15" s="18"/>
      <c r="B15" s="18"/>
      <c r="C15" s="287"/>
      <c r="D15" s="287"/>
      <c r="E15" s="287"/>
      <c r="F15" s="18"/>
      <c r="G15" s="18"/>
      <c r="H15" s="18"/>
      <c r="I15" s="287"/>
      <c r="J15" s="287"/>
      <c r="K15" s="287"/>
      <c r="L15" s="18"/>
      <c r="M15" s="18"/>
      <c r="N15" s="18"/>
      <c r="O15" s="18"/>
      <c r="P15" s="18"/>
      <c r="Q15" s="18"/>
      <c r="R15" s="347"/>
      <c r="S15" s="347"/>
      <c r="T15" s="18"/>
      <c r="U15" s="18"/>
      <c r="V15" s="18"/>
      <c r="W15" s="18"/>
      <c r="X15" s="18"/>
      <c r="Y15" s="18"/>
      <c r="Z15" s="296" t="str">
        <f>_xlfn.CONCAT(IFERROR(INDEX('Fixtures Predictions &amp; Results'!$C$11:$C$25, MATCH(Z14, 'Fixtures Predictions &amp; Results'!$CL$11:$CL$25, 0)), ""), " v ", IFERROR(INDEX('Fixtures Predictions &amp; Results'!$E$11:$E$25, MATCH(Z14, 'Fixtures Predictions &amp; Results'!$CL$11:$CL$25, 0)), ""))</f>
        <v>England v Ireland</v>
      </c>
      <c r="AA15" s="297"/>
      <c r="AB15" s="297"/>
      <c r="AC15" s="297"/>
      <c r="AD15" s="297"/>
      <c r="AE15" s="297"/>
      <c r="AF15" s="297"/>
      <c r="AG15" s="297"/>
      <c r="AH15" s="297"/>
      <c r="AI15" s="297"/>
      <c r="AJ15" s="297"/>
      <c r="AK15" s="297"/>
      <c r="AL15" s="297"/>
      <c r="AM15" s="298"/>
      <c r="AN15" s="18"/>
      <c r="AO15" s="253" t="str">
        <f>IF($BA$8=FALSE, "", IFERROR(INDEX('Fixtures Predictions &amp; Results'!$CN$11:$CN$25, MATCH(Z14, 'Fixtures Predictions &amp; Results'!$CL$11:$CL$25, 0)), ""))</f>
        <v/>
      </c>
      <c r="AP15" s="254"/>
      <c r="AQ15" s="254"/>
      <c r="AR15" s="254"/>
      <c r="AS15" s="255"/>
      <c r="AT15" s="18"/>
      <c r="BA15" s="5" t="str">
        <f>IF(Standings!$BA11="", "", Standings!$BA11)</f>
        <v>Wales</v>
      </c>
      <c r="BB15" s="5">
        <f>(Standings!$BK11*100)+(Standings!$BL11*10)+(Standings!$BM11)</f>
        <v>111</v>
      </c>
      <c r="BC15" s="5" t="str">
        <f>IF($BA$8=TRUE, IF($BB15=$BB$8, MAX($BC$9:BC14)+1, ""), "")</f>
        <v/>
      </c>
      <c r="BF15" s="73"/>
      <c r="BG15" s="175"/>
      <c r="BH15" s="175"/>
      <c r="BI15" s="175"/>
      <c r="BM15" s="175"/>
      <c r="BN15" s="175"/>
      <c r="BO15" s="175"/>
      <c r="BP15" s="74"/>
    </row>
    <row r="16" spans="1:68" ht="15" customHeight="1" x14ac:dyDescent="0.25">
      <c r="A16" s="18"/>
      <c r="B16" s="18"/>
      <c r="C16" s="287"/>
      <c r="D16" s="287"/>
      <c r="E16" s="287"/>
      <c r="F16" s="18"/>
      <c r="G16" s="18"/>
      <c r="H16" s="18"/>
      <c r="I16" s="287"/>
      <c r="J16" s="287"/>
      <c r="K16" s="287"/>
      <c r="L16" s="18"/>
      <c r="M16" s="18"/>
      <c r="N16" s="348" t="str">
        <f>IFERROR(INDEX($BA$10:$BA$15, MATCH(2, $BC$10:$BC$15, 0)), "")</f>
        <v/>
      </c>
      <c r="O16" s="348"/>
      <c r="P16" s="348"/>
      <c r="Q16" s="348"/>
      <c r="R16" s="348"/>
      <c r="S16" s="348"/>
      <c r="T16" s="348"/>
      <c r="U16" s="348"/>
      <c r="V16" s="348"/>
      <c r="W16" s="348"/>
      <c r="X16" s="18"/>
      <c r="Y16" s="18"/>
      <c r="Z16" s="18"/>
      <c r="AA16" s="18"/>
      <c r="AB16" s="18"/>
      <c r="AC16" s="18"/>
      <c r="AD16" s="18"/>
      <c r="AE16" s="18"/>
      <c r="AF16" s="18"/>
      <c r="AG16" s="18"/>
      <c r="AH16" s="18"/>
      <c r="AI16" s="18"/>
      <c r="AJ16" s="18"/>
      <c r="AK16" s="18"/>
      <c r="AL16" s="18"/>
      <c r="AM16" s="18"/>
      <c r="AN16" s="18"/>
      <c r="AO16" s="18"/>
      <c r="AP16" s="18"/>
      <c r="AQ16" s="18"/>
      <c r="AR16" s="18"/>
      <c r="AS16" s="18"/>
      <c r="AT16" s="18"/>
      <c r="BF16" s="73"/>
      <c r="BG16" s="175"/>
      <c r="BH16" s="175"/>
      <c r="BI16" s="175"/>
      <c r="BM16" s="175"/>
      <c r="BN16" s="175"/>
      <c r="BO16" s="175"/>
      <c r="BP16" s="74"/>
    </row>
    <row r="17" spans="1:68" ht="15" customHeight="1" x14ac:dyDescent="0.25">
      <c r="A17" s="18"/>
      <c r="B17" s="18"/>
      <c r="C17" s="287"/>
      <c r="D17" s="287"/>
      <c r="E17" s="287"/>
      <c r="F17" s="18"/>
      <c r="G17" s="18"/>
      <c r="H17" s="18"/>
      <c r="I17" s="287"/>
      <c r="J17" s="287"/>
      <c r="K17" s="287"/>
      <c r="L17" s="18"/>
      <c r="M17" s="18"/>
      <c r="N17" s="348"/>
      <c r="O17" s="348"/>
      <c r="P17" s="348"/>
      <c r="Q17" s="348"/>
      <c r="R17" s="348"/>
      <c r="S17" s="348"/>
      <c r="T17" s="348"/>
      <c r="U17" s="348"/>
      <c r="V17" s="348"/>
      <c r="W17" s="348"/>
      <c r="X17" s="18"/>
      <c r="Y17" s="18"/>
      <c r="Z17" s="293" t="str">
        <f>'Fixtures Predictions &amp; Results'!$CH$10</f>
        <v>Centenary Quaich</v>
      </c>
      <c r="AA17" s="294"/>
      <c r="AB17" s="294"/>
      <c r="AC17" s="294"/>
      <c r="AD17" s="294"/>
      <c r="AE17" s="294"/>
      <c r="AF17" s="294"/>
      <c r="AG17" s="294"/>
      <c r="AH17" s="294"/>
      <c r="AI17" s="294"/>
      <c r="AJ17" s="294"/>
      <c r="AK17" s="294"/>
      <c r="AL17" s="294"/>
      <c r="AM17" s="295"/>
      <c r="AN17" s="56"/>
      <c r="AO17" s="103" t="s">
        <v>32</v>
      </c>
      <c r="AP17" s="104"/>
      <c r="AQ17" s="104"/>
      <c r="AR17" s="104"/>
      <c r="AS17" s="105"/>
      <c r="AT17" s="18"/>
      <c r="BB17" s="25">
        <f>MAX($BC$9:$BC$15)</f>
        <v>0</v>
      </c>
      <c r="BF17" s="73"/>
      <c r="BG17" s="175" t="str">
        <f>$BA$20</f>
        <v/>
      </c>
      <c r="BH17" s="175"/>
      <c r="BI17" s="175"/>
      <c r="BM17" s="175" t="str">
        <f>$BA$22</f>
        <v/>
      </c>
      <c r="BN17" s="175"/>
      <c r="BO17" s="175"/>
      <c r="BP17" s="74"/>
    </row>
    <row r="18" spans="1:68" ht="15" customHeight="1" x14ac:dyDescent="0.25">
      <c r="A18" s="18"/>
      <c r="B18" s="18"/>
      <c r="C18" s="287"/>
      <c r="D18" s="287"/>
      <c r="E18" s="287"/>
      <c r="F18" s="18"/>
      <c r="G18" s="18"/>
      <c r="H18" s="18"/>
      <c r="I18" s="287"/>
      <c r="J18" s="287"/>
      <c r="K18" s="287"/>
      <c r="L18" s="18"/>
      <c r="M18" s="18"/>
      <c r="N18" s="18"/>
      <c r="O18" s="18"/>
      <c r="P18" s="18"/>
      <c r="Q18" s="18"/>
      <c r="R18" s="347" t="str">
        <f>IF(N20="", "", "&amp;")</f>
        <v/>
      </c>
      <c r="S18" s="347"/>
      <c r="T18" s="18"/>
      <c r="U18" s="18"/>
      <c r="V18" s="18"/>
      <c r="W18" s="18"/>
      <c r="X18" s="18"/>
      <c r="Y18" s="18"/>
      <c r="Z18" s="296" t="str">
        <f>_xlfn.CONCAT(IFERROR(INDEX('Fixtures Predictions &amp; Results'!$C$11:$C$25, MATCH(Z17, 'Fixtures Predictions &amp; Results'!$CL$11:$CL$25, 0)), ""), " v ", IFERROR(INDEX('Fixtures Predictions &amp; Results'!$E$11:$E$25, MATCH(Z17, 'Fixtures Predictions &amp; Results'!$CL$11:$CL$25, 0)), ""))</f>
        <v>Ireland v Scotland</v>
      </c>
      <c r="AA18" s="297"/>
      <c r="AB18" s="297"/>
      <c r="AC18" s="297"/>
      <c r="AD18" s="297"/>
      <c r="AE18" s="297"/>
      <c r="AF18" s="297"/>
      <c r="AG18" s="297"/>
      <c r="AH18" s="297"/>
      <c r="AI18" s="297"/>
      <c r="AJ18" s="297"/>
      <c r="AK18" s="297"/>
      <c r="AL18" s="297"/>
      <c r="AM18" s="298"/>
      <c r="AN18" s="18"/>
      <c r="AO18" s="253" t="str">
        <f>IF($BA$8=FALSE, "", IFERROR(INDEX('Fixtures Predictions &amp; Results'!$CN$11:$CN$25, MATCH(Z17, 'Fixtures Predictions &amp; Results'!$CL$11:$CL$25, 0)), ""))</f>
        <v/>
      </c>
      <c r="AP18" s="254"/>
      <c r="AQ18" s="254"/>
      <c r="AR18" s="254"/>
      <c r="AS18" s="255"/>
      <c r="AT18" s="18"/>
      <c r="BF18" s="73"/>
      <c r="BG18" s="175"/>
      <c r="BH18" s="175"/>
      <c r="BI18" s="175"/>
      <c r="BM18" s="175"/>
      <c r="BN18" s="175"/>
      <c r="BO18" s="175"/>
      <c r="BP18" s="74"/>
    </row>
    <row r="19" spans="1:68" ht="15" customHeight="1" x14ac:dyDescent="0.25">
      <c r="A19" s="18"/>
      <c r="B19" s="18"/>
      <c r="C19" s="287"/>
      <c r="D19" s="287"/>
      <c r="E19" s="287"/>
      <c r="F19" s="18"/>
      <c r="G19" s="18"/>
      <c r="H19" s="18"/>
      <c r="I19" s="287"/>
      <c r="J19" s="287"/>
      <c r="K19" s="287"/>
      <c r="L19" s="18"/>
      <c r="M19" s="18"/>
      <c r="N19" s="18"/>
      <c r="O19" s="18"/>
      <c r="P19" s="18"/>
      <c r="Q19" s="18"/>
      <c r="R19" s="347"/>
      <c r="S19" s="347"/>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BA19" s="3" t="str">
        <f>IF($BB$17=0, "", IF($BB$17=1, $N$12, IF($BB$17=2, $N$12, IF($BB$17=3, $N$12, $N$12))))</f>
        <v/>
      </c>
      <c r="BF19" s="73"/>
      <c r="BG19" s="175"/>
      <c r="BH19" s="175"/>
      <c r="BI19" s="175"/>
      <c r="BM19" s="175"/>
      <c r="BN19" s="175"/>
      <c r="BO19" s="175"/>
      <c r="BP19" s="74"/>
    </row>
    <row r="20" spans="1:68" ht="15" customHeight="1" x14ac:dyDescent="0.25">
      <c r="A20" s="18"/>
      <c r="B20" s="18"/>
      <c r="C20" s="287"/>
      <c r="D20" s="287"/>
      <c r="E20" s="287"/>
      <c r="F20" s="18"/>
      <c r="G20" s="18"/>
      <c r="H20" s="18"/>
      <c r="I20" s="287"/>
      <c r="J20" s="287"/>
      <c r="K20" s="287"/>
      <c r="L20" s="18"/>
      <c r="M20" s="18"/>
      <c r="N20" s="348" t="str">
        <f>IFERROR(INDEX($BA$10:$BA$15, MATCH(3, $BC$10:$BC$15, 0)), "")</f>
        <v/>
      </c>
      <c r="O20" s="348"/>
      <c r="P20" s="348"/>
      <c r="Q20" s="348"/>
      <c r="R20" s="348"/>
      <c r="S20" s="348"/>
      <c r="T20" s="348"/>
      <c r="U20" s="348"/>
      <c r="V20" s="348"/>
      <c r="W20" s="348"/>
      <c r="X20" s="18"/>
      <c r="Y20" s="18"/>
      <c r="Z20" s="293" t="str">
        <f>'Fixtures Predictions &amp; Results'!$CI$10</f>
        <v>Giuseppe Garibaldi Trophy</v>
      </c>
      <c r="AA20" s="294"/>
      <c r="AB20" s="294"/>
      <c r="AC20" s="294"/>
      <c r="AD20" s="294"/>
      <c r="AE20" s="294"/>
      <c r="AF20" s="294"/>
      <c r="AG20" s="294"/>
      <c r="AH20" s="294"/>
      <c r="AI20" s="294"/>
      <c r="AJ20" s="294"/>
      <c r="AK20" s="294"/>
      <c r="AL20" s="294"/>
      <c r="AM20" s="295"/>
      <c r="AN20" s="56"/>
      <c r="AO20" s="103" t="s">
        <v>32</v>
      </c>
      <c r="AP20" s="104"/>
      <c r="AQ20" s="104"/>
      <c r="AR20" s="104"/>
      <c r="AS20" s="105"/>
      <c r="AT20" s="18"/>
      <c r="BA20" s="4" t="str">
        <f>IF($BB$17=0, "", IF($BB$17=1, $N$12, IF($BB$17=2, $N$12, IF($BB$17=3, $N$16, $N$16))))</f>
        <v/>
      </c>
      <c r="BF20" s="73"/>
      <c r="BG20" s="175"/>
      <c r="BH20" s="175"/>
      <c r="BI20" s="175"/>
      <c r="BM20" s="175"/>
      <c r="BN20" s="175"/>
      <c r="BO20" s="175"/>
      <c r="BP20" s="74"/>
    </row>
    <row r="21" spans="1:68" ht="15" customHeight="1" x14ac:dyDescent="0.25">
      <c r="A21" s="18"/>
      <c r="B21" s="18"/>
      <c r="C21" s="287"/>
      <c r="D21" s="287"/>
      <c r="E21" s="287"/>
      <c r="F21" s="18"/>
      <c r="G21" s="18"/>
      <c r="H21" s="18"/>
      <c r="I21" s="287"/>
      <c r="J21" s="287"/>
      <c r="K21" s="287"/>
      <c r="L21" s="18"/>
      <c r="M21" s="18"/>
      <c r="N21" s="348"/>
      <c r="O21" s="348"/>
      <c r="P21" s="348"/>
      <c r="Q21" s="348"/>
      <c r="R21" s="348"/>
      <c r="S21" s="348"/>
      <c r="T21" s="348"/>
      <c r="U21" s="348"/>
      <c r="V21" s="348"/>
      <c r="W21" s="348"/>
      <c r="X21" s="18"/>
      <c r="Y21" s="18"/>
      <c r="Z21" s="296" t="str">
        <f>_xlfn.CONCAT(IFERROR(INDEX('Fixtures Predictions &amp; Results'!$C$11:$C$25, MATCH(Z20, 'Fixtures Predictions &amp; Results'!$CL$11:$CL$25, 0)), ""), " v ", IFERROR(INDEX('Fixtures Predictions &amp; Results'!$E$11:$E$25, MATCH(Z20, 'Fixtures Predictions &amp; Results'!$CL$11:$CL$25, 0)), ""))</f>
        <v>France v Italy</v>
      </c>
      <c r="AA21" s="297"/>
      <c r="AB21" s="297"/>
      <c r="AC21" s="297"/>
      <c r="AD21" s="297"/>
      <c r="AE21" s="297"/>
      <c r="AF21" s="297"/>
      <c r="AG21" s="297"/>
      <c r="AH21" s="297"/>
      <c r="AI21" s="297"/>
      <c r="AJ21" s="297"/>
      <c r="AK21" s="297"/>
      <c r="AL21" s="297"/>
      <c r="AM21" s="298"/>
      <c r="AN21" s="18"/>
      <c r="AO21" s="253" t="str">
        <f>IF($BA$8=FALSE, "", IFERROR(INDEX('Fixtures Predictions &amp; Results'!$CN$11:$CN$25, MATCH(Z20, 'Fixtures Predictions &amp; Results'!$CL$11:$CL$25, 0)), ""))</f>
        <v/>
      </c>
      <c r="AP21" s="254"/>
      <c r="AQ21" s="254"/>
      <c r="AR21" s="254"/>
      <c r="AS21" s="255"/>
      <c r="AT21" s="18"/>
      <c r="BA21" s="4" t="str">
        <f>IF($BB$17=0, "", IF($BB$17=1, $N$12, IF($BB$17=2, $N$16, IF($BB$17=3, $N$20, $N$20))))</f>
        <v/>
      </c>
      <c r="BF21" s="73"/>
      <c r="BG21" s="175"/>
      <c r="BH21" s="175"/>
      <c r="BI21" s="175"/>
      <c r="BM21" s="175"/>
      <c r="BN21" s="175"/>
      <c r="BO21" s="175"/>
      <c r="BP21" s="74"/>
    </row>
    <row r="22" spans="1:68" x14ac:dyDescent="0.25">
      <c r="A22" s="18"/>
      <c r="B22" s="18"/>
      <c r="C22" s="287"/>
      <c r="D22" s="287"/>
      <c r="E22" s="287"/>
      <c r="F22" s="18"/>
      <c r="G22" s="18"/>
      <c r="H22" s="18"/>
      <c r="I22" s="287"/>
      <c r="J22" s="287"/>
      <c r="K22" s="287"/>
      <c r="L22" s="18"/>
      <c r="M22" s="18"/>
      <c r="N22" s="18"/>
      <c r="O22" s="18"/>
      <c r="P22" s="18"/>
      <c r="Q22" s="18"/>
      <c r="R22" s="347" t="str">
        <f>IF(N24="", "", "&amp;")</f>
        <v/>
      </c>
      <c r="S22" s="347"/>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BA22" s="5" t="str">
        <f>IF($BB$17=0, "", IF($BB$17=1, $N$12, IF($BB$17=2, $N$16, IF($BB$17=3, $N$24, $N$24))))</f>
        <v/>
      </c>
      <c r="BF22" s="73"/>
      <c r="BG22" s="175"/>
      <c r="BH22" s="175"/>
      <c r="BI22" s="175"/>
      <c r="BM22" s="175"/>
      <c r="BN22" s="175"/>
      <c r="BO22" s="175"/>
      <c r="BP22" s="74"/>
    </row>
    <row r="23" spans="1:68" x14ac:dyDescent="0.25">
      <c r="A23" s="18"/>
      <c r="B23" s="18"/>
      <c r="C23" s="287"/>
      <c r="D23" s="287"/>
      <c r="E23" s="287"/>
      <c r="F23" s="18"/>
      <c r="G23" s="18"/>
      <c r="H23" s="18"/>
      <c r="I23" s="287"/>
      <c r="J23" s="287"/>
      <c r="K23" s="287"/>
      <c r="L23" s="18"/>
      <c r="M23" s="18"/>
      <c r="N23" s="18"/>
      <c r="O23" s="18"/>
      <c r="P23" s="18"/>
      <c r="Q23" s="18"/>
      <c r="R23" s="347"/>
      <c r="S23" s="347"/>
      <c r="T23" s="18"/>
      <c r="U23" s="18"/>
      <c r="V23" s="18"/>
      <c r="W23" s="18"/>
      <c r="X23" s="18"/>
      <c r="Y23" s="18"/>
      <c r="Z23" s="293" t="str">
        <f>'Fixtures Predictions &amp; Results'!$CJ$10</f>
        <v>Auld Alliance Trophy</v>
      </c>
      <c r="AA23" s="294"/>
      <c r="AB23" s="294"/>
      <c r="AC23" s="294"/>
      <c r="AD23" s="294"/>
      <c r="AE23" s="294"/>
      <c r="AF23" s="294"/>
      <c r="AG23" s="294"/>
      <c r="AH23" s="294"/>
      <c r="AI23" s="294"/>
      <c r="AJ23" s="294"/>
      <c r="AK23" s="294"/>
      <c r="AL23" s="294"/>
      <c r="AM23" s="295"/>
      <c r="AN23" s="56"/>
      <c r="AO23" s="103" t="s">
        <v>32</v>
      </c>
      <c r="AP23" s="104"/>
      <c r="AQ23" s="104"/>
      <c r="AR23" s="104"/>
      <c r="AS23" s="105"/>
      <c r="AT23" s="18"/>
      <c r="BF23" s="73"/>
      <c r="BG23" s="175"/>
      <c r="BH23" s="175"/>
      <c r="BI23" s="175"/>
      <c r="BM23" s="175"/>
      <c r="BN23" s="175"/>
      <c r="BO23" s="175"/>
      <c r="BP23" s="74"/>
    </row>
    <row r="24" spans="1:68" ht="15" customHeight="1" x14ac:dyDescent="0.25">
      <c r="A24" s="18"/>
      <c r="B24" s="18"/>
      <c r="C24" s="18"/>
      <c r="D24" s="18"/>
      <c r="E24" s="18"/>
      <c r="F24" s="18"/>
      <c r="G24" s="18"/>
      <c r="H24" s="18"/>
      <c r="I24" s="18"/>
      <c r="J24" s="18"/>
      <c r="K24" s="18"/>
      <c r="L24" s="18"/>
      <c r="M24" s="18"/>
      <c r="N24" s="348" t="str">
        <f>IFERROR(INDEX($BA$10:$BA$15, MATCH(4, $BC$10:$BC$15, 0)), "")</f>
        <v/>
      </c>
      <c r="O24" s="348"/>
      <c r="P24" s="348"/>
      <c r="Q24" s="348"/>
      <c r="R24" s="348"/>
      <c r="S24" s="348"/>
      <c r="T24" s="348"/>
      <c r="U24" s="348"/>
      <c r="V24" s="348"/>
      <c r="W24" s="348"/>
      <c r="X24" s="18"/>
      <c r="Y24" s="18"/>
      <c r="Z24" s="296" t="str">
        <f>_xlfn.CONCAT(IFERROR(INDEX('Fixtures Predictions &amp; Results'!$C$11:$C$25, MATCH(Z23, 'Fixtures Predictions &amp; Results'!$CL$11:$CL$25, 0)), ""), " v ", IFERROR(INDEX('Fixtures Predictions &amp; Results'!$E$11:$E$25, MATCH(Z23, 'Fixtures Predictions &amp; Results'!$CL$11:$CL$25, 0)), ""))</f>
        <v>Scotland v France</v>
      </c>
      <c r="AA24" s="297"/>
      <c r="AB24" s="297"/>
      <c r="AC24" s="297"/>
      <c r="AD24" s="297"/>
      <c r="AE24" s="297"/>
      <c r="AF24" s="297"/>
      <c r="AG24" s="297"/>
      <c r="AH24" s="297"/>
      <c r="AI24" s="297"/>
      <c r="AJ24" s="297"/>
      <c r="AK24" s="297"/>
      <c r="AL24" s="297"/>
      <c r="AM24" s="298"/>
      <c r="AN24" s="18"/>
      <c r="AO24" s="253" t="str">
        <f>IF($BA$8=FALSE, "", IFERROR(INDEX('Fixtures Predictions &amp; Results'!$CN$11:$CN$25, MATCH(Z23, 'Fixtures Predictions &amp; Results'!$CL$11:$CL$25, 0)), ""))</f>
        <v/>
      </c>
      <c r="AP24" s="254"/>
      <c r="AQ24" s="254"/>
      <c r="AR24" s="254"/>
      <c r="AS24" s="255"/>
      <c r="AT24" s="18"/>
      <c r="BA24" s="20" t="s">
        <v>35</v>
      </c>
      <c r="BB24" s="20" t="s">
        <v>4</v>
      </c>
      <c r="BF24" s="75"/>
      <c r="BG24" s="76"/>
      <c r="BH24" s="76"/>
      <c r="BI24" s="76"/>
      <c r="BJ24" s="76"/>
      <c r="BK24" s="76"/>
      <c r="BL24" s="76"/>
      <c r="BM24" s="76"/>
      <c r="BN24" s="76"/>
      <c r="BO24" s="76"/>
      <c r="BP24" s="77"/>
    </row>
    <row r="25" spans="1:68" ht="15" customHeight="1" x14ac:dyDescent="0.25">
      <c r="A25" s="18"/>
      <c r="B25" s="18"/>
      <c r="C25" s="18"/>
      <c r="D25" s="18"/>
      <c r="E25" s="18"/>
      <c r="F25" s="18"/>
      <c r="G25" s="18"/>
      <c r="H25" s="18"/>
      <c r="I25" s="18"/>
      <c r="J25" s="18"/>
      <c r="K25" s="18"/>
      <c r="L25" s="18"/>
      <c r="M25" s="18"/>
      <c r="N25" s="348"/>
      <c r="O25" s="348"/>
      <c r="P25" s="348"/>
      <c r="Q25" s="348"/>
      <c r="R25" s="348"/>
      <c r="S25" s="348"/>
      <c r="T25" s="348"/>
      <c r="U25" s="348"/>
      <c r="V25" s="348"/>
      <c r="W25" s="348"/>
      <c r="X25" s="18"/>
      <c r="Y25" s="18"/>
      <c r="Z25" s="18"/>
      <c r="AA25" s="18"/>
      <c r="AB25" s="18"/>
      <c r="AC25" s="18"/>
      <c r="AD25" s="18"/>
      <c r="AE25" s="18"/>
      <c r="AF25" s="18"/>
      <c r="AG25" s="18"/>
      <c r="AH25" s="18"/>
      <c r="AI25" s="18"/>
      <c r="AJ25" s="18"/>
      <c r="AK25" s="18"/>
      <c r="AL25" s="18"/>
      <c r="AM25" s="18"/>
      <c r="AN25" s="18"/>
      <c r="AO25" s="18"/>
      <c r="AP25" s="18"/>
      <c r="AQ25" s="18"/>
      <c r="AR25" s="18"/>
      <c r="AS25" s="18"/>
      <c r="AT25" s="18"/>
      <c r="BA25" s="3" t="str">
        <f>BA10</f>
        <v>England</v>
      </c>
      <c r="BB25" s="3" t="str">
        <f>IF($BA$8=FALSE, "", IFERROR(INDEX(Standings!$BF$6:$BF$11, MATCH($BA25, Standings!$BA$6:$BA$11, 0)), ""))</f>
        <v/>
      </c>
    </row>
    <row r="26" spans="1:68"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BA26" s="4" t="str">
        <f t="shared" ref="BA26:BA30" si="0">BA11</f>
        <v>France</v>
      </c>
      <c r="BB26" s="4" t="str">
        <f>IF($BA$8=FALSE, "", IFERROR(INDEX(Standings!$BF$6:$BF$11, MATCH($BA26, Standings!$BA$6:$BA$11, 0)), ""))</f>
        <v/>
      </c>
    </row>
    <row r="27" spans="1:68"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BA27" s="4" t="str">
        <f t="shared" si="0"/>
        <v>Ireland</v>
      </c>
      <c r="BB27" s="4" t="str">
        <f>IF($BA$8=FALSE, "", IFERROR(INDEX(Standings!$BF$6:$BF$11, MATCH($BA27, Standings!$BA$6:$BA$11, 0)), ""))</f>
        <v/>
      </c>
    </row>
    <row r="28" spans="1:68"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BA28" s="4" t="str">
        <f t="shared" si="0"/>
        <v>Italy</v>
      </c>
      <c r="BB28" s="4" t="str">
        <f>IF($BA$8=FALSE, "", IFERROR(INDEX(Standings!$BF$6:$BF$11, MATCH($BA28, Standings!$BA$6:$BA$11, 0)), ""))</f>
        <v/>
      </c>
    </row>
    <row r="29" spans="1:68"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BA29" s="4" t="str">
        <f t="shared" si="0"/>
        <v>Scotland</v>
      </c>
      <c r="BB29" s="4" t="str">
        <f>IF($BA$8=FALSE, "", IFERROR(INDEX(Standings!$BF$6:$BF$11, MATCH($BA29, Standings!$BA$6:$BA$11, 0)), ""))</f>
        <v/>
      </c>
    </row>
    <row r="30" spans="1:68"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BA30" s="5" t="str">
        <f t="shared" si="0"/>
        <v>Wales</v>
      </c>
      <c r="BB30" s="5" t="str">
        <f>IF($BA$8=FALSE, "", IFERROR(INDEX(Standings!$BF$6:$BF$11, MATCH($BA30, Standings!$BA$6:$BA$11, 0)), ""))</f>
        <v/>
      </c>
    </row>
    <row r="31" spans="1:68"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row>
    <row r="32" spans="1:68"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row>
    <row r="33" spans="1:46"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row>
  </sheetData>
  <sheetProtection algorithmName="SHA-512" hashValue="hJfIBAq6AbNFVuEZNKDsJW8mrbfdFxxANFKll7KvD0m2GXDbNu1M4E3D8IS6P1WjboozcSlchI1vEhKhfX+dwg==" saltValue="wslBVDZXedJsZaZyjNpXeg==" spinCount="100000" sheet="1" objects="1" scenarios="1"/>
  <mergeCells count="40">
    <mergeCell ref="Z24:AM24"/>
    <mergeCell ref="AO12:AS12"/>
    <mergeCell ref="AO24:AS24"/>
    <mergeCell ref="AO21:AS21"/>
    <mergeCell ref="AO18:AS18"/>
    <mergeCell ref="AO15:AS15"/>
    <mergeCell ref="AO14:AS14"/>
    <mergeCell ref="AO17:AS17"/>
    <mergeCell ref="AO20:AS20"/>
    <mergeCell ref="AO23:AS23"/>
    <mergeCell ref="Z23:AM23"/>
    <mergeCell ref="B2:P3"/>
    <mergeCell ref="N9:W10"/>
    <mergeCell ref="N12:W13"/>
    <mergeCell ref="N16:W17"/>
    <mergeCell ref="N20:W21"/>
    <mergeCell ref="R14:S15"/>
    <mergeCell ref="R18:S19"/>
    <mergeCell ref="S2:AS3"/>
    <mergeCell ref="B5:AS6"/>
    <mergeCell ref="Z9:AS9"/>
    <mergeCell ref="AO11:AS11"/>
    <mergeCell ref="Z14:AM14"/>
    <mergeCell ref="Z11:AM11"/>
    <mergeCell ref="Z12:AM12"/>
    <mergeCell ref="N24:W25"/>
    <mergeCell ref="C12:E16"/>
    <mergeCell ref="C17:E23"/>
    <mergeCell ref="I17:K23"/>
    <mergeCell ref="I12:K16"/>
    <mergeCell ref="BG12:BI16"/>
    <mergeCell ref="BM12:BO16"/>
    <mergeCell ref="BG17:BI23"/>
    <mergeCell ref="BM17:BO23"/>
    <mergeCell ref="R22:S23"/>
    <mergeCell ref="Z20:AM20"/>
    <mergeCell ref="Z17:AM17"/>
    <mergeCell ref="Z15:AM15"/>
    <mergeCell ref="Z18:AM18"/>
    <mergeCell ref="Z21:AM21"/>
  </mergeCells>
  <conditionalFormatting sqref="C12:E23 I12:K23">
    <cfRule type="expression" dxfId="26" priority="7">
      <formula>BG12=""</formula>
    </cfRule>
    <cfRule type="expression" dxfId="25" priority="8">
      <formula>BG12=$BA$15</formula>
    </cfRule>
    <cfRule type="expression" dxfId="24" priority="9">
      <formula>BG12=$BA$14</formula>
    </cfRule>
    <cfRule type="expression" dxfId="23" priority="10">
      <formula>BG12=$BA$13</formula>
    </cfRule>
    <cfRule type="expression" dxfId="22" priority="11">
      <formula>BG12=$BA$12</formula>
    </cfRule>
    <cfRule type="expression" dxfId="21" priority="12">
      <formula>BG12=$BA$11</formula>
    </cfRule>
    <cfRule type="expression" dxfId="20" priority="13">
      <formula>BG12=$BA$10</formula>
    </cfRule>
  </conditionalFormatting>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4" id="{8FD3F2F8-5868-4102-B24B-36A8FCFB19A3}">
            <xm:f>N12='Season Setup'!$BA$8</xm:f>
            <x14:dxf>
              <font>
                <b/>
                <i val="0"/>
                <color theme="0"/>
              </font>
              <fill>
                <patternFill>
                  <bgColor rgb="FFFF0000"/>
                </patternFill>
              </fill>
              <border>
                <left style="thin">
                  <color auto="1"/>
                </left>
                <right style="thin">
                  <color auto="1"/>
                </right>
                <top style="thin">
                  <color auto="1"/>
                </top>
                <bottom style="thin">
                  <color auto="1"/>
                </bottom>
              </border>
            </x14:dxf>
          </x14:cfRule>
          <x14:cfRule type="expression" priority="15" id="{AF72E797-7F47-4006-B004-7D7E90F0F1AD}">
            <xm:f>N12='Season Setup'!$BA$7</xm:f>
            <x14:dxf>
              <font>
                <b/>
                <i val="0"/>
                <color theme="0"/>
              </font>
              <fill>
                <patternFill>
                  <bgColor rgb="FF002060"/>
                </patternFill>
              </fill>
              <border>
                <left style="thin">
                  <color auto="1"/>
                </left>
                <right style="thin">
                  <color auto="1"/>
                </right>
                <top style="thin">
                  <color auto="1"/>
                </top>
                <bottom style="thin">
                  <color auto="1"/>
                </bottom>
              </border>
            </x14:dxf>
          </x14:cfRule>
          <x14:cfRule type="expression" priority="16" id="{7C6F421E-1106-469F-B82E-FD9C050FD5A7}">
            <xm:f>N12='Season Setup'!$BA$6</xm:f>
            <x14:dxf>
              <font>
                <b/>
                <i val="0"/>
                <color theme="0"/>
              </font>
              <fill>
                <patternFill>
                  <bgColor rgb="FF0070C0"/>
                </patternFill>
              </fill>
              <border>
                <left style="thin">
                  <color auto="1"/>
                </left>
                <right style="thin">
                  <color auto="1"/>
                </right>
                <top style="thin">
                  <color auto="1"/>
                </top>
                <bottom style="thin">
                  <color auto="1"/>
                </bottom>
              </border>
            </x14:dxf>
          </x14:cfRule>
          <x14:cfRule type="expression" priority="17" id="{E030AE29-9589-4825-AEAE-A99A0BFC9589}">
            <xm:f>N12='Season Setup'!$BA$5</xm:f>
            <x14:dxf>
              <font>
                <b/>
                <i val="0"/>
                <color theme="0"/>
              </font>
              <fill>
                <patternFill>
                  <bgColor rgb="FF00B050"/>
                </patternFill>
              </fill>
              <border>
                <left style="thin">
                  <color auto="1"/>
                </left>
                <right style="thin">
                  <color auto="1"/>
                </right>
                <top style="thin">
                  <color auto="1"/>
                </top>
                <bottom style="thin">
                  <color auto="1"/>
                </bottom>
              </border>
            </x14:dxf>
          </x14:cfRule>
          <x14:cfRule type="expression" priority="18" id="{7FD024D5-E82F-497E-9AD3-EEFA7D6D9E78}">
            <xm:f>N12='Season Setup'!$BA$4</xm:f>
            <x14:dxf>
              <font>
                <b/>
                <i val="0"/>
                <color rgb="FFFF0000"/>
              </font>
              <fill>
                <patternFill>
                  <bgColor rgb="FF0000FF"/>
                </patternFill>
              </fill>
              <border>
                <left style="thin">
                  <color auto="1"/>
                </left>
                <right style="thin">
                  <color auto="1"/>
                </right>
                <top style="thin">
                  <color auto="1"/>
                </top>
                <bottom style="thin">
                  <color auto="1"/>
                </bottom>
              </border>
            </x14:dxf>
          </x14:cfRule>
          <x14:cfRule type="expression" priority="19" id="{B14525E4-702F-4059-96E4-A015F35648F5}">
            <xm:f>N12='Season Setup'!$BA$3</xm:f>
            <x14:dxf>
              <font>
                <b/>
                <i val="0"/>
                <color rgb="FFFF0000"/>
              </font>
              <fill>
                <patternFill>
                  <bgColor theme="0"/>
                </patternFill>
              </fill>
              <border>
                <left style="thin">
                  <color auto="1"/>
                </left>
                <right style="thin">
                  <color auto="1"/>
                </right>
                <top style="thin">
                  <color auto="1"/>
                </top>
                <bottom style="thin">
                  <color auto="1"/>
                </bottom>
                <vertical/>
                <horizontal/>
              </border>
            </x14:dxf>
          </x14:cfRule>
          <xm:sqref>N24:W25 N20:W21 N16:W17 N12:W13</xm:sqref>
        </x14:conditionalFormatting>
        <x14:conditionalFormatting xmlns:xm="http://schemas.microsoft.com/office/excel/2006/main">
          <x14:cfRule type="expression" priority="1" id="{40691E91-2139-45D1-801F-5820CEA8D8F2}">
            <xm:f>AO12='Season Setup'!$BA$8</xm:f>
            <x14:dxf>
              <font>
                <b/>
                <i val="0"/>
                <color theme="0"/>
              </font>
              <fill>
                <patternFill>
                  <bgColor rgb="FFFF0000"/>
                </patternFill>
              </fill>
            </x14:dxf>
          </x14:cfRule>
          <x14:cfRule type="expression" priority="2" id="{53FDF371-2835-4F7D-851B-54E03EFFD58C}">
            <xm:f>AO12='Season Setup'!$BA$7</xm:f>
            <x14:dxf>
              <font>
                <b/>
                <i val="0"/>
                <color theme="0"/>
              </font>
              <fill>
                <patternFill>
                  <bgColor rgb="FF002060"/>
                </patternFill>
              </fill>
            </x14:dxf>
          </x14:cfRule>
          <x14:cfRule type="expression" priority="3" id="{BE11AD51-172E-46A1-88B9-E9831F7453CA}">
            <xm:f>AO12='Season Setup'!$BA$6</xm:f>
            <x14:dxf>
              <font>
                <b/>
                <i val="0"/>
                <color theme="0"/>
              </font>
              <fill>
                <patternFill>
                  <bgColor rgb="FF0070C0"/>
                </patternFill>
              </fill>
            </x14:dxf>
          </x14:cfRule>
          <x14:cfRule type="expression" priority="4" id="{FC7EA812-56CB-4B35-9B3E-8F9371A79F47}">
            <xm:f>AO12='Season Setup'!$BA$5</xm:f>
            <x14:dxf>
              <font>
                <b/>
                <i val="0"/>
                <color theme="0"/>
              </font>
              <fill>
                <patternFill>
                  <bgColor rgb="FF00B050"/>
                </patternFill>
              </fill>
            </x14:dxf>
          </x14:cfRule>
          <x14:cfRule type="expression" priority="5" id="{189496FB-5B74-4E5A-833A-6CB495C610F6}">
            <xm:f>AO12='Season Setup'!$BA$4</xm:f>
            <x14:dxf>
              <font>
                <b/>
                <i val="0"/>
                <color rgb="FFFF0000"/>
              </font>
              <fill>
                <patternFill>
                  <bgColor rgb="FF0000FF"/>
                </patternFill>
              </fill>
            </x14:dxf>
          </x14:cfRule>
          <x14:cfRule type="expression" priority="6" id="{3F7223C2-7030-4134-8DC9-6A53EC3064D9}">
            <xm:f>AO12='Season Setup'!$BA$3</xm:f>
            <x14:dxf>
              <font>
                <b/>
                <i val="0"/>
                <color rgb="FFFF0000"/>
              </font>
              <fill>
                <patternFill>
                  <bgColor theme="0"/>
                </patternFill>
              </fill>
              <border>
                <vertical/>
                <horizontal/>
              </border>
            </x14:dxf>
          </x14:cfRule>
          <xm:sqref>AO24:AS24 AO21:AS21 AO18:AS18 AO15:AS15 AO12:AS12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2F6FC-5E6D-4062-A1F8-BAFD3D754F1A}">
  <sheetPr>
    <tabColor rgb="FF7030A0"/>
  </sheetPr>
  <dimension ref="A1:BE33"/>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5" width="2.85546875" style="1" hidden="1" customWidth="1"/>
    <col min="56" max="57" width="5.7109375" style="1" hidden="1" customWidth="1"/>
    <col min="58" max="16384" width="2.85546875" style="1" hidden="1"/>
  </cols>
  <sheetData>
    <row r="1" spans="1:57"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57" x14ac:dyDescent="0.25">
      <c r="A2" s="18"/>
      <c r="B2" s="97" t="s">
        <v>112</v>
      </c>
      <c r="C2" s="98"/>
      <c r="D2" s="98"/>
      <c r="E2" s="98"/>
      <c r="F2" s="98"/>
      <c r="G2" s="98"/>
      <c r="H2" s="98"/>
      <c r="I2" s="98"/>
      <c r="J2" s="98"/>
      <c r="K2" s="98"/>
      <c r="L2" s="98"/>
      <c r="M2" s="98"/>
      <c r="N2" s="99"/>
      <c r="O2" s="18"/>
      <c r="P2" s="18"/>
      <c r="Q2" s="240" t="s">
        <v>128</v>
      </c>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2"/>
      <c r="AT2" s="18"/>
    </row>
    <row r="3" spans="1:57" x14ac:dyDescent="0.25">
      <c r="A3" s="18"/>
      <c r="B3" s="100"/>
      <c r="C3" s="101"/>
      <c r="D3" s="101"/>
      <c r="E3" s="101"/>
      <c r="F3" s="101"/>
      <c r="G3" s="101"/>
      <c r="H3" s="101"/>
      <c r="I3" s="101"/>
      <c r="J3" s="101"/>
      <c r="K3" s="101"/>
      <c r="L3" s="101"/>
      <c r="M3" s="101"/>
      <c r="N3" s="102"/>
      <c r="O3" s="18"/>
      <c r="P3" s="18"/>
      <c r="Q3" s="246"/>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8"/>
      <c r="AT3" s="18"/>
      <c r="BA3" s="85" t="b">
        <f>IF(COUNTIF('Fixtures Predictions &amp; Results'!$AF$11:$AF$25, "")&gt;0, FALSE, TRUE)</f>
        <v>0</v>
      </c>
    </row>
    <row r="4" spans="1:57" x14ac:dyDescent="0.25">
      <c r="A4" s="18"/>
      <c r="B4" s="365" t="str">
        <f>IF($BA$3=FALSE, "", "Overall:")</f>
        <v/>
      </c>
      <c r="C4" s="365"/>
      <c r="D4" s="365"/>
      <c r="E4" s="365"/>
      <c r="F4" s="368" t="str">
        <f>IF($BA$3=FALSE, "", SUM($BB$12:$BB$17))</f>
        <v/>
      </c>
      <c r="G4" s="368"/>
      <c r="H4" s="368"/>
      <c r="I4" s="365" t="str">
        <f>IF($BA$3=FALSE, "", "out of")</f>
        <v/>
      </c>
      <c r="J4" s="365"/>
      <c r="K4" s="365"/>
      <c r="L4" s="362" t="str">
        <f>IF($BA$3=FALSE, "", SUM($BB$12:$BB$17)+SUM($BC$12:$BC$17))</f>
        <v/>
      </c>
      <c r="M4" s="362"/>
      <c r="N4" s="362"/>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row>
    <row r="5" spans="1:57" x14ac:dyDescent="0.25">
      <c r="A5" s="18"/>
      <c r="B5" s="366"/>
      <c r="C5" s="366"/>
      <c r="D5" s="366"/>
      <c r="E5" s="366"/>
      <c r="F5" s="369"/>
      <c r="G5" s="369"/>
      <c r="H5" s="369"/>
      <c r="I5" s="366"/>
      <c r="J5" s="366"/>
      <c r="K5" s="366"/>
      <c r="L5" s="363"/>
      <c r="M5" s="363"/>
      <c r="N5" s="363"/>
      <c r="O5" s="18"/>
      <c r="P5" s="18"/>
      <c r="Q5" s="240" t="s">
        <v>117</v>
      </c>
      <c r="R5" s="241"/>
      <c r="S5" s="241"/>
      <c r="T5" s="241"/>
      <c r="U5" s="242"/>
      <c r="V5" s="18"/>
      <c r="W5" s="240" t="s">
        <v>116</v>
      </c>
      <c r="X5" s="241"/>
      <c r="Y5" s="241"/>
      <c r="Z5" s="241"/>
      <c r="AA5" s="242"/>
      <c r="AB5" s="18"/>
      <c r="AC5" s="240" t="s">
        <v>118</v>
      </c>
      <c r="AD5" s="241"/>
      <c r="AE5" s="241"/>
      <c r="AF5" s="241"/>
      <c r="AG5" s="242"/>
      <c r="AH5" s="18"/>
      <c r="AI5" s="240" t="s">
        <v>119</v>
      </c>
      <c r="AJ5" s="241"/>
      <c r="AK5" s="241"/>
      <c r="AL5" s="241"/>
      <c r="AM5" s="242"/>
      <c r="AN5" s="18"/>
      <c r="AO5" s="240" t="s">
        <v>120</v>
      </c>
      <c r="AP5" s="241"/>
      <c r="AQ5" s="241"/>
      <c r="AR5" s="241"/>
      <c r="AS5" s="242"/>
      <c r="AT5" s="18"/>
    </row>
    <row r="6" spans="1:57" x14ac:dyDescent="0.25">
      <c r="A6" s="18"/>
      <c r="B6" s="367"/>
      <c r="C6" s="367"/>
      <c r="D6" s="367"/>
      <c r="E6" s="367"/>
      <c r="F6" s="370"/>
      <c r="G6" s="370"/>
      <c r="H6" s="370"/>
      <c r="I6" s="367"/>
      <c r="J6" s="367"/>
      <c r="K6" s="367"/>
      <c r="L6" s="364"/>
      <c r="M6" s="364"/>
      <c r="N6" s="364"/>
      <c r="O6" s="18"/>
      <c r="P6" s="18"/>
      <c r="Q6" s="246"/>
      <c r="R6" s="247"/>
      <c r="S6" s="247"/>
      <c r="T6" s="247"/>
      <c r="U6" s="248"/>
      <c r="V6" s="18"/>
      <c r="W6" s="246"/>
      <c r="X6" s="247"/>
      <c r="Y6" s="247"/>
      <c r="Z6" s="247"/>
      <c r="AA6" s="248"/>
      <c r="AB6" s="18"/>
      <c r="AC6" s="246"/>
      <c r="AD6" s="247"/>
      <c r="AE6" s="247"/>
      <c r="AF6" s="247"/>
      <c r="AG6" s="248"/>
      <c r="AH6" s="18"/>
      <c r="AI6" s="246"/>
      <c r="AJ6" s="247"/>
      <c r="AK6" s="247"/>
      <c r="AL6" s="247"/>
      <c r="AM6" s="248"/>
      <c r="AN6" s="18"/>
      <c r="AO6" s="246"/>
      <c r="AP6" s="247"/>
      <c r="AQ6" s="247"/>
      <c r="AR6" s="247"/>
      <c r="AS6" s="248"/>
      <c r="AT6" s="18"/>
    </row>
    <row r="7" spans="1:57" x14ac:dyDescent="0.25">
      <c r="A7" s="18"/>
      <c r="B7" s="103" t="s">
        <v>0</v>
      </c>
      <c r="C7" s="104"/>
      <c r="D7" s="104" t="s">
        <v>1</v>
      </c>
      <c r="E7" s="104"/>
      <c r="F7" s="104"/>
      <c r="G7" s="104"/>
      <c r="H7" s="104"/>
      <c r="I7" s="88" t="s">
        <v>2</v>
      </c>
      <c r="J7" s="104" t="s">
        <v>3</v>
      </c>
      <c r="K7" s="104"/>
      <c r="L7" s="104"/>
      <c r="M7" s="104"/>
      <c r="N7" s="105"/>
      <c r="O7" s="18"/>
      <c r="P7" s="18"/>
      <c r="Q7" s="278" t="s">
        <v>113</v>
      </c>
      <c r="R7" s="279"/>
      <c r="S7" s="279"/>
      <c r="T7" s="279"/>
      <c r="U7" s="280"/>
      <c r="V7" s="18"/>
      <c r="W7" s="103" t="s">
        <v>4</v>
      </c>
      <c r="X7" s="104"/>
      <c r="Y7" s="104"/>
      <c r="Z7" s="104"/>
      <c r="AA7" s="105"/>
      <c r="AB7" s="18"/>
      <c r="AC7" s="103" t="s">
        <v>114</v>
      </c>
      <c r="AD7" s="104"/>
      <c r="AE7" s="104"/>
      <c r="AF7" s="104"/>
      <c r="AG7" s="105"/>
      <c r="AH7" s="18"/>
      <c r="AI7" s="103" t="s">
        <v>5</v>
      </c>
      <c r="AJ7" s="104"/>
      <c r="AK7" s="104"/>
      <c r="AL7" s="104"/>
      <c r="AM7" s="105"/>
      <c r="AN7" s="18"/>
      <c r="AO7" s="103" t="s">
        <v>115</v>
      </c>
      <c r="AP7" s="104"/>
      <c r="AQ7" s="104"/>
      <c r="AR7" s="104"/>
      <c r="AS7" s="105"/>
      <c r="AT7" s="18"/>
    </row>
    <row r="8" spans="1:57" x14ac:dyDescent="0.25">
      <c r="A8" s="18"/>
      <c r="B8" s="361">
        <v>1</v>
      </c>
      <c r="C8" s="330"/>
      <c r="D8" s="371" t="str">
        <f>IFERROR(INDEX('Season Setup'!$B$10:$B$24, MATCH($B8, 'Season Setup'!$BI$10:$BI$24, 0)), "")</f>
        <v>Ireland</v>
      </c>
      <c r="E8" s="371"/>
      <c r="F8" s="371"/>
      <c r="G8" s="371"/>
      <c r="H8" s="371"/>
      <c r="I8" s="2" t="s">
        <v>2</v>
      </c>
      <c r="J8" s="371" t="str">
        <f>IFERROR(INDEX('Season Setup'!$H$10:$H$24, MATCH($B8, 'Season Setup'!$BI$10:$BI$24, 0)), "")</f>
        <v>Wales</v>
      </c>
      <c r="K8" s="371"/>
      <c r="L8" s="371"/>
      <c r="M8" s="371"/>
      <c r="N8" s="371"/>
      <c r="O8" s="18"/>
      <c r="P8" s="18"/>
      <c r="Q8" s="171" t="str">
        <f>IF($BA$3=FALSE, "", 'Fixtures Predictions &amp; Results'!CP11)</f>
        <v/>
      </c>
      <c r="R8" s="172"/>
      <c r="S8" s="172"/>
      <c r="T8" s="172"/>
      <c r="U8" s="173"/>
      <c r="V8" s="18"/>
      <c r="W8" s="171" t="str">
        <f>IF($BA$3=FALSE, "", 'Fixtures Predictions &amp; Results'!CV11)</f>
        <v/>
      </c>
      <c r="X8" s="172"/>
      <c r="Y8" s="172"/>
      <c r="Z8" s="172"/>
      <c r="AA8" s="173"/>
      <c r="AB8" s="18"/>
      <c r="AC8" s="171" t="str">
        <f>IF($BA$3=FALSE, "", 'Fixtures Predictions &amp; Results'!DB11)</f>
        <v/>
      </c>
      <c r="AD8" s="172"/>
      <c r="AE8" s="172"/>
      <c r="AF8" s="172"/>
      <c r="AG8" s="173"/>
      <c r="AH8" s="18"/>
      <c r="AI8" s="171" t="str">
        <f>IF($BA$3=FALSE, "", 'Fixtures Predictions &amp; Results'!DH11)</f>
        <v/>
      </c>
      <c r="AJ8" s="172"/>
      <c r="AK8" s="172"/>
      <c r="AL8" s="172"/>
      <c r="AM8" s="173"/>
      <c r="AN8" s="18"/>
      <c r="AO8" s="171" t="str">
        <f>IF($BA$3=FALSE, "", 'Fixtures Predictions &amp; Results'!DN11)</f>
        <v/>
      </c>
      <c r="AP8" s="172"/>
      <c r="AQ8" s="172"/>
      <c r="AR8" s="172"/>
      <c r="AS8" s="173"/>
      <c r="AT8" s="18"/>
    </row>
    <row r="9" spans="1:57" x14ac:dyDescent="0.25">
      <c r="A9" s="18"/>
      <c r="B9" s="361">
        <v>2</v>
      </c>
      <c r="C9" s="330"/>
      <c r="D9" s="202" t="str">
        <f>IFERROR(INDEX('Season Setup'!$B$10:$B$24, MATCH($B9, 'Season Setup'!$BI$10:$BI$24, 0)), "")</f>
        <v>France</v>
      </c>
      <c r="E9" s="202"/>
      <c r="F9" s="202"/>
      <c r="G9" s="202"/>
      <c r="H9" s="202"/>
      <c r="I9" s="2" t="s">
        <v>2</v>
      </c>
      <c r="J9" s="202" t="str">
        <f>IFERROR(INDEX('Season Setup'!$H$10:$H$24, MATCH($B9, 'Season Setup'!$BI$10:$BI$24, 0)), "")</f>
        <v>England</v>
      </c>
      <c r="K9" s="202"/>
      <c r="L9" s="202"/>
      <c r="M9" s="202"/>
      <c r="N9" s="202"/>
      <c r="O9" s="18"/>
      <c r="P9" s="18"/>
      <c r="Q9" s="174" t="str">
        <f>IF($BA$3=FALSE, "", 'Fixtures Predictions &amp; Results'!CP12)</f>
        <v/>
      </c>
      <c r="R9" s="175"/>
      <c r="S9" s="175"/>
      <c r="T9" s="175"/>
      <c r="U9" s="176"/>
      <c r="V9" s="18"/>
      <c r="W9" s="174" t="str">
        <f>IF($BA$3=FALSE, "", 'Fixtures Predictions &amp; Results'!CV12)</f>
        <v/>
      </c>
      <c r="X9" s="175"/>
      <c r="Y9" s="175"/>
      <c r="Z9" s="175"/>
      <c r="AA9" s="176"/>
      <c r="AB9" s="18"/>
      <c r="AC9" s="174" t="str">
        <f>IF($BA$3=FALSE, "", 'Fixtures Predictions &amp; Results'!DB12)</f>
        <v/>
      </c>
      <c r="AD9" s="175"/>
      <c r="AE9" s="175"/>
      <c r="AF9" s="175"/>
      <c r="AG9" s="176"/>
      <c r="AH9" s="18"/>
      <c r="AI9" s="174" t="str">
        <f>IF($BA$3=FALSE, "", 'Fixtures Predictions &amp; Results'!DH12)</f>
        <v/>
      </c>
      <c r="AJ9" s="175"/>
      <c r="AK9" s="175"/>
      <c r="AL9" s="175"/>
      <c r="AM9" s="176"/>
      <c r="AN9" s="18"/>
      <c r="AO9" s="174" t="str">
        <f>IF($BA$3=FALSE, "", 'Fixtures Predictions &amp; Results'!DN12)</f>
        <v/>
      </c>
      <c r="AP9" s="175"/>
      <c r="AQ9" s="175"/>
      <c r="AR9" s="175"/>
      <c r="AS9" s="176"/>
      <c r="AT9" s="18"/>
    </row>
    <row r="10" spans="1:57" x14ac:dyDescent="0.25">
      <c r="A10" s="18"/>
      <c r="B10" s="361">
        <v>3</v>
      </c>
      <c r="C10" s="330"/>
      <c r="D10" s="202" t="str">
        <f>IFERROR(INDEX('Season Setup'!$B$10:$B$24, MATCH($B10, 'Season Setup'!$BI$10:$BI$24, 0)), "")</f>
        <v>Wales</v>
      </c>
      <c r="E10" s="202"/>
      <c r="F10" s="202"/>
      <c r="G10" s="202"/>
      <c r="H10" s="202"/>
      <c r="I10" s="2" t="s">
        <v>2</v>
      </c>
      <c r="J10" s="202" t="str">
        <f>IFERROR(INDEX('Season Setup'!$H$10:$H$24, MATCH($B10, 'Season Setup'!$BI$10:$BI$24, 0)), "")</f>
        <v>Scotland</v>
      </c>
      <c r="K10" s="202"/>
      <c r="L10" s="202"/>
      <c r="M10" s="202"/>
      <c r="N10" s="202"/>
      <c r="O10" s="18"/>
      <c r="P10" s="18"/>
      <c r="Q10" s="174" t="str">
        <f>IF($BA$3=FALSE, "", 'Fixtures Predictions &amp; Results'!CP13)</f>
        <v/>
      </c>
      <c r="R10" s="175"/>
      <c r="S10" s="175"/>
      <c r="T10" s="175"/>
      <c r="U10" s="176"/>
      <c r="V10" s="18"/>
      <c r="W10" s="174" t="str">
        <f>IF($BA$3=FALSE, "", 'Fixtures Predictions &amp; Results'!CV13)</f>
        <v/>
      </c>
      <c r="X10" s="175"/>
      <c r="Y10" s="175"/>
      <c r="Z10" s="175"/>
      <c r="AA10" s="176"/>
      <c r="AB10" s="18"/>
      <c r="AC10" s="174" t="str">
        <f>IF($BA$3=FALSE, "", 'Fixtures Predictions &amp; Results'!DB13)</f>
        <v/>
      </c>
      <c r="AD10" s="175"/>
      <c r="AE10" s="175"/>
      <c r="AF10" s="175"/>
      <c r="AG10" s="176"/>
      <c r="AH10" s="18"/>
      <c r="AI10" s="174" t="str">
        <f>IF($BA$3=FALSE, "", 'Fixtures Predictions &amp; Results'!DH13)</f>
        <v/>
      </c>
      <c r="AJ10" s="175"/>
      <c r="AK10" s="175"/>
      <c r="AL10" s="175"/>
      <c r="AM10" s="176"/>
      <c r="AN10" s="18"/>
      <c r="AO10" s="174" t="str">
        <f>IF($BA$3=FALSE, "", 'Fixtures Predictions &amp; Results'!DN13)</f>
        <v/>
      </c>
      <c r="AP10" s="175"/>
      <c r="AQ10" s="175"/>
      <c r="AR10" s="175"/>
      <c r="AS10" s="176"/>
      <c r="AT10" s="18"/>
    </row>
    <row r="11" spans="1:57" x14ac:dyDescent="0.25">
      <c r="A11" s="18"/>
      <c r="B11" s="361">
        <v>4</v>
      </c>
      <c r="C11" s="330"/>
      <c r="D11" s="202" t="str">
        <f>IFERROR(INDEX('Season Setup'!$B$10:$B$24, MATCH($B11, 'Season Setup'!$BI$10:$BI$24, 0)), "")</f>
        <v>England</v>
      </c>
      <c r="E11" s="202"/>
      <c r="F11" s="202"/>
      <c r="G11" s="202"/>
      <c r="H11" s="202"/>
      <c r="I11" s="2" t="s">
        <v>2</v>
      </c>
      <c r="J11" s="202" t="str">
        <f>IFERROR(INDEX('Season Setup'!$H$10:$H$24, MATCH($B11, 'Season Setup'!$BI$10:$BI$24, 0)), "")</f>
        <v>Wales</v>
      </c>
      <c r="K11" s="202"/>
      <c r="L11" s="202"/>
      <c r="M11" s="202"/>
      <c r="N11" s="202"/>
      <c r="O11" s="18"/>
      <c r="P11" s="18"/>
      <c r="Q11" s="174" t="str">
        <f>IF($BA$3=FALSE, "", 'Fixtures Predictions &amp; Results'!CP14)</f>
        <v/>
      </c>
      <c r="R11" s="175"/>
      <c r="S11" s="175"/>
      <c r="T11" s="175"/>
      <c r="U11" s="176"/>
      <c r="V11" s="18"/>
      <c r="W11" s="174" t="str">
        <f>IF($BA$3=FALSE, "", 'Fixtures Predictions &amp; Results'!CV14)</f>
        <v/>
      </c>
      <c r="X11" s="175"/>
      <c r="Y11" s="175"/>
      <c r="Z11" s="175"/>
      <c r="AA11" s="176"/>
      <c r="AB11" s="18"/>
      <c r="AC11" s="174" t="str">
        <f>IF($BA$3=FALSE, "", 'Fixtures Predictions &amp; Results'!DB14)</f>
        <v/>
      </c>
      <c r="AD11" s="175"/>
      <c r="AE11" s="175"/>
      <c r="AF11" s="175"/>
      <c r="AG11" s="176"/>
      <c r="AH11" s="18"/>
      <c r="AI11" s="174" t="str">
        <f>IF($BA$3=FALSE, "", 'Fixtures Predictions &amp; Results'!DH14)</f>
        <v/>
      </c>
      <c r="AJ11" s="175"/>
      <c r="AK11" s="175"/>
      <c r="AL11" s="175"/>
      <c r="AM11" s="176"/>
      <c r="AN11" s="18"/>
      <c r="AO11" s="174" t="str">
        <f>IF($BA$3=FALSE, "", 'Fixtures Predictions &amp; Results'!DN14)</f>
        <v/>
      </c>
      <c r="AP11" s="175"/>
      <c r="AQ11" s="175"/>
      <c r="AR11" s="175"/>
      <c r="AS11" s="176"/>
      <c r="AT11" s="18"/>
    </row>
    <row r="12" spans="1:57" x14ac:dyDescent="0.25">
      <c r="A12" s="18"/>
      <c r="B12" s="361">
        <v>5</v>
      </c>
      <c r="C12" s="330"/>
      <c r="D12" s="202" t="str">
        <f>IFERROR(INDEX('Season Setup'!$B$10:$B$24, MATCH($B12, 'Season Setup'!$BI$10:$BI$24, 0)), "")</f>
        <v>Wales</v>
      </c>
      <c r="E12" s="202"/>
      <c r="F12" s="202"/>
      <c r="G12" s="202"/>
      <c r="H12" s="202"/>
      <c r="I12" s="2" t="s">
        <v>2</v>
      </c>
      <c r="J12" s="202" t="str">
        <f>IFERROR(INDEX('Season Setup'!$H$10:$H$24, MATCH($B12, 'Season Setup'!$BI$10:$BI$24, 0)), "")</f>
        <v>France</v>
      </c>
      <c r="K12" s="202"/>
      <c r="L12" s="202"/>
      <c r="M12" s="202"/>
      <c r="N12" s="202"/>
      <c r="O12" s="18"/>
      <c r="P12" s="18"/>
      <c r="Q12" s="174" t="str">
        <f>IF($BA$3=FALSE, "", 'Fixtures Predictions &amp; Results'!CP15)</f>
        <v/>
      </c>
      <c r="R12" s="175"/>
      <c r="S12" s="175"/>
      <c r="T12" s="175"/>
      <c r="U12" s="176"/>
      <c r="V12" s="18"/>
      <c r="W12" s="174" t="str">
        <f>IF($BA$3=FALSE, "", 'Fixtures Predictions &amp; Results'!CV15)</f>
        <v/>
      </c>
      <c r="X12" s="175"/>
      <c r="Y12" s="175"/>
      <c r="Z12" s="175"/>
      <c r="AA12" s="176"/>
      <c r="AB12" s="18"/>
      <c r="AC12" s="174" t="str">
        <f>IF($BA$3=FALSE, "", 'Fixtures Predictions &amp; Results'!DB15)</f>
        <v/>
      </c>
      <c r="AD12" s="175"/>
      <c r="AE12" s="175"/>
      <c r="AF12" s="175"/>
      <c r="AG12" s="176"/>
      <c r="AH12" s="18"/>
      <c r="AI12" s="174" t="str">
        <f>IF($BA$3=FALSE, "", 'Fixtures Predictions &amp; Results'!DH15)</f>
        <v/>
      </c>
      <c r="AJ12" s="175"/>
      <c r="AK12" s="175"/>
      <c r="AL12" s="175"/>
      <c r="AM12" s="176"/>
      <c r="AN12" s="18"/>
      <c r="AO12" s="174" t="str">
        <f>IF($BA$3=FALSE, "", 'Fixtures Predictions &amp; Results'!DN15)</f>
        <v/>
      </c>
      <c r="AP12" s="175"/>
      <c r="AQ12" s="175"/>
      <c r="AR12" s="175"/>
      <c r="AS12" s="176"/>
      <c r="AT12" s="18"/>
      <c r="BA12" s="6" t="s">
        <v>125</v>
      </c>
      <c r="BB12" s="6">
        <f>COUNTIF($B$27:$B$32, 'Fixtures Predictions &amp; Results'!$CN$4)</f>
        <v>0</v>
      </c>
      <c r="BC12" s="7">
        <f>COUNTIF($B$27:$B$32, 'Fixtures Predictions &amp; Results'!$CN$5)</f>
        <v>0</v>
      </c>
      <c r="BD12" s="79" t="str">
        <f>IFERROR(ROUND(BB12/SUM($BB12:$BC12), 2), "")</f>
        <v/>
      </c>
      <c r="BE12" s="80" t="str">
        <f>IFERROR(ROUND(BC12/SUM($BB12:$BC12), 2), "")</f>
        <v/>
      </c>
    </row>
    <row r="13" spans="1:57" x14ac:dyDescent="0.25">
      <c r="A13" s="18"/>
      <c r="B13" s="361">
        <v>6</v>
      </c>
      <c r="C13" s="330"/>
      <c r="D13" s="202" t="str">
        <f>IFERROR(INDEX('Season Setup'!$B$10:$B$24, MATCH($B13, 'Season Setup'!$BI$10:$BI$24, 0)), "")</f>
        <v>Ireland</v>
      </c>
      <c r="E13" s="202"/>
      <c r="F13" s="202"/>
      <c r="G13" s="202"/>
      <c r="H13" s="202"/>
      <c r="I13" s="2" t="s">
        <v>2</v>
      </c>
      <c r="J13" s="202" t="str">
        <f>IFERROR(INDEX('Season Setup'!$H$10:$H$24, MATCH($B13, 'Season Setup'!$BI$10:$BI$24, 0)), "")</f>
        <v>Scotland</v>
      </c>
      <c r="K13" s="202"/>
      <c r="L13" s="202"/>
      <c r="M13" s="202"/>
      <c r="N13" s="202"/>
      <c r="O13" s="18"/>
      <c r="P13" s="18"/>
      <c r="Q13" s="174" t="str">
        <f>IF($BA$3=FALSE, "", 'Fixtures Predictions &amp; Results'!CP16)</f>
        <v/>
      </c>
      <c r="R13" s="175"/>
      <c r="S13" s="175"/>
      <c r="T13" s="175"/>
      <c r="U13" s="176"/>
      <c r="V13" s="18"/>
      <c r="W13" s="174" t="str">
        <f>IF($BA$3=FALSE, "", 'Fixtures Predictions &amp; Results'!CV16)</f>
        <v/>
      </c>
      <c r="X13" s="175"/>
      <c r="Y13" s="175"/>
      <c r="Z13" s="175"/>
      <c r="AA13" s="176"/>
      <c r="AB13" s="18"/>
      <c r="AC13" s="174" t="str">
        <f>IF($BA$3=FALSE, "", 'Fixtures Predictions &amp; Results'!DB16)</f>
        <v/>
      </c>
      <c r="AD13" s="175"/>
      <c r="AE13" s="175"/>
      <c r="AF13" s="175"/>
      <c r="AG13" s="176"/>
      <c r="AH13" s="18"/>
      <c r="AI13" s="174" t="str">
        <f>IF($BA$3=FALSE, "", 'Fixtures Predictions &amp; Results'!DH16)</f>
        <v/>
      </c>
      <c r="AJ13" s="175"/>
      <c r="AK13" s="175"/>
      <c r="AL13" s="175"/>
      <c r="AM13" s="176"/>
      <c r="AN13" s="18"/>
      <c r="AO13" s="174" t="str">
        <f>IF($BA$3=FALSE, "", 'Fixtures Predictions &amp; Results'!DN16)</f>
        <v/>
      </c>
      <c r="AP13" s="175"/>
      <c r="AQ13" s="175"/>
      <c r="AR13" s="175"/>
      <c r="AS13" s="176"/>
      <c r="AT13" s="18"/>
      <c r="BA13" s="8" t="s">
        <v>115</v>
      </c>
      <c r="BB13" s="8">
        <f>COUNTIF($AO$8:$AO$22, 'Fixtures Predictions &amp; Results'!$CN$4)</f>
        <v>0</v>
      </c>
      <c r="BC13" s="9">
        <f>COUNTIF($AO$8:$AO$22, 'Fixtures Predictions &amp; Results'!$CN$5)</f>
        <v>0</v>
      </c>
      <c r="BD13" s="81" t="str">
        <f t="shared" ref="BD13:BD17" si="0">IFERROR(ROUND(BB13/SUM($BB13:$BC13), 2), "")</f>
        <v/>
      </c>
      <c r="BE13" s="82" t="str">
        <f t="shared" ref="BE13:BE17" si="1">IFERROR(ROUND(BC13/SUM($BB13:$BC13), 2), "")</f>
        <v/>
      </c>
    </row>
    <row r="14" spans="1:57" x14ac:dyDescent="0.25">
      <c r="A14" s="18"/>
      <c r="B14" s="361">
        <v>7</v>
      </c>
      <c r="C14" s="330"/>
      <c r="D14" s="202" t="str">
        <f>IFERROR(INDEX('Season Setup'!$B$10:$B$24, MATCH($B14, 'Season Setup'!$BI$10:$BI$24, 0)), "")</f>
        <v>Italy</v>
      </c>
      <c r="E14" s="202"/>
      <c r="F14" s="202"/>
      <c r="G14" s="202"/>
      <c r="H14" s="202"/>
      <c r="I14" s="2" t="s">
        <v>2</v>
      </c>
      <c r="J14" s="202" t="str">
        <f>IFERROR(INDEX('Season Setup'!$H$10:$H$24, MATCH($B14, 'Season Setup'!$BI$10:$BI$24, 0)), "")</f>
        <v>England</v>
      </c>
      <c r="K14" s="202"/>
      <c r="L14" s="202"/>
      <c r="M14" s="202"/>
      <c r="N14" s="202"/>
      <c r="O14" s="18"/>
      <c r="P14" s="18"/>
      <c r="Q14" s="174" t="str">
        <f>IF($BA$3=FALSE, "", 'Fixtures Predictions &amp; Results'!CP17)</f>
        <v/>
      </c>
      <c r="R14" s="175"/>
      <c r="S14" s="175"/>
      <c r="T14" s="175"/>
      <c r="U14" s="176"/>
      <c r="V14" s="18"/>
      <c r="W14" s="174" t="str">
        <f>IF($BA$3=FALSE, "", 'Fixtures Predictions &amp; Results'!CV17)</f>
        <v/>
      </c>
      <c r="X14" s="175"/>
      <c r="Y14" s="175"/>
      <c r="Z14" s="175"/>
      <c r="AA14" s="176"/>
      <c r="AB14" s="18"/>
      <c r="AC14" s="174" t="str">
        <f>IF($BA$3=FALSE, "", 'Fixtures Predictions &amp; Results'!DB17)</f>
        <v/>
      </c>
      <c r="AD14" s="175"/>
      <c r="AE14" s="175"/>
      <c r="AF14" s="175"/>
      <c r="AG14" s="176"/>
      <c r="AH14" s="18"/>
      <c r="AI14" s="174" t="str">
        <f>IF($BA$3=FALSE, "", 'Fixtures Predictions &amp; Results'!DH17)</f>
        <v/>
      </c>
      <c r="AJ14" s="175"/>
      <c r="AK14" s="175"/>
      <c r="AL14" s="175"/>
      <c r="AM14" s="176"/>
      <c r="AN14" s="18"/>
      <c r="AO14" s="174" t="str">
        <f>IF($BA$3=FALSE, "", 'Fixtures Predictions &amp; Results'!DN17)</f>
        <v/>
      </c>
      <c r="AP14" s="175"/>
      <c r="AQ14" s="175"/>
      <c r="AR14" s="175"/>
      <c r="AS14" s="176"/>
      <c r="AT14" s="18"/>
      <c r="BA14" s="8" t="s">
        <v>5</v>
      </c>
      <c r="BB14" s="8">
        <f>COUNTIF($AI$8:$AI$22, 'Fixtures Predictions &amp; Results'!$CN$4)</f>
        <v>0</v>
      </c>
      <c r="BC14" s="9">
        <f>COUNTIF($AI$8:$AI$22, 'Fixtures Predictions &amp; Results'!$CN$5)</f>
        <v>0</v>
      </c>
      <c r="BD14" s="81" t="str">
        <f t="shared" si="0"/>
        <v/>
      </c>
      <c r="BE14" s="82" t="str">
        <f t="shared" si="1"/>
        <v/>
      </c>
    </row>
    <row r="15" spans="1:57" x14ac:dyDescent="0.25">
      <c r="A15" s="18"/>
      <c r="B15" s="361">
        <v>8</v>
      </c>
      <c r="C15" s="330"/>
      <c r="D15" s="202" t="str">
        <f>IFERROR(INDEX('Season Setup'!$B$10:$B$24, MATCH($B15, 'Season Setup'!$BI$10:$BI$24, 0)), "")</f>
        <v>Wales</v>
      </c>
      <c r="E15" s="202"/>
      <c r="F15" s="202"/>
      <c r="G15" s="202"/>
      <c r="H15" s="202"/>
      <c r="I15" s="2" t="s">
        <v>2</v>
      </c>
      <c r="J15" s="202" t="str">
        <f>IFERROR(INDEX('Season Setup'!$H$10:$H$24, MATCH($B15, 'Season Setup'!$BI$10:$BI$24, 0)), "")</f>
        <v>Italy</v>
      </c>
      <c r="K15" s="202"/>
      <c r="L15" s="202"/>
      <c r="M15" s="202"/>
      <c r="N15" s="202"/>
      <c r="O15" s="18"/>
      <c r="P15" s="18"/>
      <c r="Q15" s="174" t="str">
        <f>IF($BA$3=FALSE, "", 'Fixtures Predictions &amp; Results'!CP18)</f>
        <v/>
      </c>
      <c r="R15" s="175"/>
      <c r="S15" s="175"/>
      <c r="T15" s="175"/>
      <c r="U15" s="176"/>
      <c r="V15" s="18"/>
      <c r="W15" s="174" t="str">
        <f>IF($BA$3=FALSE, "", 'Fixtures Predictions &amp; Results'!CV18)</f>
        <v/>
      </c>
      <c r="X15" s="175"/>
      <c r="Y15" s="175"/>
      <c r="Z15" s="175"/>
      <c r="AA15" s="176"/>
      <c r="AB15" s="18"/>
      <c r="AC15" s="174" t="str">
        <f>IF($BA$3=FALSE, "", 'Fixtures Predictions &amp; Results'!DB18)</f>
        <v/>
      </c>
      <c r="AD15" s="175"/>
      <c r="AE15" s="175"/>
      <c r="AF15" s="175"/>
      <c r="AG15" s="176"/>
      <c r="AH15" s="18"/>
      <c r="AI15" s="174" t="str">
        <f>IF($BA$3=FALSE, "", 'Fixtures Predictions &amp; Results'!DH18)</f>
        <v/>
      </c>
      <c r="AJ15" s="175"/>
      <c r="AK15" s="175"/>
      <c r="AL15" s="175"/>
      <c r="AM15" s="176"/>
      <c r="AN15" s="18"/>
      <c r="AO15" s="174" t="str">
        <f>IF($BA$3=FALSE, "", 'Fixtures Predictions &amp; Results'!DN18)</f>
        <v/>
      </c>
      <c r="AP15" s="175"/>
      <c r="AQ15" s="175"/>
      <c r="AR15" s="175"/>
      <c r="AS15" s="176"/>
      <c r="AT15" s="18"/>
      <c r="BA15" s="8" t="s">
        <v>114</v>
      </c>
      <c r="BB15" s="8">
        <f>COUNTIF($AC$8:$AC$22, 'Fixtures Predictions &amp; Results'!$CN$4)</f>
        <v>0</v>
      </c>
      <c r="BC15" s="9">
        <f>COUNTIF($AC$8:$AC$22, 'Fixtures Predictions &amp; Results'!$CN$5)</f>
        <v>0</v>
      </c>
      <c r="BD15" s="81" t="str">
        <f t="shared" si="0"/>
        <v/>
      </c>
      <c r="BE15" s="82" t="str">
        <f t="shared" si="1"/>
        <v/>
      </c>
    </row>
    <row r="16" spans="1:57" x14ac:dyDescent="0.25">
      <c r="A16" s="18"/>
      <c r="B16" s="361">
        <v>9</v>
      </c>
      <c r="C16" s="330"/>
      <c r="D16" s="202" t="str">
        <f>IFERROR(INDEX('Season Setup'!$B$10:$B$24, MATCH($B16, 'Season Setup'!$BI$10:$BI$24, 0)), "")</f>
        <v>France</v>
      </c>
      <c r="E16" s="202"/>
      <c r="F16" s="202"/>
      <c r="G16" s="202"/>
      <c r="H16" s="202"/>
      <c r="I16" s="2" t="s">
        <v>2</v>
      </c>
      <c r="J16" s="202" t="str">
        <f>IFERROR(INDEX('Season Setup'!$H$10:$H$24, MATCH($B16, 'Season Setup'!$BI$10:$BI$24, 0)), "")</f>
        <v>Ireland</v>
      </c>
      <c r="K16" s="202"/>
      <c r="L16" s="202"/>
      <c r="M16" s="202"/>
      <c r="N16" s="202"/>
      <c r="O16" s="18"/>
      <c r="P16" s="18"/>
      <c r="Q16" s="174" t="str">
        <f>IF($BA$3=FALSE, "", 'Fixtures Predictions &amp; Results'!CP19)</f>
        <v/>
      </c>
      <c r="R16" s="175"/>
      <c r="S16" s="175"/>
      <c r="T16" s="175"/>
      <c r="U16" s="176"/>
      <c r="V16" s="18"/>
      <c r="W16" s="174" t="str">
        <f>IF($BA$3=FALSE, "", 'Fixtures Predictions &amp; Results'!CV19)</f>
        <v/>
      </c>
      <c r="X16" s="175"/>
      <c r="Y16" s="175"/>
      <c r="Z16" s="175"/>
      <c r="AA16" s="176"/>
      <c r="AB16" s="18"/>
      <c r="AC16" s="174" t="str">
        <f>IF($BA$3=FALSE, "", 'Fixtures Predictions &amp; Results'!DB19)</f>
        <v/>
      </c>
      <c r="AD16" s="175"/>
      <c r="AE16" s="175"/>
      <c r="AF16" s="175"/>
      <c r="AG16" s="176"/>
      <c r="AH16" s="18"/>
      <c r="AI16" s="174" t="str">
        <f>IF($BA$3=FALSE, "", 'Fixtures Predictions &amp; Results'!DH19)</f>
        <v/>
      </c>
      <c r="AJ16" s="175"/>
      <c r="AK16" s="175"/>
      <c r="AL16" s="175"/>
      <c r="AM16" s="176"/>
      <c r="AN16" s="18"/>
      <c r="AO16" s="174" t="str">
        <f>IF($BA$3=FALSE, "", 'Fixtures Predictions &amp; Results'!DN19)</f>
        <v/>
      </c>
      <c r="AP16" s="175"/>
      <c r="AQ16" s="175"/>
      <c r="AR16" s="175"/>
      <c r="AS16" s="176"/>
      <c r="AT16" s="18"/>
      <c r="BA16" s="8" t="s">
        <v>4</v>
      </c>
      <c r="BB16" s="8">
        <f>COUNTIF($W$8:$W$22, 'Fixtures Predictions &amp; Results'!$CN$4)</f>
        <v>0</v>
      </c>
      <c r="BC16" s="9">
        <f>COUNTIF($W$8:$W$22, 'Fixtures Predictions &amp; Results'!$CN$5)</f>
        <v>0</v>
      </c>
      <c r="BD16" s="81" t="str">
        <f t="shared" si="0"/>
        <v/>
      </c>
      <c r="BE16" s="82" t="str">
        <f t="shared" si="1"/>
        <v/>
      </c>
    </row>
    <row r="17" spans="1:57" x14ac:dyDescent="0.25">
      <c r="A17" s="18"/>
      <c r="B17" s="361">
        <v>10</v>
      </c>
      <c r="C17" s="330"/>
      <c r="D17" s="202" t="str">
        <f>IFERROR(INDEX('Season Setup'!$B$10:$B$24, MATCH($B17, 'Season Setup'!$BI$10:$BI$24, 0)), "")</f>
        <v>Italy</v>
      </c>
      <c r="E17" s="202"/>
      <c r="F17" s="202"/>
      <c r="G17" s="202"/>
      <c r="H17" s="202"/>
      <c r="I17" s="2" t="s">
        <v>2</v>
      </c>
      <c r="J17" s="202" t="str">
        <f>IFERROR(INDEX('Season Setup'!$H$10:$H$24, MATCH($B17, 'Season Setup'!$BI$10:$BI$24, 0)), "")</f>
        <v>Scotland</v>
      </c>
      <c r="K17" s="202"/>
      <c r="L17" s="202"/>
      <c r="M17" s="202"/>
      <c r="N17" s="202"/>
      <c r="O17" s="18"/>
      <c r="P17" s="18"/>
      <c r="Q17" s="174" t="str">
        <f>IF($BA$3=FALSE, "", 'Fixtures Predictions &amp; Results'!CP20)</f>
        <v/>
      </c>
      <c r="R17" s="175"/>
      <c r="S17" s="175"/>
      <c r="T17" s="175"/>
      <c r="U17" s="176"/>
      <c r="V17" s="18"/>
      <c r="W17" s="174" t="str">
        <f>IF($BA$3=FALSE, "", 'Fixtures Predictions &amp; Results'!CV20)</f>
        <v/>
      </c>
      <c r="X17" s="175"/>
      <c r="Y17" s="175"/>
      <c r="Z17" s="175"/>
      <c r="AA17" s="176"/>
      <c r="AB17" s="18"/>
      <c r="AC17" s="174" t="str">
        <f>IF($BA$3=FALSE, "", 'Fixtures Predictions &amp; Results'!DB20)</f>
        <v/>
      </c>
      <c r="AD17" s="175"/>
      <c r="AE17" s="175"/>
      <c r="AF17" s="175"/>
      <c r="AG17" s="176"/>
      <c r="AH17" s="18"/>
      <c r="AI17" s="174" t="str">
        <f>IF($BA$3=FALSE, "", 'Fixtures Predictions &amp; Results'!DH20)</f>
        <v/>
      </c>
      <c r="AJ17" s="175"/>
      <c r="AK17" s="175"/>
      <c r="AL17" s="175"/>
      <c r="AM17" s="176"/>
      <c r="AN17" s="18"/>
      <c r="AO17" s="174" t="str">
        <f>IF($BA$3=FALSE, "", 'Fixtures Predictions &amp; Results'!DN20)</f>
        <v/>
      </c>
      <c r="AP17" s="175"/>
      <c r="AQ17" s="175"/>
      <c r="AR17" s="175"/>
      <c r="AS17" s="176"/>
      <c r="AT17" s="18"/>
      <c r="BA17" s="10" t="s">
        <v>113</v>
      </c>
      <c r="BB17" s="10">
        <f>COUNTIF($Q$8:$Q$22, 'Fixtures Predictions &amp; Results'!$CN$4)</f>
        <v>0</v>
      </c>
      <c r="BC17" s="11">
        <f>COUNTIF($Q$8:$Q$22, 'Fixtures Predictions &amp; Results'!$CN$5)</f>
        <v>0</v>
      </c>
      <c r="BD17" s="83" t="str">
        <f t="shared" si="0"/>
        <v/>
      </c>
      <c r="BE17" s="84" t="str">
        <f t="shared" si="1"/>
        <v/>
      </c>
    </row>
    <row r="18" spans="1:57" x14ac:dyDescent="0.25">
      <c r="A18" s="18"/>
      <c r="B18" s="361">
        <v>11</v>
      </c>
      <c r="C18" s="330"/>
      <c r="D18" s="202" t="str">
        <f>IFERROR(INDEX('Season Setup'!$B$10:$B$24, MATCH($B18, 'Season Setup'!$BI$10:$BI$24, 0)), "")</f>
        <v>England</v>
      </c>
      <c r="E18" s="202"/>
      <c r="F18" s="202"/>
      <c r="G18" s="202"/>
      <c r="H18" s="202"/>
      <c r="I18" s="2" t="s">
        <v>2</v>
      </c>
      <c r="J18" s="202" t="str">
        <f>IFERROR(INDEX('Season Setup'!$H$10:$H$24, MATCH($B18, 'Season Setup'!$BI$10:$BI$24, 0)), "")</f>
        <v>Ireland</v>
      </c>
      <c r="K18" s="202"/>
      <c r="L18" s="202"/>
      <c r="M18" s="202"/>
      <c r="N18" s="202"/>
      <c r="O18" s="18"/>
      <c r="P18" s="18"/>
      <c r="Q18" s="174" t="str">
        <f>IF($BA$3=FALSE, "", 'Fixtures Predictions &amp; Results'!CP21)</f>
        <v/>
      </c>
      <c r="R18" s="175"/>
      <c r="S18" s="175"/>
      <c r="T18" s="175"/>
      <c r="U18" s="176"/>
      <c r="V18" s="18"/>
      <c r="W18" s="174" t="str">
        <f>IF($BA$3=FALSE, "", 'Fixtures Predictions &amp; Results'!CV21)</f>
        <v/>
      </c>
      <c r="X18" s="175"/>
      <c r="Y18" s="175"/>
      <c r="Z18" s="175"/>
      <c r="AA18" s="176"/>
      <c r="AB18" s="18"/>
      <c r="AC18" s="174" t="str">
        <f>IF($BA$3=FALSE, "", 'Fixtures Predictions &amp; Results'!DB21)</f>
        <v/>
      </c>
      <c r="AD18" s="175"/>
      <c r="AE18" s="175"/>
      <c r="AF18" s="175"/>
      <c r="AG18" s="176"/>
      <c r="AH18" s="18"/>
      <c r="AI18" s="174" t="str">
        <f>IF($BA$3=FALSE, "", 'Fixtures Predictions &amp; Results'!DH21)</f>
        <v/>
      </c>
      <c r="AJ18" s="175"/>
      <c r="AK18" s="175"/>
      <c r="AL18" s="175"/>
      <c r="AM18" s="176"/>
      <c r="AN18" s="18"/>
      <c r="AO18" s="174" t="str">
        <f>IF($BA$3=FALSE, "", 'Fixtures Predictions &amp; Results'!DN21)</f>
        <v/>
      </c>
      <c r="AP18" s="175"/>
      <c r="AQ18" s="175"/>
      <c r="AR18" s="175"/>
      <c r="AS18" s="176"/>
      <c r="AT18" s="18"/>
    </row>
    <row r="19" spans="1:57" x14ac:dyDescent="0.25">
      <c r="A19" s="18"/>
      <c r="B19" s="361">
        <v>12</v>
      </c>
      <c r="C19" s="330"/>
      <c r="D19" s="202" t="str">
        <f>IFERROR(INDEX('Season Setup'!$B$10:$B$24, MATCH($B19, 'Season Setup'!$BI$10:$BI$24, 0)), "")</f>
        <v>Scotland</v>
      </c>
      <c r="E19" s="202"/>
      <c r="F19" s="202"/>
      <c r="G19" s="202"/>
      <c r="H19" s="202"/>
      <c r="I19" s="2" t="s">
        <v>2</v>
      </c>
      <c r="J19" s="202" t="str">
        <f>IFERROR(INDEX('Season Setup'!$H$10:$H$24, MATCH($B19, 'Season Setup'!$BI$10:$BI$24, 0)), "")</f>
        <v>England</v>
      </c>
      <c r="K19" s="202"/>
      <c r="L19" s="202"/>
      <c r="M19" s="202"/>
      <c r="N19" s="202"/>
      <c r="O19" s="18"/>
      <c r="P19" s="18"/>
      <c r="Q19" s="174" t="str">
        <f>IF($BA$3=FALSE, "", 'Fixtures Predictions &amp; Results'!CP22)</f>
        <v/>
      </c>
      <c r="R19" s="175"/>
      <c r="S19" s="175"/>
      <c r="T19" s="175"/>
      <c r="U19" s="176"/>
      <c r="V19" s="18"/>
      <c r="W19" s="174" t="str">
        <f>IF($BA$3=FALSE, "", 'Fixtures Predictions &amp; Results'!CV22)</f>
        <v/>
      </c>
      <c r="X19" s="175"/>
      <c r="Y19" s="175"/>
      <c r="Z19" s="175"/>
      <c r="AA19" s="176"/>
      <c r="AB19" s="18"/>
      <c r="AC19" s="174" t="str">
        <f>IF($BA$3=FALSE, "", 'Fixtures Predictions &amp; Results'!DB22)</f>
        <v/>
      </c>
      <c r="AD19" s="175"/>
      <c r="AE19" s="175"/>
      <c r="AF19" s="175"/>
      <c r="AG19" s="176"/>
      <c r="AH19" s="18"/>
      <c r="AI19" s="174" t="str">
        <f>IF($BA$3=FALSE, "", 'Fixtures Predictions &amp; Results'!DH22)</f>
        <v/>
      </c>
      <c r="AJ19" s="175"/>
      <c r="AK19" s="175"/>
      <c r="AL19" s="175"/>
      <c r="AM19" s="176"/>
      <c r="AN19" s="18"/>
      <c r="AO19" s="174" t="str">
        <f>IF($BA$3=FALSE, "", 'Fixtures Predictions &amp; Results'!DN22)</f>
        <v/>
      </c>
      <c r="AP19" s="175"/>
      <c r="AQ19" s="175"/>
      <c r="AR19" s="175"/>
      <c r="AS19" s="176"/>
      <c r="AT19" s="18"/>
    </row>
    <row r="20" spans="1:57" x14ac:dyDescent="0.25">
      <c r="A20" s="18"/>
      <c r="B20" s="361">
        <v>13</v>
      </c>
      <c r="C20" s="330"/>
      <c r="D20" s="202" t="str">
        <f>IFERROR(INDEX('Season Setup'!$B$10:$B$24, MATCH($B20, 'Season Setup'!$BI$10:$BI$24, 0)), "")</f>
        <v>Scotland</v>
      </c>
      <c r="E20" s="202"/>
      <c r="F20" s="202"/>
      <c r="G20" s="202"/>
      <c r="H20" s="202"/>
      <c r="I20" s="2" t="s">
        <v>2</v>
      </c>
      <c r="J20" s="202" t="str">
        <f>IFERROR(INDEX('Season Setup'!$H$10:$H$24, MATCH($B20, 'Season Setup'!$BI$10:$BI$24, 0)), "")</f>
        <v>France</v>
      </c>
      <c r="K20" s="202"/>
      <c r="L20" s="202"/>
      <c r="M20" s="202"/>
      <c r="N20" s="202"/>
      <c r="O20" s="18"/>
      <c r="P20" s="18"/>
      <c r="Q20" s="174" t="str">
        <f>IF($BA$3=FALSE, "", 'Fixtures Predictions &amp; Results'!CP23)</f>
        <v/>
      </c>
      <c r="R20" s="175"/>
      <c r="S20" s="175"/>
      <c r="T20" s="175"/>
      <c r="U20" s="176"/>
      <c r="V20" s="18"/>
      <c r="W20" s="174" t="str">
        <f>IF($BA$3=FALSE, "", 'Fixtures Predictions &amp; Results'!CV23)</f>
        <v/>
      </c>
      <c r="X20" s="175"/>
      <c r="Y20" s="175"/>
      <c r="Z20" s="175"/>
      <c r="AA20" s="176"/>
      <c r="AB20" s="18"/>
      <c r="AC20" s="174" t="str">
        <f>IF($BA$3=FALSE, "", 'Fixtures Predictions &amp; Results'!DB23)</f>
        <v/>
      </c>
      <c r="AD20" s="175"/>
      <c r="AE20" s="175"/>
      <c r="AF20" s="175"/>
      <c r="AG20" s="176"/>
      <c r="AH20" s="18"/>
      <c r="AI20" s="174" t="str">
        <f>IF($BA$3=FALSE, "", 'Fixtures Predictions &amp; Results'!DH23)</f>
        <v/>
      </c>
      <c r="AJ20" s="175"/>
      <c r="AK20" s="175"/>
      <c r="AL20" s="175"/>
      <c r="AM20" s="176"/>
      <c r="AN20" s="18"/>
      <c r="AO20" s="174" t="str">
        <f>IF($BA$3=FALSE, "", 'Fixtures Predictions &amp; Results'!DN23)</f>
        <v/>
      </c>
      <c r="AP20" s="175"/>
      <c r="AQ20" s="175"/>
      <c r="AR20" s="175"/>
      <c r="AS20" s="176"/>
      <c r="AT20" s="18"/>
    </row>
    <row r="21" spans="1:57" x14ac:dyDescent="0.25">
      <c r="A21" s="18"/>
      <c r="B21" s="361">
        <v>14</v>
      </c>
      <c r="C21" s="330"/>
      <c r="D21" s="202" t="str">
        <f>IFERROR(INDEX('Season Setup'!$B$10:$B$24, MATCH($B21, 'Season Setup'!$BI$10:$BI$24, 0)), "")</f>
        <v>Ireland</v>
      </c>
      <c r="E21" s="202"/>
      <c r="F21" s="202"/>
      <c r="G21" s="202"/>
      <c r="H21" s="202"/>
      <c r="I21" s="2" t="s">
        <v>2</v>
      </c>
      <c r="J21" s="202" t="str">
        <f>IFERROR(INDEX('Season Setup'!$H$10:$H$24, MATCH($B21, 'Season Setup'!$BI$10:$BI$24, 0)), "")</f>
        <v>Italy</v>
      </c>
      <c r="K21" s="202"/>
      <c r="L21" s="202"/>
      <c r="M21" s="202"/>
      <c r="N21" s="202"/>
      <c r="O21" s="18"/>
      <c r="P21" s="18"/>
      <c r="Q21" s="174" t="str">
        <f>IF($BA$3=FALSE, "", 'Fixtures Predictions &amp; Results'!CP24)</f>
        <v/>
      </c>
      <c r="R21" s="175"/>
      <c r="S21" s="175"/>
      <c r="T21" s="175"/>
      <c r="U21" s="176"/>
      <c r="V21" s="18"/>
      <c r="W21" s="174" t="str">
        <f>IF($BA$3=FALSE, "", 'Fixtures Predictions &amp; Results'!CV24)</f>
        <v/>
      </c>
      <c r="X21" s="175"/>
      <c r="Y21" s="175"/>
      <c r="Z21" s="175"/>
      <c r="AA21" s="176"/>
      <c r="AB21" s="18"/>
      <c r="AC21" s="174" t="str">
        <f>IF($BA$3=FALSE, "", 'Fixtures Predictions &amp; Results'!DB24)</f>
        <v/>
      </c>
      <c r="AD21" s="175"/>
      <c r="AE21" s="175"/>
      <c r="AF21" s="175"/>
      <c r="AG21" s="176"/>
      <c r="AH21" s="18"/>
      <c r="AI21" s="174" t="str">
        <f>IF($BA$3=FALSE, "", 'Fixtures Predictions &amp; Results'!DH24)</f>
        <v/>
      </c>
      <c r="AJ21" s="175"/>
      <c r="AK21" s="175"/>
      <c r="AL21" s="175"/>
      <c r="AM21" s="176"/>
      <c r="AN21" s="18"/>
      <c r="AO21" s="174" t="str">
        <f>IF($BA$3=FALSE, "", 'Fixtures Predictions &amp; Results'!DN24)</f>
        <v/>
      </c>
      <c r="AP21" s="175"/>
      <c r="AQ21" s="175"/>
      <c r="AR21" s="175"/>
      <c r="AS21" s="176"/>
      <c r="AT21" s="18"/>
    </row>
    <row r="22" spans="1:57" x14ac:dyDescent="0.25">
      <c r="A22" s="18"/>
      <c r="B22" s="372">
        <v>15</v>
      </c>
      <c r="C22" s="328"/>
      <c r="D22" s="202" t="str">
        <f>IFERROR(INDEX('Season Setup'!$B$10:$B$24, MATCH($B22, 'Season Setup'!$BI$10:$BI$24, 0)), "")</f>
        <v>France</v>
      </c>
      <c r="E22" s="202"/>
      <c r="F22" s="202"/>
      <c r="G22" s="202"/>
      <c r="H22" s="202"/>
      <c r="I22" s="27" t="s">
        <v>2</v>
      </c>
      <c r="J22" s="202" t="str">
        <f>IFERROR(INDEX('Season Setup'!$H$10:$H$24, MATCH($B22, 'Season Setup'!$BI$10:$BI$24, 0)), "")</f>
        <v>Italy</v>
      </c>
      <c r="K22" s="202"/>
      <c r="L22" s="202"/>
      <c r="M22" s="202"/>
      <c r="N22" s="202"/>
      <c r="O22" s="18"/>
      <c r="P22" s="18"/>
      <c r="Q22" s="177" t="str">
        <f>IF($BA$3=FALSE, "", 'Fixtures Predictions &amp; Results'!CP25)</f>
        <v/>
      </c>
      <c r="R22" s="178"/>
      <c r="S22" s="178"/>
      <c r="T22" s="178"/>
      <c r="U22" s="179"/>
      <c r="V22" s="18"/>
      <c r="W22" s="177" t="str">
        <f>IF($BA$3=FALSE, "", 'Fixtures Predictions &amp; Results'!CV25)</f>
        <v/>
      </c>
      <c r="X22" s="178"/>
      <c r="Y22" s="178"/>
      <c r="Z22" s="178"/>
      <c r="AA22" s="179"/>
      <c r="AB22" s="18"/>
      <c r="AC22" s="177" t="str">
        <f>IF($BA$3=FALSE, "", 'Fixtures Predictions &amp; Results'!DB25)</f>
        <v/>
      </c>
      <c r="AD22" s="178"/>
      <c r="AE22" s="178"/>
      <c r="AF22" s="178"/>
      <c r="AG22" s="179"/>
      <c r="AH22" s="18"/>
      <c r="AI22" s="177" t="str">
        <f>IF($BA$3=FALSE, "", 'Fixtures Predictions &amp; Results'!DH25)</f>
        <v/>
      </c>
      <c r="AJ22" s="178"/>
      <c r="AK22" s="178"/>
      <c r="AL22" s="178"/>
      <c r="AM22" s="179"/>
      <c r="AN22" s="18"/>
      <c r="AO22" s="177" t="str">
        <f>IF($BA$3=FALSE, "", 'Fixtures Predictions &amp; Results'!DN25)</f>
        <v/>
      </c>
      <c r="AP22" s="178"/>
      <c r="AQ22" s="178"/>
      <c r="AR22" s="178"/>
      <c r="AS22" s="179"/>
      <c r="AT22" s="18"/>
    </row>
    <row r="23" spans="1:57"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row>
    <row r="24" spans="1:57" x14ac:dyDescent="0.25">
      <c r="A24" s="18"/>
      <c r="B24" s="18"/>
      <c r="C24" s="18"/>
      <c r="D24" s="18"/>
      <c r="E24" s="18"/>
      <c r="F24" s="18"/>
      <c r="G24" s="18"/>
      <c r="H24" s="18"/>
      <c r="I24" s="18"/>
      <c r="J24" s="18"/>
      <c r="K24" s="18"/>
      <c r="L24" s="18"/>
      <c r="M24" s="18"/>
      <c r="N24" s="18"/>
      <c r="O24" s="18"/>
      <c r="P24" s="18"/>
      <c r="Q24" s="313" t="s">
        <v>126</v>
      </c>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18"/>
    </row>
    <row r="25" spans="1:57" x14ac:dyDescent="0.25">
      <c r="A25" s="18"/>
      <c r="B25" s="18"/>
      <c r="C25" s="18"/>
      <c r="D25" s="290" t="s">
        <v>123</v>
      </c>
      <c r="E25" s="291"/>
      <c r="F25" s="291"/>
      <c r="G25" s="291"/>
      <c r="H25" s="292"/>
      <c r="I25" s="18"/>
      <c r="J25" s="293" t="s">
        <v>124</v>
      </c>
      <c r="K25" s="294"/>
      <c r="L25" s="294"/>
      <c r="M25" s="294"/>
      <c r="N25" s="295"/>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row>
    <row r="26" spans="1:57"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row>
    <row r="27" spans="1:57" x14ac:dyDescent="0.25">
      <c r="A27" s="18"/>
      <c r="B27" s="3" t="str">
        <f>IF($BA$3=FALSE, "", IF($D27=$J27, 'Fixtures Predictions &amp; Results'!$CN$4, 'Fixtures Predictions &amp; Results'!$CN$5))</f>
        <v/>
      </c>
      <c r="C27" s="18"/>
      <c r="D27" s="202" t="str">
        <f>IF($BA$3=FALSE, "", Standings!$E21)</f>
        <v/>
      </c>
      <c r="E27" s="202"/>
      <c r="F27" s="202"/>
      <c r="G27" s="202"/>
      <c r="H27" s="202"/>
      <c r="I27" s="18"/>
      <c r="J27" s="202" t="str">
        <f>IF($BA$3=FALSE, "", Standings!$E9)</f>
        <v/>
      </c>
      <c r="K27" s="202"/>
      <c r="L27" s="202"/>
      <c r="M27" s="202"/>
      <c r="N27" s="202"/>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57" x14ac:dyDescent="0.25">
      <c r="A28" s="18"/>
      <c r="B28" s="4" t="str">
        <f>IF($BA$3=FALSE, "", IF($D28=$J28, 'Fixtures Predictions &amp; Results'!$CN$4, 'Fixtures Predictions &amp; Results'!$CN$5))</f>
        <v/>
      </c>
      <c r="C28" s="18"/>
      <c r="D28" s="202" t="str">
        <f>IF($BA$3=FALSE, "", Standings!$E22)</f>
        <v/>
      </c>
      <c r="E28" s="202"/>
      <c r="F28" s="202"/>
      <c r="G28" s="202"/>
      <c r="H28" s="202"/>
      <c r="I28" s="18"/>
      <c r="J28" s="202" t="str">
        <f>IF($BA$3=FALSE, "", Standings!$E10)</f>
        <v/>
      </c>
      <c r="K28" s="202"/>
      <c r="L28" s="202"/>
      <c r="M28" s="202"/>
      <c r="N28" s="202"/>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row>
    <row r="29" spans="1:57" x14ac:dyDescent="0.25">
      <c r="A29" s="18"/>
      <c r="B29" s="4" t="str">
        <f>IF($BA$3=FALSE, "", IF($D29=$J29, 'Fixtures Predictions &amp; Results'!$CN$4, 'Fixtures Predictions &amp; Results'!$CN$5))</f>
        <v/>
      </c>
      <c r="C29" s="18"/>
      <c r="D29" s="202" t="str">
        <f>IF($BA$3=FALSE, "", Standings!$E23)</f>
        <v/>
      </c>
      <c r="E29" s="202"/>
      <c r="F29" s="202"/>
      <c r="G29" s="202"/>
      <c r="H29" s="202"/>
      <c r="I29" s="18"/>
      <c r="J29" s="202" t="str">
        <f>IF($BA$3=FALSE, "", Standings!$E11)</f>
        <v/>
      </c>
      <c r="K29" s="202"/>
      <c r="L29" s="202"/>
      <c r="M29" s="202"/>
      <c r="N29" s="202"/>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row>
    <row r="30" spans="1:57" x14ac:dyDescent="0.25">
      <c r="A30" s="18"/>
      <c r="B30" s="4" t="str">
        <f>IF($BA$3=FALSE, "", IF($D30=$J30, 'Fixtures Predictions &amp; Results'!$CN$4, 'Fixtures Predictions &amp; Results'!$CN$5))</f>
        <v/>
      </c>
      <c r="C30" s="18"/>
      <c r="D30" s="202" t="str">
        <f>IF($BA$3=FALSE, "", Standings!$E24)</f>
        <v/>
      </c>
      <c r="E30" s="202"/>
      <c r="F30" s="202"/>
      <c r="G30" s="202"/>
      <c r="H30" s="202"/>
      <c r="I30" s="18"/>
      <c r="J30" s="202" t="str">
        <f>IF($BA$3=FALSE, "", Standings!$E12)</f>
        <v/>
      </c>
      <c r="K30" s="202"/>
      <c r="L30" s="202"/>
      <c r="M30" s="202"/>
      <c r="N30" s="202"/>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row>
    <row r="31" spans="1:57" x14ac:dyDescent="0.25">
      <c r="A31" s="18"/>
      <c r="B31" s="4" t="str">
        <f>IF($BA$3=FALSE, "", IF($D31=$J31, 'Fixtures Predictions &amp; Results'!$CN$4, 'Fixtures Predictions &amp; Results'!$CN$5))</f>
        <v/>
      </c>
      <c r="C31" s="18"/>
      <c r="D31" s="202" t="str">
        <f>IF($BA$3=FALSE, "", Standings!$E25)</f>
        <v/>
      </c>
      <c r="E31" s="202"/>
      <c r="F31" s="202"/>
      <c r="G31" s="202"/>
      <c r="H31" s="202"/>
      <c r="I31" s="18"/>
      <c r="J31" s="202" t="str">
        <f>IF($BA$3=FALSE, "", Standings!$E13)</f>
        <v/>
      </c>
      <c r="K31" s="202"/>
      <c r="L31" s="202"/>
      <c r="M31" s="202"/>
      <c r="N31" s="202"/>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row>
    <row r="32" spans="1:57" x14ac:dyDescent="0.25">
      <c r="A32" s="18"/>
      <c r="B32" s="5" t="str">
        <f>IF($BA$3=FALSE, "", IF($D32=$J32, 'Fixtures Predictions &amp; Results'!$CN$4, 'Fixtures Predictions &amp; Results'!$CN$5))</f>
        <v/>
      </c>
      <c r="C32" s="18"/>
      <c r="D32" s="202" t="str">
        <f>IF($BA$3=FALSE, "", Standings!$E26)</f>
        <v/>
      </c>
      <c r="E32" s="202"/>
      <c r="F32" s="202"/>
      <c r="G32" s="202"/>
      <c r="H32" s="202"/>
      <c r="I32" s="18"/>
      <c r="J32" s="202" t="str">
        <f>IF($BA$3=FALSE, "", Standings!$E14)</f>
        <v/>
      </c>
      <c r="K32" s="202"/>
      <c r="L32" s="202"/>
      <c r="M32" s="202"/>
      <c r="N32" s="202"/>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row>
    <row r="33" spans="1:46"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row>
  </sheetData>
  <sheetProtection algorithmName="SHA-512" hashValue="ABzniiCCtCVf0IVmNR4b8I+DIcVg7iB9Im/TVjjOThRlVT5jnX6cLLhZm3mJ3m7pdpEvC9Mr8eyG4C/MRvMW8g==" saltValue="L0R5me6ptJIPZ+0dFbssmg==" spinCount="100000" sheet="1" objects="1" scenarios="1"/>
  <mergeCells count="154">
    <mergeCell ref="B22:C22"/>
    <mergeCell ref="B21:C21"/>
    <mergeCell ref="B20:C20"/>
    <mergeCell ref="B19:C19"/>
    <mergeCell ref="B18:C18"/>
    <mergeCell ref="B17:C17"/>
    <mergeCell ref="J16:N16"/>
    <mergeCell ref="J15:N15"/>
    <mergeCell ref="J14:N14"/>
    <mergeCell ref="J22:N22"/>
    <mergeCell ref="J21:N21"/>
    <mergeCell ref="J20:N20"/>
    <mergeCell ref="J19:N19"/>
    <mergeCell ref="J18:N18"/>
    <mergeCell ref="J17:N17"/>
    <mergeCell ref="D16:H16"/>
    <mergeCell ref="D15:H15"/>
    <mergeCell ref="D14:H14"/>
    <mergeCell ref="D22:H22"/>
    <mergeCell ref="D21:H21"/>
    <mergeCell ref="D20:H20"/>
    <mergeCell ref="D19:H19"/>
    <mergeCell ref="D18:H18"/>
    <mergeCell ref="D17:H17"/>
    <mergeCell ref="B16:C16"/>
    <mergeCell ref="B15:C15"/>
    <mergeCell ref="B14:C14"/>
    <mergeCell ref="B13:C13"/>
    <mergeCell ref="B12:C12"/>
    <mergeCell ref="B11:C11"/>
    <mergeCell ref="J10:N10"/>
    <mergeCell ref="J9:N9"/>
    <mergeCell ref="J8:N8"/>
    <mergeCell ref="J13:N13"/>
    <mergeCell ref="J12:N12"/>
    <mergeCell ref="J11:N11"/>
    <mergeCell ref="D10:H10"/>
    <mergeCell ref="D9:H9"/>
    <mergeCell ref="D8:H8"/>
    <mergeCell ref="D13:H13"/>
    <mergeCell ref="D12:H12"/>
    <mergeCell ref="D11:H11"/>
    <mergeCell ref="W7:AA7"/>
    <mergeCell ref="AC7:AG7"/>
    <mergeCell ref="AI7:AM7"/>
    <mergeCell ref="AO7:AS7"/>
    <mergeCell ref="Q2:AS3"/>
    <mergeCell ref="Q8:U8"/>
    <mergeCell ref="W8:AA8"/>
    <mergeCell ref="AO8:AS8"/>
    <mergeCell ref="B10:C10"/>
    <mergeCell ref="B9:C9"/>
    <mergeCell ref="B8:C8"/>
    <mergeCell ref="B7:C7"/>
    <mergeCell ref="B2:N3"/>
    <mergeCell ref="Q7:U7"/>
    <mergeCell ref="Q9:U9"/>
    <mergeCell ref="Q10:U10"/>
    <mergeCell ref="J7:N7"/>
    <mergeCell ref="D7:H7"/>
    <mergeCell ref="L4:N6"/>
    <mergeCell ref="I4:K6"/>
    <mergeCell ref="F4:H6"/>
    <mergeCell ref="B4:E6"/>
    <mergeCell ref="Q17:U17"/>
    <mergeCell ref="Q18:U18"/>
    <mergeCell ref="Q19:U19"/>
    <mergeCell ref="Q20:U20"/>
    <mergeCell ref="Q21:U21"/>
    <mergeCell ref="Q22:U22"/>
    <mergeCell ref="Q11:U11"/>
    <mergeCell ref="Q12:U12"/>
    <mergeCell ref="Q13:U13"/>
    <mergeCell ref="Q14:U14"/>
    <mergeCell ref="Q15:U15"/>
    <mergeCell ref="Q16:U16"/>
    <mergeCell ref="W21:AA21"/>
    <mergeCell ref="W22:AA22"/>
    <mergeCell ref="AC8:AG8"/>
    <mergeCell ref="AC9:AG9"/>
    <mergeCell ref="AC10:AG10"/>
    <mergeCell ref="AC11:AG11"/>
    <mergeCell ref="AC12:AG12"/>
    <mergeCell ref="AC13:AG13"/>
    <mergeCell ref="AC14:AG14"/>
    <mergeCell ref="AC15:AG15"/>
    <mergeCell ref="W15:AA15"/>
    <mergeCell ref="W16:AA16"/>
    <mergeCell ref="W17:AA17"/>
    <mergeCell ref="W18:AA18"/>
    <mergeCell ref="W19:AA19"/>
    <mergeCell ref="W20:AA20"/>
    <mergeCell ref="W9:AA9"/>
    <mergeCell ref="W10:AA10"/>
    <mergeCell ref="W11:AA11"/>
    <mergeCell ref="W12:AA12"/>
    <mergeCell ref="W13:AA13"/>
    <mergeCell ref="W14:AA14"/>
    <mergeCell ref="AI22:AM22"/>
    <mergeCell ref="AC22:AG22"/>
    <mergeCell ref="AI8:AM8"/>
    <mergeCell ref="AI9:AM9"/>
    <mergeCell ref="AI10:AM10"/>
    <mergeCell ref="AI11:AM11"/>
    <mergeCell ref="AI12:AM12"/>
    <mergeCell ref="AI13:AM13"/>
    <mergeCell ref="AI14:AM14"/>
    <mergeCell ref="AI15:AM15"/>
    <mergeCell ref="AI16:AM16"/>
    <mergeCell ref="AC16:AG16"/>
    <mergeCell ref="AC17:AG17"/>
    <mergeCell ref="AC18:AG18"/>
    <mergeCell ref="AC19:AG19"/>
    <mergeCell ref="AC20:AG20"/>
    <mergeCell ref="AC21:AG21"/>
    <mergeCell ref="AO21:AS21"/>
    <mergeCell ref="AO22:AS22"/>
    <mergeCell ref="Q5:U6"/>
    <mergeCell ref="W5:AA6"/>
    <mergeCell ref="AC5:AG6"/>
    <mergeCell ref="AI5:AM6"/>
    <mergeCell ref="AO5:AS6"/>
    <mergeCell ref="AO15:AS15"/>
    <mergeCell ref="AO16:AS16"/>
    <mergeCell ref="AO17:AS17"/>
    <mergeCell ref="AO18:AS18"/>
    <mergeCell ref="AO19:AS19"/>
    <mergeCell ref="AO20:AS20"/>
    <mergeCell ref="AO9:AS9"/>
    <mergeCell ref="AO10:AS10"/>
    <mergeCell ref="AO11:AS11"/>
    <mergeCell ref="AO12:AS12"/>
    <mergeCell ref="AO13:AS13"/>
    <mergeCell ref="AO14:AS14"/>
    <mergeCell ref="AI17:AM17"/>
    <mergeCell ref="AI18:AM18"/>
    <mergeCell ref="AI19:AM19"/>
    <mergeCell ref="AI20:AM20"/>
    <mergeCell ref="AI21:AM21"/>
    <mergeCell ref="D25:H25"/>
    <mergeCell ref="J25:N25"/>
    <mergeCell ref="Q24:AS24"/>
    <mergeCell ref="J27:N27"/>
    <mergeCell ref="J28:N28"/>
    <mergeCell ref="J29:N29"/>
    <mergeCell ref="J30:N30"/>
    <mergeCell ref="J31:N31"/>
    <mergeCell ref="J32:N32"/>
    <mergeCell ref="D32:H32"/>
    <mergeCell ref="D27:H27"/>
    <mergeCell ref="D28:H28"/>
    <mergeCell ref="D29:H29"/>
    <mergeCell ref="D30:H30"/>
    <mergeCell ref="D31:H31"/>
  </mergeCell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5" id="{12C57DC5-F244-4E9A-96D6-4B9127814BAB}">
            <xm:f>D8='Season Setup'!$BA$6</xm:f>
            <x14:dxf>
              <font>
                <b/>
                <i val="0"/>
                <color theme="0"/>
              </font>
              <fill>
                <patternFill>
                  <bgColor rgb="FF0070C0"/>
                </patternFill>
              </fill>
            </x14:dxf>
          </x14:cfRule>
          <xm:sqref>J8:J22 D8:D22</xm:sqref>
        </x14:conditionalFormatting>
        <x14:conditionalFormatting xmlns:xm="http://schemas.microsoft.com/office/excel/2006/main">
          <x14:cfRule type="expression" priority="3" id="{4DBB2C05-58A8-4DB4-A64D-ADB84CDAB292}">
            <xm:f>D8='Season Setup'!$BA$8</xm:f>
            <x14:dxf>
              <font>
                <b/>
                <i val="0"/>
                <color theme="0"/>
              </font>
              <fill>
                <patternFill>
                  <bgColor rgb="FFFF0000"/>
                </patternFill>
              </fill>
            </x14:dxf>
          </x14:cfRule>
          <x14:cfRule type="expression" priority="4" id="{DB740BBF-891F-44B9-A02D-446CDA8C6740}">
            <xm:f>D8='Season Setup'!$BA$7</xm:f>
            <x14:dxf>
              <font>
                <b/>
                <i val="0"/>
                <color theme="0"/>
              </font>
              <fill>
                <patternFill>
                  <bgColor rgb="FF002060"/>
                </patternFill>
              </fill>
            </x14:dxf>
          </x14:cfRule>
          <x14:cfRule type="expression" priority="6" id="{8BC36788-3EED-40A6-BDF0-B471E6036C0B}">
            <xm:f>D8='Season Setup'!$BA$5</xm:f>
            <x14:dxf>
              <font>
                <b/>
                <i val="0"/>
                <color theme="0"/>
              </font>
              <fill>
                <patternFill>
                  <bgColor rgb="FF00B050"/>
                </patternFill>
              </fill>
            </x14:dxf>
          </x14:cfRule>
          <x14:cfRule type="expression" priority="7" id="{C87F07FC-EA93-40B6-9842-E1A7A629AEC0}">
            <xm:f>D8='Season Setup'!$BA$4</xm:f>
            <x14:dxf>
              <font>
                <b/>
                <i val="0"/>
                <color rgb="FFFF0000"/>
              </font>
              <fill>
                <patternFill>
                  <bgColor rgb="FF0000FF"/>
                </patternFill>
              </fill>
            </x14:dxf>
          </x14:cfRule>
          <x14:cfRule type="expression" priority="8" id="{6F7E6A7A-6F6A-4DE1-B699-078FC2E6EAF8}">
            <xm:f>D8='Season Setup'!$BA$3</xm:f>
            <x14:dxf>
              <font>
                <b/>
                <i val="0"/>
                <color rgb="FFFF0000"/>
              </font>
              <fill>
                <patternFill>
                  <bgColor theme="0"/>
                </patternFill>
              </fill>
              <border>
                <vertical/>
                <horizontal/>
              </border>
            </x14:dxf>
          </x14:cfRule>
          <xm:sqref>J8:J22 D8:D22 D27:H32 J27:N32</xm:sqref>
        </x14:conditionalFormatting>
        <x14:conditionalFormatting xmlns:xm="http://schemas.microsoft.com/office/excel/2006/main">
          <x14:cfRule type="expression" priority="1" id="{4F82AECC-D048-4D3E-98A7-3874EBCD41DF}">
            <xm:f>B8='Fixtures Predictions &amp; Results'!$CN$5</xm:f>
            <x14:dxf>
              <font>
                <b/>
                <i val="0"/>
                <color rgb="FFFF0000"/>
              </font>
            </x14:dxf>
          </x14:cfRule>
          <x14:cfRule type="expression" priority="2" id="{7F02B943-5A87-4CF1-A96B-706B82C8805D}">
            <xm:f>B8='Fixtures Predictions &amp; Results'!$CN$4</xm:f>
            <x14:dxf>
              <font>
                <b/>
                <i val="0"/>
                <color rgb="FF00B050"/>
              </font>
            </x14:dxf>
          </x14:cfRule>
          <xm:sqref>Q8:U22 W8:AA22 AC8:AG22 AI8:AM22 AO8:AS22 B27:B32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6B6A7C-C45B-4567-9195-EBBAE32BA98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c22b865-9d05-42be-b306-86f259ab344c"/>
    <ds:schemaRef ds:uri="0224aa69-f8be-496a-942a-f68b2082be9d"/>
    <ds:schemaRef ds:uri="http://www.w3.org/XML/1998/namespace"/>
  </ds:schemaRefs>
</ds:datastoreItem>
</file>

<file path=customXml/itemProps2.xml><?xml version="1.0" encoding="utf-8"?>
<ds:datastoreItem xmlns:ds="http://schemas.openxmlformats.org/officeDocument/2006/customXml" ds:itemID="{CBC6A05C-34B6-499A-B2BC-EDFDAD7B94CB}">
  <ds:schemaRefs>
    <ds:schemaRef ds:uri="http://schemas.microsoft.com/sharepoint/v3/contenttype/forms"/>
  </ds:schemaRefs>
</ds:datastoreItem>
</file>

<file path=customXml/itemProps3.xml><?xml version="1.0" encoding="utf-8"?>
<ds:datastoreItem xmlns:ds="http://schemas.openxmlformats.org/officeDocument/2006/customXml" ds:itemID="{5EC057F7-10A8-4F9A-934E-C279B9E7B1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vt:lpstr>
      <vt:lpstr>Season Setup</vt:lpstr>
      <vt:lpstr>Fixtures Predictions &amp; Results</vt:lpstr>
      <vt:lpstr>Match Preview and Report</vt:lpstr>
      <vt:lpstr>Standings</vt:lpstr>
      <vt:lpstr>Season Honours</vt:lpstr>
      <vt:lpstr>Predictions Review</vt:lpstr>
      <vt:lpstr>'Fixtures Predictions &amp; Results'!Print_Area</vt:lpstr>
      <vt:lpstr>Intro!Print_Area</vt:lpstr>
      <vt:lpstr>'Match Preview and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2019-02-12T13:35:33Z</dcterms:created>
  <dcterms:modified xsi:type="dcterms:W3CDTF">2022-04-13T09:21:52Z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