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Free Downloads/Rugby World Cup Office Sweepstake/"/>
    </mc:Choice>
  </mc:AlternateContent>
  <xr:revisionPtr revIDLastSave="29" documentId="13_ncr:1_{5DB6782A-0314-4FF1-B8F3-0502762C212E}" xr6:coauthVersionLast="47" xr6:coauthVersionMax="47" xr10:uidLastSave="{B4BEA2F7-596F-4360-B032-6424CB59D6AA}"/>
  <workbookProtection workbookAlgorithmName="SHA-512" workbookHashValue="aMPjOMincBKoiNEuFQ+aOQy9Iq5BjLzr1vFA3SgAdrtCiATpdzJ51GxyZYwqgxnsSdYUxSZHkxl2n4+QBIxLRw==" workbookSaltValue="hMffhwU/w3TfemU7TwNzFw==" workbookSpinCount="100000" lockStructure="1"/>
  <bookViews>
    <workbookView xWindow="-120" yWindow="-120" windowWidth="29040" windowHeight="15840" tabRatio="725" xr2:uid="{D4BCCE0E-FFE0-4658-80DD-236A222FDC5A}"/>
  </bookViews>
  <sheets>
    <sheet name="Intro &amp; Setup" sheetId="1" r:id="rId1"/>
    <sheet name="Tournament Setup" sheetId="2" r:id="rId2"/>
    <sheet name="Fixtures Predictions &amp; Results" sheetId="4" r:id="rId3"/>
    <sheet name="Pools &amp; Knockout" sheetId="3" r:id="rId4"/>
    <sheet name="Sweepstake Standings" sheetId="5" r:id="rId5"/>
  </sheets>
  <definedNames>
    <definedName name="_xlnm.Print_Area" localSheetId="2">'Fixtures Predictions &amp; Results'!$A$1:$BB$66</definedName>
    <definedName name="_xlnm.Print_Area" localSheetId="0">'Intro &amp; Setup'!$A$1:$AT$50</definedName>
    <definedName name="_xlnm.Print_Area" localSheetId="3">'Pools &amp; Knockout'!$A$1:$AT$66</definedName>
    <definedName name="_xlnm.Print_Area" localSheetId="4">'Sweepstake Standings'!$A$1:$AG$50</definedName>
    <definedName name="_xlnm.Print_Area" localSheetId="1">'Tournament Setup'!$A$1:$AT$132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62" i="4" l="1"/>
  <c r="BG59" i="4"/>
  <c r="BG56" i="4"/>
  <c r="BG55" i="4"/>
  <c r="BG52" i="4"/>
  <c r="BG51" i="4"/>
  <c r="BG50" i="4"/>
  <c r="BG49" i="4"/>
  <c r="B4" i="5" l="1"/>
  <c r="B4" i="3"/>
  <c r="B4" i="4"/>
  <c r="AM51" i="3" l="1"/>
  <c r="AM50" i="3"/>
  <c r="B5" i="5"/>
  <c r="BG15" i="4"/>
  <c r="GB15" i="4" s="1"/>
  <c r="BT15" i="4"/>
  <c r="BS8" i="4"/>
  <c r="BT8" i="4"/>
  <c r="BU8" i="4"/>
  <c r="BV8" i="4"/>
  <c r="BS9" i="4"/>
  <c r="BT9" i="4"/>
  <c r="BU9" i="4"/>
  <c r="BV9" i="4"/>
  <c r="BS10" i="4"/>
  <c r="BT10" i="4"/>
  <c r="BU10" i="4"/>
  <c r="BV10" i="4"/>
  <c r="BS11" i="4"/>
  <c r="BT11" i="4"/>
  <c r="BU11" i="4"/>
  <c r="BV11" i="4"/>
  <c r="BS12" i="4"/>
  <c r="BT12" i="4"/>
  <c r="BU12" i="4"/>
  <c r="BV12" i="4"/>
  <c r="BS13" i="4"/>
  <c r="BT13" i="4"/>
  <c r="BU13" i="4"/>
  <c r="BV13" i="4"/>
  <c r="BS14" i="4"/>
  <c r="BT14" i="4"/>
  <c r="BU14" i="4"/>
  <c r="BV14" i="4"/>
  <c r="BS15" i="4"/>
  <c r="BU15" i="4"/>
  <c r="BV15" i="4"/>
  <c r="BS16" i="4"/>
  <c r="BT16" i="4"/>
  <c r="BU16" i="4"/>
  <c r="BV16" i="4"/>
  <c r="BS17" i="4"/>
  <c r="BT17" i="4"/>
  <c r="BU17" i="4"/>
  <c r="BV17" i="4"/>
  <c r="BS18" i="4"/>
  <c r="BT18" i="4"/>
  <c r="BU18" i="4"/>
  <c r="BV18" i="4"/>
  <c r="BS19" i="4"/>
  <c r="BT19" i="4"/>
  <c r="BU19" i="4"/>
  <c r="BV19" i="4"/>
  <c r="BS20" i="4"/>
  <c r="BT20" i="4"/>
  <c r="BU20" i="4"/>
  <c r="BV20" i="4"/>
  <c r="BS21" i="4"/>
  <c r="BT21" i="4"/>
  <c r="BU21" i="4"/>
  <c r="BV21" i="4"/>
  <c r="BS22" i="4"/>
  <c r="BT22" i="4"/>
  <c r="BU22" i="4"/>
  <c r="BV22" i="4"/>
  <c r="BS23" i="4"/>
  <c r="BT23" i="4"/>
  <c r="BU23" i="4"/>
  <c r="BV23" i="4"/>
  <c r="BS24" i="4"/>
  <c r="BT24" i="4"/>
  <c r="BU24" i="4"/>
  <c r="BV24" i="4"/>
  <c r="BS25" i="4"/>
  <c r="BT25" i="4"/>
  <c r="BU25" i="4"/>
  <c r="BV25" i="4"/>
  <c r="BS26" i="4"/>
  <c r="BT26" i="4"/>
  <c r="BU26" i="4"/>
  <c r="BV26" i="4"/>
  <c r="BS27" i="4"/>
  <c r="BT27" i="4"/>
  <c r="BU27" i="4"/>
  <c r="BV27" i="4"/>
  <c r="BS28" i="4"/>
  <c r="BT28" i="4"/>
  <c r="BU28" i="4"/>
  <c r="BV28" i="4"/>
  <c r="BS29" i="4"/>
  <c r="BT29" i="4"/>
  <c r="BU29" i="4"/>
  <c r="BV29" i="4"/>
  <c r="BS30" i="4"/>
  <c r="BT30" i="4"/>
  <c r="BU30" i="4"/>
  <c r="BV30" i="4"/>
  <c r="BS31" i="4"/>
  <c r="BT31" i="4"/>
  <c r="BU31" i="4"/>
  <c r="BV31" i="4"/>
  <c r="BS32" i="4"/>
  <c r="BT32" i="4"/>
  <c r="BU32" i="4"/>
  <c r="BV32" i="4"/>
  <c r="BS33" i="4"/>
  <c r="BT33" i="4"/>
  <c r="BU33" i="4"/>
  <c r="BV33" i="4"/>
  <c r="BS34" i="4"/>
  <c r="BT34" i="4"/>
  <c r="BU34" i="4"/>
  <c r="BV34" i="4"/>
  <c r="BS35" i="4"/>
  <c r="BT35" i="4"/>
  <c r="BU35" i="4"/>
  <c r="BV35" i="4"/>
  <c r="BS36" i="4"/>
  <c r="BT36" i="4"/>
  <c r="BU36" i="4"/>
  <c r="BV36" i="4"/>
  <c r="BS37" i="4"/>
  <c r="BT37" i="4"/>
  <c r="BU37" i="4"/>
  <c r="BV37" i="4"/>
  <c r="BS38" i="4"/>
  <c r="BT38" i="4"/>
  <c r="BU38" i="4"/>
  <c r="BV38" i="4"/>
  <c r="BS39" i="4"/>
  <c r="BT39" i="4"/>
  <c r="BU39" i="4"/>
  <c r="BV39" i="4"/>
  <c r="BS40" i="4"/>
  <c r="BT40" i="4"/>
  <c r="BU40" i="4"/>
  <c r="BV40" i="4"/>
  <c r="BS41" i="4"/>
  <c r="BT41" i="4"/>
  <c r="BU41" i="4"/>
  <c r="BV41" i="4"/>
  <c r="BS42" i="4"/>
  <c r="BT42" i="4"/>
  <c r="BU42" i="4"/>
  <c r="BV42" i="4"/>
  <c r="BS43" i="4"/>
  <c r="BT43" i="4"/>
  <c r="BU43" i="4"/>
  <c r="BV43" i="4"/>
  <c r="BS44" i="4"/>
  <c r="BT44" i="4"/>
  <c r="BU44" i="4"/>
  <c r="BV44" i="4"/>
  <c r="BS45" i="4"/>
  <c r="BT45" i="4"/>
  <c r="BU45" i="4"/>
  <c r="BV45" i="4"/>
  <c r="BS46" i="4"/>
  <c r="BT46" i="4"/>
  <c r="BU46" i="4"/>
  <c r="BV46" i="4"/>
  <c r="BV7" i="4"/>
  <c r="BU7" i="4"/>
  <c r="BT7" i="4"/>
  <c r="BS7" i="4"/>
  <c r="AJ59" i="3"/>
  <c r="AH59" i="3"/>
  <c r="AJ58" i="3"/>
  <c r="AH58" i="3"/>
  <c r="AJ49" i="3"/>
  <c r="AH49" i="3"/>
  <c r="AJ48" i="3"/>
  <c r="AH48" i="3"/>
  <c r="X53" i="3"/>
  <c r="V53" i="3"/>
  <c r="X52" i="3"/>
  <c r="V52" i="3"/>
  <c r="X45" i="3"/>
  <c r="V45" i="3"/>
  <c r="X44" i="3"/>
  <c r="V44" i="3"/>
  <c r="L55" i="3"/>
  <c r="J55" i="3"/>
  <c r="L54" i="3"/>
  <c r="J54" i="3"/>
  <c r="L51" i="3"/>
  <c r="J51" i="3"/>
  <c r="L50" i="3"/>
  <c r="J50" i="3"/>
  <c r="L47" i="3"/>
  <c r="J47" i="3"/>
  <c r="L46" i="3"/>
  <c r="J46" i="3"/>
  <c r="L43" i="3"/>
  <c r="L42" i="3"/>
  <c r="J43" i="3"/>
  <c r="J42" i="3"/>
  <c r="FH56" i="4"/>
  <c r="FG56" i="4"/>
  <c r="GW56" i="4" s="1"/>
  <c r="FF56" i="4"/>
  <c r="FE56" i="4"/>
  <c r="GU56" i="4"/>
  <c r="FD56" i="4"/>
  <c r="FC56" i="4"/>
  <c r="GS56" i="4" s="1"/>
  <c r="FB56" i="4"/>
  <c r="FA56" i="4"/>
  <c r="EZ56" i="4"/>
  <c r="EY56" i="4"/>
  <c r="GO56" i="4" s="1"/>
  <c r="EX56" i="4"/>
  <c r="EW56" i="4"/>
  <c r="EV56" i="4"/>
  <c r="EU56" i="4"/>
  <c r="GJ56" i="4" s="1"/>
  <c r="GK56" i="4"/>
  <c r="ET56" i="4"/>
  <c r="ES56" i="4"/>
  <c r="GI56" i="4"/>
  <c r="ER56" i="4"/>
  <c r="EQ56" i="4"/>
  <c r="GG56" i="4"/>
  <c r="EP56" i="4"/>
  <c r="EO56" i="4"/>
  <c r="EN56" i="4"/>
  <c r="EM56" i="4"/>
  <c r="GC56" i="4"/>
  <c r="EL56" i="4"/>
  <c r="EK56" i="4"/>
  <c r="GA56" i="4" s="1"/>
  <c r="EJ56" i="4"/>
  <c r="EI56" i="4"/>
  <c r="FY56" i="4"/>
  <c r="EH56" i="4"/>
  <c r="EG56" i="4"/>
  <c r="EF56" i="4"/>
  <c r="EE56" i="4"/>
  <c r="FU56" i="4" s="1"/>
  <c r="ED56" i="4"/>
  <c r="EC56" i="4"/>
  <c r="FS56" i="4" s="1"/>
  <c r="EB56" i="4"/>
  <c r="EA56" i="4"/>
  <c r="FQ56" i="4"/>
  <c r="DZ56" i="4"/>
  <c r="DY56" i="4"/>
  <c r="FO56" i="4" s="1"/>
  <c r="DX56" i="4"/>
  <c r="DW56" i="4"/>
  <c r="FM56" i="4"/>
  <c r="DV56" i="4"/>
  <c r="DU56" i="4"/>
  <c r="DS56" i="4"/>
  <c r="DR56" i="4"/>
  <c r="DQ56" i="4"/>
  <c r="DP56" i="4"/>
  <c r="DO56" i="4"/>
  <c r="DN56" i="4"/>
  <c r="DM56" i="4"/>
  <c r="DL56" i="4"/>
  <c r="DK56" i="4"/>
  <c r="DJ56" i="4"/>
  <c r="DI56" i="4"/>
  <c r="DH56" i="4"/>
  <c r="DG56" i="4"/>
  <c r="DF56" i="4"/>
  <c r="DE56" i="4"/>
  <c r="DD56" i="4"/>
  <c r="DC56" i="4"/>
  <c r="DB56" i="4"/>
  <c r="DA56" i="4"/>
  <c r="CZ56" i="4"/>
  <c r="CY56" i="4"/>
  <c r="CX56" i="4"/>
  <c r="CW56" i="4"/>
  <c r="CV56" i="4"/>
  <c r="CU56" i="4"/>
  <c r="CT56" i="4"/>
  <c r="CS56" i="4"/>
  <c r="CR56" i="4"/>
  <c r="CQ56" i="4"/>
  <c r="CP56" i="4"/>
  <c r="CO56" i="4"/>
  <c r="CN56" i="4"/>
  <c r="CM56" i="4"/>
  <c r="CL56" i="4"/>
  <c r="CK56" i="4"/>
  <c r="CJ56" i="4"/>
  <c r="CI56" i="4"/>
  <c r="CH56" i="4"/>
  <c r="CG56" i="4"/>
  <c r="CF56" i="4"/>
  <c r="FH55" i="4"/>
  <c r="FG55" i="4"/>
  <c r="GV55" i="4" s="1"/>
  <c r="FF55" i="4"/>
  <c r="FE55" i="4"/>
  <c r="FD55" i="4"/>
  <c r="FC55" i="4"/>
  <c r="GS55" i="4"/>
  <c r="FB55" i="4"/>
  <c r="FA55" i="4"/>
  <c r="GQ55" i="4"/>
  <c r="EZ55" i="4"/>
  <c r="EY55" i="4"/>
  <c r="GO55" i="4"/>
  <c r="EX55" i="4"/>
  <c r="EW55" i="4"/>
  <c r="EV55" i="4"/>
  <c r="EU55" i="4"/>
  <c r="GK55" i="4" s="1"/>
  <c r="ET55" i="4"/>
  <c r="ES55" i="4"/>
  <c r="ER55" i="4"/>
  <c r="EQ55" i="4"/>
  <c r="GG55" i="4" s="1"/>
  <c r="EP55" i="4"/>
  <c r="EO55" i="4"/>
  <c r="GE55" i="4" s="1"/>
  <c r="EN55" i="4"/>
  <c r="EM55" i="4"/>
  <c r="GC55" i="4" s="1"/>
  <c r="EL55" i="4"/>
  <c r="EK55" i="4"/>
  <c r="EJ55" i="4"/>
  <c r="EI55" i="4"/>
  <c r="FY55" i="4"/>
  <c r="EH55" i="4"/>
  <c r="EG55" i="4"/>
  <c r="FW55" i="4" s="1"/>
  <c r="EF55" i="4"/>
  <c r="EE55" i="4"/>
  <c r="FU55" i="4"/>
  <c r="ED55" i="4"/>
  <c r="EC55" i="4"/>
  <c r="FS55" i="4" s="1"/>
  <c r="EB55" i="4"/>
  <c r="EA55" i="4"/>
  <c r="FQ55" i="4"/>
  <c r="DZ55" i="4"/>
  <c r="DY55" i="4"/>
  <c r="DX55" i="4"/>
  <c r="DW55" i="4"/>
  <c r="DV55" i="4"/>
  <c r="DU55" i="4"/>
  <c r="FK55" i="4" s="1"/>
  <c r="DS55" i="4"/>
  <c r="DR55" i="4"/>
  <c r="DQ55" i="4"/>
  <c r="DP55" i="4"/>
  <c r="DO55" i="4"/>
  <c r="DN55" i="4"/>
  <c r="DM55" i="4"/>
  <c r="DL55" i="4"/>
  <c r="DK55" i="4"/>
  <c r="DJ55" i="4"/>
  <c r="DI55" i="4"/>
  <c r="DH55" i="4"/>
  <c r="DG55" i="4"/>
  <c r="DF55" i="4"/>
  <c r="DE55" i="4"/>
  <c r="DD55" i="4"/>
  <c r="DC55" i="4"/>
  <c r="DB55" i="4"/>
  <c r="DA55" i="4"/>
  <c r="CZ55" i="4"/>
  <c r="CY55" i="4"/>
  <c r="CX55" i="4"/>
  <c r="CW55" i="4"/>
  <c r="CV55" i="4"/>
  <c r="CU55" i="4"/>
  <c r="CT55" i="4"/>
  <c r="CS55" i="4"/>
  <c r="CR55" i="4"/>
  <c r="CQ55" i="4"/>
  <c r="CP55" i="4"/>
  <c r="CO55" i="4"/>
  <c r="CN55" i="4"/>
  <c r="CM55" i="4"/>
  <c r="CL55" i="4"/>
  <c r="CK55" i="4"/>
  <c r="CJ55" i="4"/>
  <c r="CI55" i="4"/>
  <c r="CH55" i="4"/>
  <c r="CG55" i="4"/>
  <c r="CF55" i="4"/>
  <c r="BL62" i="4"/>
  <c r="BL59" i="4"/>
  <c r="BL56" i="4"/>
  <c r="BL55" i="4"/>
  <c r="BL50" i="4"/>
  <c r="BL51" i="4"/>
  <c r="BL52" i="4"/>
  <c r="BL49" i="4"/>
  <c r="BN26" i="1"/>
  <c r="BO26" i="1" s="1"/>
  <c r="AH34" i="1"/>
  <c r="AW23" i="2"/>
  <c r="AW24" i="2"/>
  <c r="AW25" i="2"/>
  <c r="AW26" i="2"/>
  <c r="AW27" i="2"/>
  <c r="AW28" i="2"/>
  <c r="AW29" i="2"/>
  <c r="AW30" i="2"/>
  <c r="AW5" i="2"/>
  <c r="AW6" i="2"/>
  <c r="AW7" i="2"/>
  <c r="AW8" i="2"/>
  <c r="AW9" i="2"/>
  <c r="AW10" i="2"/>
  <c r="AW11" i="2"/>
  <c r="AW12" i="2"/>
  <c r="AW13" i="2"/>
  <c r="AW14" i="2"/>
  <c r="AW15" i="2"/>
  <c r="AW16" i="2"/>
  <c r="AW17" i="2"/>
  <c r="AW18" i="2"/>
  <c r="AW19" i="2"/>
  <c r="AW20" i="2"/>
  <c r="AW21" i="2"/>
  <c r="AW22" i="2"/>
  <c r="AW4" i="2"/>
  <c r="FO55" i="4"/>
  <c r="GA55" i="4"/>
  <c r="GM55" i="4"/>
  <c r="GU55" i="4"/>
  <c r="FW56" i="4"/>
  <c r="GE56" i="4"/>
  <c r="GM56" i="4"/>
  <c r="GQ56" i="4"/>
  <c r="BM35" i="1"/>
  <c r="EY15" i="4"/>
  <c r="GO15" i="4" s="1"/>
  <c r="EI15" i="4"/>
  <c r="FY15" i="4" s="1"/>
  <c r="EC15" i="4"/>
  <c r="FS15" i="4" s="1"/>
  <c r="FE3" i="4"/>
  <c r="FE4" i="4"/>
  <c r="FE2" i="4"/>
  <c r="FH3" i="4"/>
  <c r="FH4" i="4"/>
  <c r="FH2" i="4"/>
  <c r="DS62" i="4"/>
  <c r="DR62" i="4"/>
  <c r="DQ62" i="4"/>
  <c r="DP62" i="4"/>
  <c r="DO62" i="4"/>
  <c r="DN62" i="4"/>
  <c r="DM62" i="4"/>
  <c r="DL62" i="4"/>
  <c r="DK62" i="4"/>
  <c r="DJ62" i="4"/>
  <c r="DI62" i="4"/>
  <c r="DH62" i="4"/>
  <c r="DG62" i="4"/>
  <c r="DF62" i="4"/>
  <c r="DE62" i="4"/>
  <c r="DD62" i="4"/>
  <c r="DC62" i="4"/>
  <c r="DB62" i="4"/>
  <c r="DA62" i="4"/>
  <c r="CZ62" i="4"/>
  <c r="CY62" i="4"/>
  <c r="CX62" i="4"/>
  <c r="CW62" i="4"/>
  <c r="CV62" i="4"/>
  <c r="CU62" i="4"/>
  <c r="CT62" i="4"/>
  <c r="CS62" i="4"/>
  <c r="CR62" i="4"/>
  <c r="CQ62" i="4"/>
  <c r="CP62" i="4"/>
  <c r="CO62" i="4"/>
  <c r="CN62" i="4"/>
  <c r="CM62" i="4"/>
  <c r="CL62" i="4"/>
  <c r="CK62" i="4"/>
  <c r="CJ62" i="4"/>
  <c r="CI62" i="4"/>
  <c r="CH62" i="4"/>
  <c r="DS59" i="4"/>
  <c r="DR59" i="4"/>
  <c r="DQ59" i="4"/>
  <c r="DP59" i="4"/>
  <c r="DO59" i="4"/>
  <c r="DN59" i="4"/>
  <c r="DM59" i="4"/>
  <c r="DL59" i="4"/>
  <c r="DK59" i="4"/>
  <c r="DJ59" i="4"/>
  <c r="DI59" i="4"/>
  <c r="DH59" i="4"/>
  <c r="DG59" i="4"/>
  <c r="DF59" i="4"/>
  <c r="DE59" i="4"/>
  <c r="DD59" i="4"/>
  <c r="DC59" i="4"/>
  <c r="DB59" i="4"/>
  <c r="DA59" i="4"/>
  <c r="CZ59" i="4"/>
  <c r="CY59" i="4"/>
  <c r="CX59" i="4"/>
  <c r="CW59" i="4"/>
  <c r="CV59" i="4"/>
  <c r="CU59" i="4"/>
  <c r="CT59" i="4"/>
  <c r="CS59" i="4"/>
  <c r="CR59" i="4"/>
  <c r="CQ59" i="4"/>
  <c r="CP59" i="4"/>
  <c r="CO59" i="4"/>
  <c r="CN59" i="4"/>
  <c r="CM59" i="4"/>
  <c r="CL59" i="4"/>
  <c r="CK59" i="4"/>
  <c r="CJ59" i="4"/>
  <c r="CI59" i="4"/>
  <c r="CH59" i="4"/>
  <c r="DS52" i="4"/>
  <c r="DR52" i="4"/>
  <c r="DQ52" i="4"/>
  <c r="DP52" i="4"/>
  <c r="DO52" i="4"/>
  <c r="DN52" i="4"/>
  <c r="DM52" i="4"/>
  <c r="DL52" i="4"/>
  <c r="DK52" i="4"/>
  <c r="DJ52" i="4"/>
  <c r="DI52" i="4"/>
  <c r="DH52" i="4"/>
  <c r="DG52" i="4"/>
  <c r="DF52" i="4"/>
  <c r="DE52" i="4"/>
  <c r="DD52" i="4"/>
  <c r="DC52" i="4"/>
  <c r="DB52" i="4"/>
  <c r="DA52" i="4"/>
  <c r="CZ52" i="4"/>
  <c r="CY52" i="4"/>
  <c r="CX52" i="4"/>
  <c r="CW52" i="4"/>
  <c r="CV52" i="4"/>
  <c r="CU52" i="4"/>
  <c r="CT52" i="4"/>
  <c r="CS52" i="4"/>
  <c r="CR52" i="4"/>
  <c r="CQ52" i="4"/>
  <c r="CP52" i="4"/>
  <c r="CO52" i="4"/>
  <c r="CN52" i="4"/>
  <c r="CM52" i="4"/>
  <c r="CL52" i="4"/>
  <c r="CK52" i="4"/>
  <c r="CJ52" i="4"/>
  <c r="CI52" i="4"/>
  <c r="CH52" i="4"/>
  <c r="DS51" i="4"/>
  <c r="DR51" i="4"/>
  <c r="DQ51" i="4"/>
  <c r="DP51" i="4"/>
  <c r="DO51" i="4"/>
  <c r="DN51" i="4"/>
  <c r="DM51" i="4"/>
  <c r="DL51" i="4"/>
  <c r="DK51" i="4"/>
  <c r="DJ51" i="4"/>
  <c r="DI51" i="4"/>
  <c r="DH51" i="4"/>
  <c r="DG51" i="4"/>
  <c r="DF51" i="4"/>
  <c r="DE51" i="4"/>
  <c r="DD51" i="4"/>
  <c r="DC51" i="4"/>
  <c r="DB51" i="4"/>
  <c r="DA51" i="4"/>
  <c r="CZ51" i="4"/>
  <c r="CY51" i="4"/>
  <c r="CX51" i="4"/>
  <c r="CW51" i="4"/>
  <c r="CV51" i="4"/>
  <c r="CU51" i="4"/>
  <c r="CT51" i="4"/>
  <c r="CS51" i="4"/>
  <c r="CR51" i="4"/>
  <c r="CQ51" i="4"/>
  <c r="CP51" i="4"/>
  <c r="CO51" i="4"/>
  <c r="CN51" i="4"/>
  <c r="CM51" i="4"/>
  <c r="CL51" i="4"/>
  <c r="CK51" i="4"/>
  <c r="CJ51" i="4"/>
  <c r="CI51" i="4"/>
  <c r="CH51" i="4"/>
  <c r="DS50" i="4"/>
  <c r="DR50" i="4"/>
  <c r="DQ50" i="4"/>
  <c r="DP50" i="4"/>
  <c r="DO50" i="4"/>
  <c r="DN50" i="4"/>
  <c r="DM50" i="4"/>
  <c r="DL50" i="4"/>
  <c r="DK50" i="4"/>
  <c r="DJ50" i="4"/>
  <c r="DI50" i="4"/>
  <c r="DH50" i="4"/>
  <c r="DG50" i="4"/>
  <c r="DF50" i="4"/>
  <c r="DE50" i="4"/>
  <c r="DD50" i="4"/>
  <c r="DC50" i="4"/>
  <c r="DB50" i="4"/>
  <c r="DA50" i="4"/>
  <c r="CZ50" i="4"/>
  <c r="CY50" i="4"/>
  <c r="CX50" i="4"/>
  <c r="CW50" i="4"/>
  <c r="CV50" i="4"/>
  <c r="CU50" i="4"/>
  <c r="CT50" i="4"/>
  <c r="CS50" i="4"/>
  <c r="CR50" i="4"/>
  <c r="CQ50" i="4"/>
  <c r="CP50" i="4"/>
  <c r="CO50" i="4"/>
  <c r="CN50" i="4"/>
  <c r="CM50" i="4"/>
  <c r="CL50" i="4"/>
  <c r="CK50" i="4"/>
  <c r="CJ50" i="4"/>
  <c r="CI50" i="4"/>
  <c r="CH50" i="4"/>
  <c r="DS49" i="4"/>
  <c r="DR49" i="4"/>
  <c r="DQ49" i="4"/>
  <c r="DP49" i="4"/>
  <c r="DO49" i="4"/>
  <c r="DN49" i="4"/>
  <c r="DM49" i="4"/>
  <c r="DL49" i="4"/>
  <c r="DK49" i="4"/>
  <c r="DJ49" i="4"/>
  <c r="DI49" i="4"/>
  <c r="DH49" i="4"/>
  <c r="DG49" i="4"/>
  <c r="DF49" i="4"/>
  <c r="DE49" i="4"/>
  <c r="DD49" i="4"/>
  <c r="DC49" i="4"/>
  <c r="DB49" i="4"/>
  <c r="DA49" i="4"/>
  <c r="CZ49" i="4"/>
  <c r="CY49" i="4"/>
  <c r="CX49" i="4"/>
  <c r="CW49" i="4"/>
  <c r="CV49" i="4"/>
  <c r="CU49" i="4"/>
  <c r="CT49" i="4"/>
  <c r="CS49" i="4"/>
  <c r="CR49" i="4"/>
  <c r="CQ49" i="4"/>
  <c r="CP49" i="4"/>
  <c r="CO49" i="4"/>
  <c r="CN49" i="4"/>
  <c r="CM49" i="4"/>
  <c r="CL49" i="4"/>
  <c r="CK49" i="4"/>
  <c r="CJ49" i="4"/>
  <c r="CI49" i="4"/>
  <c r="CH49" i="4"/>
  <c r="DS46" i="4"/>
  <c r="DR46" i="4"/>
  <c r="DQ46" i="4"/>
  <c r="DP46" i="4"/>
  <c r="DO46" i="4"/>
  <c r="DN46" i="4"/>
  <c r="DM46" i="4"/>
  <c r="DL46" i="4"/>
  <c r="DK46" i="4"/>
  <c r="DJ46" i="4"/>
  <c r="DI46" i="4"/>
  <c r="DH46" i="4"/>
  <c r="DG46" i="4"/>
  <c r="DF46" i="4"/>
  <c r="DE46" i="4"/>
  <c r="DD46" i="4"/>
  <c r="DC46" i="4"/>
  <c r="DB46" i="4"/>
  <c r="DA46" i="4"/>
  <c r="CZ46" i="4"/>
  <c r="CY46" i="4"/>
  <c r="CX46" i="4"/>
  <c r="CW46" i="4"/>
  <c r="CV46" i="4"/>
  <c r="CU46" i="4"/>
  <c r="CT46" i="4"/>
  <c r="CS46" i="4"/>
  <c r="CR46" i="4"/>
  <c r="CQ46" i="4"/>
  <c r="CP46" i="4"/>
  <c r="CO46" i="4"/>
  <c r="CN46" i="4"/>
  <c r="CM46" i="4"/>
  <c r="CL46" i="4"/>
  <c r="CK46" i="4"/>
  <c r="CJ46" i="4"/>
  <c r="CI46" i="4"/>
  <c r="CH46" i="4"/>
  <c r="DS45" i="4"/>
  <c r="DR45" i="4"/>
  <c r="DQ45" i="4"/>
  <c r="DP45" i="4"/>
  <c r="DO45" i="4"/>
  <c r="DN45" i="4"/>
  <c r="DM45" i="4"/>
  <c r="DL45" i="4"/>
  <c r="DK45" i="4"/>
  <c r="DJ45" i="4"/>
  <c r="DI45" i="4"/>
  <c r="DH45" i="4"/>
  <c r="DG45" i="4"/>
  <c r="DF45" i="4"/>
  <c r="DE45" i="4"/>
  <c r="DD45" i="4"/>
  <c r="DC45" i="4"/>
  <c r="DB45" i="4"/>
  <c r="DA45" i="4"/>
  <c r="CZ45" i="4"/>
  <c r="CY45" i="4"/>
  <c r="CX45" i="4"/>
  <c r="CW45" i="4"/>
  <c r="CV45" i="4"/>
  <c r="CU45" i="4"/>
  <c r="CT45" i="4"/>
  <c r="CS45" i="4"/>
  <c r="CR45" i="4"/>
  <c r="CQ45" i="4"/>
  <c r="CP45" i="4"/>
  <c r="CO45" i="4"/>
  <c r="CN45" i="4"/>
  <c r="CM45" i="4"/>
  <c r="CL45" i="4"/>
  <c r="CK45" i="4"/>
  <c r="CJ45" i="4"/>
  <c r="CI45" i="4"/>
  <c r="CH45" i="4"/>
  <c r="DS44" i="4"/>
  <c r="DR44" i="4"/>
  <c r="DQ44" i="4"/>
  <c r="DP44" i="4"/>
  <c r="DO44" i="4"/>
  <c r="DN44" i="4"/>
  <c r="DM44" i="4"/>
  <c r="DL44" i="4"/>
  <c r="DK44" i="4"/>
  <c r="DJ44" i="4"/>
  <c r="DI44" i="4"/>
  <c r="DH44" i="4"/>
  <c r="DG44" i="4"/>
  <c r="DF44" i="4"/>
  <c r="DE44" i="4"/>
  <c r="DD44" i="4"/>
  <c r="DC44" i="4"/>
  <c r="DB44" i="4"/>
  <c r="DA44" i="4"/>
  <c r="CZ44" i="4"/>
  <c r="CY44" i="4"/>
  <c r="CX44" i="4"/>
  <c r="CW44" i="4"/>
  <c r="CV44" i="4"/>
  <c r="CU44" i="4"/>
  <c r="CT44" i="4"/>
  <c r="CS44" i="4"/>
  <c r="CR44" i="4"/>
  <c r="CQ44" i="4"/>
  <c r="CP44" i="4"/>
  <c r="CO44" i="4"/>
  <c r="CN44" i="4"/>
  <c r="CM44" i="4"/>
  <c r="CL44" i="4"/>
  <c r="CK44" i="4"/>
  <c r="CJ44" i="4"/>
  <c r="CI44" i="4"/>
  <c r="CH44" i="4"/>
  <c r="DS43" i="4"/>
  <c r="DR43" i="4"/>
  <c r="DQ43" i="4"/>
  <c r="DP43" i="4"/>
  <c r="DO43" i="4"/>
  <c r="DN43" i="4"/>
  <c r="DM43" i="4"/>
  <c r="DL43" i="4"/>
  <c r="DK43" i="4"/>
  <c r="DJ43" i="4"/>
  <c r="DI43" i="4"/>
  <c r="DH43" i="4"/>
  <c r="DG43" i="4"/>
  <c r="DF43" i="4"/>
  <c r="DE43" i="4"/>
  <c r="DD43" i="4"/>
  <c r="DC43" i="4"/>
  <c r="DB43" i="4"/>
  <c r="DA43" i="4"/>
  <c r="CZ43" i="4"/>
  <c r="CY43" i="4"/>
  <c r="CX43" i="4"/>
  <c r="CW43" i="4"/>
  <c r="CV43" i="4"/>
  <c r="CU43" i="4"/>
  <c r="CT43" i="4"/>
  <c r="CS43" i="4"/>
  <c r="CR43" i="4"/>
  <c r="CQ43" i="4"/>
  <c r="CP43" i="4"/>
  <c r="CO43" i="4"/>
  <c r="CN43" i="4"/>
  <c r="CM43" i="4"/>
  <c r="CL43" i="4"/>
  <c r="CK43" i="4"/>
  <c r="CJ43" i="4"/>
  <c r="CI43" i="4"/>
  <c r="CH43" i="4"/>
  <c r="DS42" i="4"/>
  <c r="DR42" i="4"/>
  <c r="DQ42" i="4"/>
  <c r="DP42" i="4"/>
  <c r="DO42" i="4"/>
  <c r="DN42" i="4"/>
  <c r="DM42" i="4"/>
  <c r="DL42" i="4"/>
  <c r="DK42" i="4"/>
  <c r="DJ42" i="4"/>
  <c r="DI42" i="4"/>
  <c r="DH42" i="4"/>
  <c r="DG42" i="4"/>
  <c r="DF42" i="4"/>
  <c r="DE42" i="4"/>
  <c r="DD42" i="4"/>
  <c r="DC42" i="4"/>
  <c r="DB42" i="4"/>
  <c r="DA42" i="4"/>
  <c r="CZ42" i="4"/>
  <c r="CY42" i="4"/>
  <c r="CX42" i="4"/>
  <c r="CW42" i="4"/>
  <c r="CV42" i="4"/>
  <c r="CU42" i="4"/>
  <c r="CT42" i="4"/>
  <c r="CS42" i="4"/>
  <c r="CR42" i="4"/>
  <c r="CQ42" i="4"/>
  <c r="CP42" i="4"/>
  <c r="CO42" i="4"/>
  <c r="CN42" i="4"/>
  <c r="CM42" i="4"/>
  <c r="CL42" i="4"/>
  <c r="CK42" i="4"/>
  <c r="CJ42" i="4"/>
  <c r="CI42" i="4"/>
  <c r="CH42" i="4"/>
  <c r="DS41" i="4"/>
  <c r="DR41" i="4"/>
  <c r="DQ41" i="4"/>
  <c r="DP41" i="4"/>
  <c r="DO41" i="4"/>
  <c r="DN41" i="4"/>
  <c r="DM41" i="4"/>
  <c r="DL41" i="4"/>
  <c r="DK41" i="4"/>
  <c r="DJ41" i="4"/>
  <c r="DI41" i="4"/>
  <c r="DH41" i="4"/>
  <c r="DG41" i="4"/>
  <c r="DF41" i="4"/>
  <c r="DE41" i="4"/>
  <c r="DD41" i="4"/>
  <c r="DC41" i="4"/>
  <c r="DB41" i="4"/>
  <c r="DA41" i="4"/>
  <c r="CZ41" i="4"/>
  <c r="CY41" i="4"/>
  <c r="CX41" i="4"/>
  <c r="CW41" i="4"/>
  <c r="CV41" i="4"/>
  <c r="CU41" i="4"/>
  <c r="CT41" i="4"/>
  <c r="CS41" i="4"/>
  <c r="CR41" i="4"/>
  <c r="CQ41" i="4"/>
  <c r="CP41" i="4"/>
  <c r="CO41" i="4"/>
  <c r="CN41" i="4"/>
  <c r="CM41" i="4"/>
  <c r="CL41" i="4"/>
  <c r="CK41" i="4"/>
  <c r="CJ41" i="4"/>
  <c r="CI41" i="4"/>
  <c r="CH41" i="4"/>
  <c r="DS40" i="4"/>
  <c r="DR40" i="4"/>
  <c r="DQ40" i="4"/>
  <c r="DP40" i="4"/>
  <c r="DO40" i="4"/>
  <c r="DN40" i="4"/>
  <c r="DM40" i="4"/>
  <c r="DL40" i="4"/>
  <c r="DK40" i="4"/>
  <c r="DJ40" i="4"/>
  <c r="DI40" i="4"/>
  <c r="DH40" i="4"/>
  <c r="DG40" i="4"/>
  <c r="DF40" i="4"/>
  <c r="DE40" i="4"/>
  <c r="DD40" i="4"/>
  <c r="DC40" i="4"/>
  <c r="DB40" i="4"/>
  <c r="DA40" i="4"/>
  <c r="CZ40" i="4"/>
  <c r="CY40" i="4"/>
  <c r="CX40" i="4"/>
  <c r="CW40" i="4"/>
  <c r="CV40" i="4"/>
  <c r="CU40" i="4"/>
  <c r="CT40" i="4"/>
  <c r="CS40" i="4"/>
  <c r="CR40" i="4"/>
  <c r="CQ40" i="4"/>
  <c r="CP40" i="4"/>
  <c r="CO40" i="4"/>
  <c r="CN40" i="4"/>
  <c r="CM40" i="4"/>
  <c r="CL40" i="4"/>
  <c r="CK40" i="4"/>
  <c r="CJ40" i="4"/>
  <c r="CI40" i="4"/>
  <c r="CH40" i="4"/>
  <c r="DS39" i="4"/>
  <c r="DR39" i="4"/>
  <c r="DQ39" i="4"/>
  <c r="DP39" i="4"/>
  <c r="DO39" i="4"/>
  <c r="DN39" i="4"/>
  <c r="DM39" i="4"/>
  <c r="DL39" i="4"/>
  <c r="DK39" i="4"/>
  <c r="DJ39" i="4"/>
  <c r="DI39" i="4"/>
  <c r="DH39" i="4"/>
  <c r="DG39" i="4"/>
  <c r="DF39" i="4"/>
  <c r="DE39" i="4"/>
  <c r="DD39" i="4"/>
  <c r="DC39" i="4"/>
  <c r="DB39" i="4"/>
  <c r="DA39" i="4"/>
  <c r="CZ39" i="4"/>
  <c r="CY39" i="4"/>
  <c r="CX39" i="4"/>
  <c r="CW39" i="4"/>
  <c r="CV39" i="4"/>
  <c r="CU39" i="4"/>
  <c r="CT39" i="4"/>
  <c r="CS39" i="4"/>
  <c r="CR39" i="4"/>
  <c r="CQ39" i="4"/>
  <c r="CP39" i="4"/>
  <c r="CO39" i="4"/>
  <c r="CN39" i="4"/>
  <c r="CM39" i="4"/>
  <c r="CL39" i="4"/>
  <c r="CK39" i="4"/>
  <c r="CJ39" i="4"/>
  <c r="CI39" i="4"/>
  <c r="CH39" i="4"/>
  <c r="DS38" i="4"/>
  <c r="DR38" i="4"/>
  <c r="DQ38" i="4"/>
  <c r="DP38" i="4"/>
  <c r="DO38" i="4"/>
  <c r="DN38" i="4"/>
  <c r="DM38" i="4"/>
  <c r="DL38" i="4"/>
  <c r="DK38" i="4"/>
  <c r="DJ38" i="4"/>
  <c r="DI38" i="4"/>
  <c r="DH38" i="4"/>
  <c r="DG38" i="4"/>
  <c r="DF38" i="4"/>
  <c r="DE38" i="4"/>
  <c r="DD38" i="4"/>
  <c r="DC38" i="4"/>
  <c r="DB38" i="4"/>
  <c r="DA38" i="4"/>
  <c r="CZ38" i="4"/>
  <c r="CY38" i="4"/>
  <c r="CX38" i="4"/>
  <c r="CW38" i="4"/>
  <c r="CV38" i="4"/>
  <c r="CU38" i="4"/>
  <c r="CT38" i="4"/>
  <c r="CS38" i="4"/>
  <c r="CR38" i="4"/>
  <c r="CQ38" i="4"/>
  <c r="CP38" i="4"/>
  <c r="CO38" i="4"/>
  <c r="CN38" i="4"/>
  <c r="CM38" i="4"/>
  <c r="CL38" i="4"/>
  <c r="CK38" i="4"/>
  <c r="CJ38" i="4"/>
  <c r="CI38" i="4"/>
  <c r="CH38" i="4"/>
  <c r="DS37" i="4"/>
  <c r="DR37" i="4"/>
  <c r="DQ37" i="4"/>
  <c r="DP37" i="4"/>
  <c r="DO37" i="4"/>
  <c r="DN37" i="4"/>
  <c r="DM37" i="4"/>
  <c r="DL37" i="4"/>
  <c r="DK37" i="4"/>
  <c r="DJ37" i="4"/>
  <c r="DI37" i="4"/>
  <c r="DH37" i="4"/>
  <c r="DG37" i="4"/>
  <c r="DF37" i="4"/>
  <c r="DE37" i="4"/>
  <c r="DD37" i="4"/>
  <c r="DC37" i="4"/>
  <c r="DB37" i="4"/>
  <c r="DA37" i="4"/>
  <c r="CZ37" i="4"/>
  <c r="CY37" i="4"/>
  <c r="CX37" i="4"/>
  <c r="CW37" i="4"/>
  <c r="CV37" i="4"/>
  <c r="CU37" i="4"/>
  <c r="CT37" i="4"/>
  <c r="CS37" i="4"/>
  <c r="CR37" i="4"/>
  <c r="CQ37" i="4"/>
  <c r="CP37" i="4"/>
  <c r="CO37" i="4"/>
  <c r="CN37" i="4"/>
  <c r="CM37" i="4"/>
  <c r="CL37" i="4"/>
  <c r="CK37" i="4"/>
  <c r="CJ37" i="4"/>
  <c r="CI37" i="4"/>
  <c r="CH37" i="4"/>
  <c r="DS36" i="4"/>
  <c r="DR36" i="4"/>
  <c r="DQ36" i="4"/>
  <c r="DP36" i="4"/>
  <c r="DO36" i="4"/>
  <c r="DN36" i="4"/>
  <c r="DM36" i="4"/>
  <c r="DL36" i="4"/>
  <c r="DK36" i="4"/>
  <c r="DJ36" i="4"/>
  <c r="DI36" i="4"/>
  <c r="DH36" i="4"/>
  <c r="DG36" i="4"/>
  <c r="DF36" i="4"/>
  <c r="DE36" i="4"/>
  <c r="DD36" i="4"/>
  <c r="DC36" i="4"/>
  <c r="DB36" i="4"/>
  <c r="DA36" i="4"/>
  <c r="CZ36" i="4"/>
  <c r="CY36" i="4"/>
  <c r="CX36" i="4"/>
  <c r="CW36" i="4"/>
  <c r="CV36" i="4"/>
  <c r="CU36" i="4"/>
  <c r="CT36" i="4"/>
  <c r="CS36" i="4"/>
  <c r="CR36" i="4"/>
  <c r="CQ36" i="4"/>
  <c r="CP36" i="4"/>
  <c r="CO36" i="4"/>
  <c r="CN36" i="4"/>
  <c r="CM36" i="4"/>
  <c r="CL36" i="4"/>
  <c r="CK36" i="4"/>
  <c r="CJ36" i="4"/>
  <c r="CI36" i="4"/>
  <c r="CH36" i="4"/>
  <c r="DS35" i="4"/>
  <c r="DR35" i="4"/>
  <c r="DQ35" i="4"/>
  <c r="DP35" i="4"/>
  <c r="DO35" i="4"/>
  <c r="DN35" i="4"/>
  <c r="DM35" i="4"/>
  <c r="DL35" i="4"/>
  <c r="DK35" i="4"/>
  <c r="DJ35" i="4"/>
  <c r="DI35" i="4"/>
  <c r="DH35" i="4"/>
  <c r="DG35" i="4"/>
  <c r="DF35" i="4"/>
  <c r="DE35" i="4"/>
  <c r="DD35" i="4"/>
  <c r="DC35" i="4"/>
  <c r="DB35" i="4"/>
  <c r="DA35" i="4"/>
  <c r="CZ35" i="4"/>
  <c r="CY35" i="4"/>
  <c r="CX35" i="4"/>
  <c r="CW35" i="4"/>
  <c r="CV35" i="4"/>
  <c r="CU35" i="4"/>
  <c r="CT35" i="4"/>
  <c r="CS35" i="4"/>
  <c r="CR35" i="4"/>
  <c r="CQ35" i="4"/>
  <c r="CP35" i="4"/>
  <c r="CO35" i="4"/>
  <c r="CN35" i="4"/>
  <c r="CM35" i="4"/>
  <c r="CL35" i="4"/>
  <c r="CK35" i="4"/>
  <c r="CJ35" i="4"/>
  <c r="CI35" i="4"/>
  <c r="CH35" i="4"/>
  <c r="DS34" i="4"/>
  <c r="DR34" i="4"/>
  <c r="DQ34" i="4"/>
  <c r="DP34" i="4"/>
  <c r="DO34" i="4"/>
  <c r="DN34" i="4"/>
  <c r="DM34" i="4"/>
  <c r="DL34" i="4"/>
  <c r="DK34" i="4"/>
  <c r="DJ34" i="4"/>
  <c r="DI34" i="4"/>
  <c r="DH34" i="4"/>
  <c r="DG34" i="4"/>
  <c r="DF34" i="4"/>
  <c r="DE34" i="4"/>
  <c r="DD34" i="4"/>
  <c r="DC34" i="4"/>
  <c r="DB34" i="4"/>
  <c r="DA34" i="4"/>
  <c r="CZ34" i="4"/>
  <c r="CY34" i="4"/>
  <c r="CX34" i="4"/>
  <c r="CW34" i="4"/>
  <c r="CV34" i="4"/>
  <c r="CU34" i="4"/>
  <c r="CT34" i="4"/>
  <c r="CS34" i="4"/>
  <c r="CR34" i="4"/>
  <c r="CQ34" i="4"/>
  <c r="CP34" i="4"/>
  <c r="CO34" i="4"/>
  <c r="CN34" i="4"/>
  <c r="CM34" i="4"/>
  <c r="CL34" i="4"/>
  <c r="CK34" i="4"/>
  <c r="CJ34" i="4"/>
  <c r="CI34" i="4"/>
  <c r="CH34" i="4"/>
  <c r="DS33" i="4"/>
  <c r="DR33" i="4"/>
  <c r="DQ33" i="4"/>
  <c r="DP33" i="4"/>
  <c r="DO33" i="4"/>
  <c r="DN33" i="4"/>
  <c r="DM33" i="4"/>
  <c r="DL33" i="4"/>
  <c r="DK33" i="4"/>
  <c r="DJ33" i="4"/>
  <c r="DI33" i="4"/>
  <c r="DH33" i="4"/>
  <c r="DG33" i="4"/>
  <c r="DF33" i="4"/>
  <c r="DE33" i="4"/>
  <c r="DD33" i="4"/>
  <c r="DC33" i="4"/>
  <c r="DB33" i="4"/>
  <c r="DA33" i="4"/>
  <c r="CZ33" i="4"/>
  <c r="CY33" i="4"/>
  <c r="CX33" i="4"/>
  <c r="CW33" i="4"/>
  <c r="CV33" i="4"/>
  <c r="CU33" i="4"/>
  <c r="CT33" i="4"/>
  <c r="CS33" i="4"/>
  <c r="CR33" i="4"/>
  <c r="CQ33" i="4"/>
  <c r="CP33" i="4"/>
  <c r="CO33" i="4"/>
  <c r="CN33" i="4"/>
  <c r="CM33" i="4"/>
  <c r="CL33" i="4"/>
  <c r="CK33" i="4"/>
  <c r="CJ33" i="4"/>
  <c r="CI33" i="4"/>
  <c r="CH33" i="4"/>
  <c r="DS32" i="4"/>
  <c r="DR32" i="4"/>
  <c r="DQ32" i="4"/>
  <c r="DP32" i="4"/>
  <c r="DO32" i="4"/>
  <c r="DN32" i="4"/>
  <c r="DM32" i="4"/>
  <c r="DL32" i="4"/>
  <c r="DK32" i="4"/>
  <c r="DJ32" i="4"/>
  <c r="DI32" i="4"/>
  <c r="DH32" i="4"/>
  <c r="DG32" i="4"/>
  <c r="DF32" i="4"/>
  <c r="DE32" i="4"/>
  <c r="DD32" i="4"/>
  <c r="DC32" i="4"/>
  <c r="DB32" i="4"/>
  <c r="DA32" i="4"/>
  <c r="CZ32" i="4"/>
  <c r="CY32" i="4"/>
  <c r="CX32" i="4"/>
  <c r="CW32" i="4"/>
  <c r="CV32" i="4"/>
  <c r="CU32" i="4"/>
  <c r="CT32" i="4"/>
  <c r="CS32" i="4"/>
  <c r="CR32" i="4"/>
  <c r="CQ32" i="4"/>
  <c r="CP32" i="4"/>
  <c r="CO32" i="4"/>
  <c r="CN32" i="4"/>
  <c r="CM32" i="4"/>
  <c r="CL32" i="4"/>
  <c r="CK32" i="4"/>
  <c r="CJ32" i="4"/>
  <c r="CI32" i="4"/>
  <c r="CH32" i="4"/>
  <c r="DS31" i="4"/>
  <c r="DR31" i="4"/>
  <c r="DQ31" i="4"/>
  <c r="DP31" i="4"/>
  <c r="DO31" i="4"/>
  <c r="DN31" i="4"/>
  <c r="DM31" i="4"/>
  <c r="DL31" i="4"/>
  <c r="DK31" i="4"/>
  <c r="DJ31" i="4"/>
  <c r="DI31" i="4"/>
  <c r="DH31" i="4"/>
  <c r="DG31" i="4"/>
  <c r="DF31" i="4"/>
  <c r="DE31" i="4"/>
  <c r="DD31" i="4"/>
  <c r="DC31" i="4"/>
  <c r="DB31" i="4"/>
  <c r="DA31" i="4"/>
  <c r="CZ31" i="4"/>
  <c r="CY31" i="4"/>
  <c r="CX31" i="4"/>
  <c r="CW31" i="4"/>
  <c r="CV31" i="4"/>
  <c r="CU31" i="4"/>
  <c r="CT31" i="4"/>
  <c r="CS31" i="4"/>
  <c r="CR31" i="4"/>
  <c r="CQ31" i="4"/>
  <c r="CP31" i="4"/>
  <c r="CO31" i="4"/>
  <c r="CN31" i="4"/>
  <c r="CM31" i="4"/>
  <c r="CL31" i="4"/>
  <c r="CK31" i="4"/>
  <c r="CJ31" i="4"/>
  <c r="CI31" i="4"/>
  <c r="CH31" i="4"/>
  <c r="DS30" i="4"/>
  <c r="DR30" i="4"/>
  <c r="DQ30" i="4"/>
  <c r="DP30" i="4"/>
  <c r="DO30" i="4"/>
  <c r="DN30" i="4"/>
  <c r="DM30" i="4"/>
  <c r="DL30" i="4"/>
  <c r="DK30" i="4"/>
  <c r="DJ30" i="4"/>
  <c r="DI30" i="4"/>
  <c r="DH30" i="4"/>
  <c r="DG30" i="4"/>
  <c r="DF30" i="4"/>
  <c r="DE30" i="4"/>
  <c r="DD30" i="4"/>
  <c r="DC30" i="4"/>
  <c r="DB30" i="4"/>
  <c r="DA30" i="4"/>
  <c r="CZ30" i="4"/>
  <c r="CY30" i="4"/>
  <c r="CX30" i="4"/>
  <c r="CW30" i="4"/>
  <c r="CV30" i="4"/>
  <c r="CU30" i="4"/>
  <c r="CT30" i="4"/>
  <c r="CS30" i="4"/>
  <c r="CR30" i="4"/>
  <c r="CQ30" i="4"/>
  <c r="CP30" i="4"/>
  <c r="CO30" i="4"/>
  <c r="CN30" i="4"/>
  <c r="CM30" i="4"/>
  <c r="CL30" i="4"/>
  <c r="CK30" i="4"/>
  <c r="CJ30" i="4"/>
  <c r="CI30" i="4"/>
  <c r="CH30" i="4"/>
  <c r="DS29" i="4"/>
  <c r="DR29" i="4"/>
  <c r="DQ29" i="4"/>
  <c r="DP29" i="4"/>
  <c r="DO29" i="4"/>
  <c r="DN29" i="4"/>
  <c r="DM29" i="4"/>
  <c r="DL29" i="4"/>
  <c r="DK29" i="4"/>
  <c r="DJ29" i="4"/>
  <c r="DI29" i="4"/>
  <c r="DH29" i="4"/>
  <c r="DG29" i="4"/>
  <c r="DF29" i="4"/>
  <c r="DE29" i="4"/>
  <c r="DD29" i="4"/>
  <c r="DC29" i="4"/>
  <c r="DB29" i="4"/>
  <c r="DA29" i="4"/>
  <c r="CZ29" i="4"/>
  <c r="CY29" i="4"/>
  <c r="CX29" i="4"/>
  <c r="CW29" i="4"/>
  <c r="CV29" i="4"/>
  <c r="CU29" i="4"/>
  <c r="CT29" i="4"/>
  <c r="CS29" i="4"/>
  <c r="CR29" i="4"/>
  <c r="CQ29" i="4"/>
  <c r="CP29" i="4"/>
  <c r="CO29" i="4"/>
  <c r="CN29" i="4"/>
  <c r="CM29" i="4"/>
  <c r="CL29" i="4"/>
  <c r="CK29" i="4"/>
  <c r="CJ29" i="4"/>
  <c r="CI29" i="4"/>
  <c r="CH29" i="4"/>
  <c r="DS28" i="4"/>
  <c r="DR28" i="4"/>
  <c r="DQ28" i="4"/>
  <c r="DP28" i="4"/>
  <c r="DO28" i="4"/>
  <c r="DN28" i="4"/>
  <c r="DM28" i="4"/>
  <c r="DL28" i="4"/>
  <c r="DK28" i="4"/>
  <c r="DJ28" i="4"/>
  <c r="DI28" i="4"/>
  <c r="DH28" i="4"/>
  <c r="DG28" i="4"/>
  <c r="DF28" i="4"/>
  <c r="DE28" i="4"/>
  <c r="DD28" i="4"/>
  <c r="DC28" i="4"/>
  <c r="DB28" i="4"/>
  <c r="DA28" i="4"/>
  <c r="CZ28" i="4"/>
  <c r="CY28" i="4"/>
  <c r="CX28" i="4"/>
  <c r="CW28" i="4"/>
  <c r="CV28" i="4"/>
  <c r="CU28" i="4"/>
  <c r="CT28" i="4"/>
  <c r="CS28" i="4"/>
  <c r="CR28" i="4"/>
  <c r="CQ28" i="4"/>
  <c r="CP28" i="4"/>
  <c r="CO28" i="4"/>
  <c r="CN28" i="4"/>
  <c r="CM28" i="4"/>
  <c r="CL28" i="4"/>
  <c r="CK28" i="4"/>
  <c r="CJ28" i="4"/>
  <c r="CI28" i="4"/>
  <c r="CH28" i="4"/>
  <c r="DS27" i="4"/>
  <c r="DR27" i="4"/>
  <c r="DQ27" i="4"/>
  <c r="DP27" i="4"/>
  <c r="DO27" i="4"/>
  <c r="DN27" i="4"/>
  <c r="DM27" i="4"/>
  <c r="DL27" i="4"/>
  <c r="DK27" i="4"/>
  <c r="DJ27" i="4"/>
  <c r="DI27" i="4"/>
  <c r="DH27" i="4"/>
  <c r="DG27" i="4"/>
  <c r="DF27" i="4"/>
  <c r="DE27" i="4"/>
  <c r="DD27" i="4"/>
  <c r="DC27" i="4"/>
  <c r="DB27" i="4"/>
  <c r="DA27" i="4"/>
  <c r="CZ27" i="4"/>
  <c r="CY27" i="4"/>
  <c r="CX27" i="4"/>
  <c r="CW27" i="4"/>
  <c r="CV27" i="4"/>
  <c r="CU27" i="4"/>
  <c r="CT27" i="4"/>
  <c r="CS27" i="4"/>
  <c r="CR27" i="4"/>
  <c r="CQ27" i="4"/>
  <c r="CP27" i="4"/>
  <c r="CO27" i="4"/>
  <c r="CN27" i="4"/>
  <c r="CM27" i="4"/>
  <c r="CL27" i="4"/>
  <c r="CK27" i="4"/>
  <c r="CJ27" i="4"/>
  <c r="CI27" i="4"/>
  <c r="CH27" i="4"/>
  <c r="DS26" i="4"/>
  <c r="DR26" i="4"/>
  <c r="DQ26" i="4"/>
  <c r="DP26" i="4"/>
  <c r="DO26" i="4"/>
  <c r="DN26" i="4"/>
  <c r="DM26" i="4"/>
  <c r="DL26" i="4"/>
  <c r="DK26" i="4"/>
  <c r="DJ26" i="4"/>
  <c r="DI26" i="4"/>
  <c r="DH26" i="4"/>
  <c r="DG26" i="4"/>
  <c r="DF26" i="4"/>
  <c r="DE26" i="4"/>
  <c r="DD26" i="4"/>
  <c r="DC26" i="4"/>
  <c r="DB26" i="4"/>
  <c r="DA26" i="4"/>
  <c r="CZ26" i="4"/>
  <c r="CY26" i="4"/>
  <c r="CX26" i="4"/>
  <c r="CW26" i="4"/>
  <c r="CV26" i="4"/>
  <c r="CU26" i="4"/>
  <c r="CT26" i="4"/>
  <c r="CS26" i="4"/>
  <c r="CR26" i="4"/>
  <c r="CQ26" i="4"/>
  <c r="CP26" i="4"/>
  <c r="CO26" i="4"/>
  <c r="CN26" i="4"/>
  <c r="CM26" i="4"/>
  <c r="CL26" i="4"/>
  <c r="CK26" i="4"/>
  <c r="CJ26" i="4"/>
  <c r="CI26" i="4"/>
  <c r="CH26" i="4"/>
  <c r="DS25" i="4"/>
  <c r="DR25" i="4"/>
  <c r="DQ25" i="4"/>
  <c r="DP25" i="4"/>
  <c r="DO25" i="4"/>
  <c r="DN25" i="4"/>
  <c r="DM25" i="4"/>
  <c r="DL25" i="4"/>
  <c r="DK25" i="4"/>
  <c r="DJ25" i="4"/>
  <c r="DI25" i="4"/>
  <c r="DH25" i="4"/>
  <c r="DG25" i="4"/>
  <c r="DF25" i="4"/>
  <c r="DE25" i="4"/>
  <c r="DD25" i="4"/>
  <c r="DC25" i="4"/>
  <c r="DB25" i="4"/>
  <c r="DA25" i="4"/>
  <c r="CZ25" i="4"/>
  <c r="CY25" i="4"/>
  <c r="CX25" i="4"/>
  <c r="CW25" i="4"/>
  <c r="CV25" i="4"/>
  <c r="CU25" i="4"/>
  <c r="CT25" i="4"/>
  <c r="CS25" i="4"/>
  <c r="CR25" i="4"/>
  <c r="CQ25" i="4"/>
  <c r="CP25" i="4"/>
  <c r="CO25" i="4"/>
  <c r="CN25" i="4"/>
  <c r="CM25" i="4"/>
  <c r="CL25" i="4"/>
  <c r="CK25" i="4"/>
  <c r="CJ25" i="4"/>
  <c r="CI25" i="4"/>
  <c r="CH25" i="4"/>
  <c r="DS24" i="4"/>
  <c r="DR24" i="4"/>
  <c r="DQ24" i="4"/>
  <c r="DP24" i="4"/>
  <c r="DO24" i="4"/>
  <c r="DN24" i="4"/>
  <c r="DM24" i="4"/>
  <c r="DL24" i="4"/>
  <c r="DK24" i="4"/>
  <c r="DJ24" i="4"/>
  <c r="DI24" i="4"/>
  <c r="DH24" i="4"/>
  <c r="DG24" i="4"/>
  <c r="DF24" i="4"/>
  <c r="DE24" i="4"/>
  <c r="DD24" i="4"/>
  <c r="DC24" i="4"/>
  <c r="DB24" i="4"/>
  <c r="DA24" i="4"/>
  <c r="CZ24" i="4"/>
  <c r="CY24" i="4"/>
  <c r="CX24" i="4"/>
  <c r="CW24" i="4"/>
  <c r="CV24" i="4"/>
  <c r="CU24" i="4"/>
  <c r="CT24" i="4"/>
  <c r="CS24" i="4"/>
  <c r="CR24" i="4"/>
  <c r="CQ24" i="4"/>
  <c r="CP24" i="4"/>
  <c r="CO24" i="4"/>
  <c r="CN24" i="4"/>
  <c r="CM24" i="4"/>
  <c r="CL24" i="4"/>
  <c r="CK24" i="4"/>
  <c r="CJ24" i="4"/>
  <c r="CI24" i="4"/>
  <c r="CH24" i="4"/>
  <c r="DS23" i="4"/>
  <c r="DR23" i="4"/>
  <c r="DQ23" i="4"/>
  <c r="DP23" i="4"/>
  <c r="DO23" i="4"/>
  <c r="DN23" i="4"/>
  <c r="DM23" i="4"/>
  <c r="DL23" i="4"/>
  <c r="DK23" i="4"/>
  <c r="DJ23" i="4"/>
  <c r="DI23" i="4"/>
  <c r="DH23" i="4"/>
  <c r="DG23" i="4"/>
  <c r="DF23" i="4"/>
  <c r="DE23" i="4"/>
  <c r="DD23" i="4"/>
  <c r="DC23" i="4"/>
  <c r="DB23" i="4"/>
  <c r="DA23" i="4"/>
  <c r="CZ23" i="4"/>
  <c r="CY23" i="4"/>
  <c r="CX23" i="4"/>
  <c r="CW23" i="4"/>
  <c r="CV23" i="4"/>
  <c r="CU23" i="4"/>
  <c r="CT23" i="4"/>
  <c r="CS23" i="4"/>
  <c r="CR23" i="4"/>
  <c r="CQ23" i="4"/>
  <c r="CP23" i="4"/>
  <c r="CO23" i="4"/>
  <c r="CN23" i="4"/>
  <c r="CM23" i="4"/>
  <c r="CL23" i="4"/>
  <c r="CK23" i="4"/>
  <c r="CJ23" i="4"/>
  <c r="CI23" i="4"/>
  <c r="CH23" i="4"/>
  <c r="DS22" i="4"/>
  <c r="DR22" i="4"/>
  <c r="DQ22" i="4"/>
  <c r="DP22" i="4"/>
  <c r="DO22" i="4"/>
  <c r="DN22" i="4"/>
  <c r="DM22" i="4"/>
  <c r="DL22" i="4"/>
  <c r="DK22" i="4"/>
  <c r="DJ22" i="4"/>
  <c r="DI22" i="4"/>
  <c r="DH22" i="4"/>
  <c r="DG22" i="4"/>
  <c r="DF22" i="4"/>
  <c r="DE22" i="4"/>
  <c r="DD22" i="4"/>
  <c r="DC22" i="4"/>
  <c r="DB22" i="4"/>
  <c r="DA22" i="4"/>
  <c r="CZ22" i="4"/>
  <c r="CY22" i="4"/>
  <c r="CX22" i="4"/>
  <c r="CW22" i="4"/>
  <c r="CV22" i="4"/>
  <c r="CU22" i="4"/>
  <c r="CT22" i="4"/>
  <c r="CS22" i="4"/>
  <c r="CR22" i="4"/>
  <c r="CQ22" i="4"/>
  <c r="CP22" i="4"/>
  <c r="CO22" i="4"/>
  <c r="CN22" i="4"/>
  <c r="CM22" i="4"/>
  <c r="CL22" i="4"/>
  <c r="CK22" i="4"/>
  <c r="CJ22" i="4"/>
  <c r="CI22" i="4"/>
  <c r="CH22" i="4"/>
  <c r="DS21" i="4"/>
  <c r="DR21" i="4"/>
  <c r="DQ21" i="4"/>
  <c r="DP21" i="4"/>
  <c r="DO21" i="4"/>
  <c r="DN21" i="4"/>
  <c r="DM21" i="4"/>
  <c r="DL21" i="4"/>
  <c r="DK21" i="4"/>
  <c r="DJ21" i="4"/>
  <c r="DI21" i="4"/>
  <c r="DH21" i="4"/>
  <c r="DG21" i="4"/>
  <c r="DF21" i="4"/>
  <c r="DE21" i="4"/>
  <c r="DD21" i="4"/>
  <c r="DC21" i="4"/>
  <c r="DB21" i="4"/>
  <c r="DA21" i="4"/>
  <c r="CZ21" i="4"/>
  <c r="CY21" i="4"/>
  <c r="CX21" i="4"/>
  <c r="CW21" i="4"/>
  <c r="CV21" i="4"/>
  <c r="CU21" i="4"/>
  <c r="CT21" i="4"/>
  <c r="CS21" i="4"/>
  <c r="CR21" i="4"/>
  <c r="CQ21" i="4"/>
  <c r="CP21" i="4"/>
  <c r="CO21" i="4"/>
  <c r="CN21" i="4"/>
  <c r="CM21" i="4"/>
  <c r="CL21" i="4"/>
  <c r="CK21" i="4"/>
  <c r="CJ21" i="4"/>
  <c r="CI21" i="4"/>
  <c r="CH21" i="4"/>
  <c r="DS20" i="4"/>
  <c r="DR20" i="4"/>
  <c r="DQ20" i="4"/>
  <c r="DP20" i="4"/>
  <c r="DO20" i="4"/>
  <c r="DN20" i="4"/>
  <c r="DM20" i="4"/>
  <c r="DL20" i="4"/>
  <c r="DK20" i="4"/>
  <c r="DJ20" i="4"/>
  <c r="DI20" i="4"/>
  <c r="DH20" i="4"/>
  <c r="DG20" i="4"/>
  <c r="DF20" i="4"/>
  <c r="DE20" i="4"/>
  <c r="DD20" i="4"/>
  <c r="DC20" i="4"/>
  <c r="DB20" i="4"/>
  <c r="DA20" i="4"/>
  <c r="CZ20" i="4"/>
  <c r="CY20" i="4"/>
  <c r="CX20" i="4"/>
  <c r="CW20" i="4"/>
  <c r="CV20" i="4"/>
  <c r="CU20" i="4"/>
  <c r="CT20" i="4"/>
  <c r="CS20" i="4"/>
  <c r="CR20" i="4"/>
  <c r="CQ20" i="4"/>
  <c r="CP20" i="4"/>
  <c r="CO20" i="4"/>
  <c r="CN20" i="4"/>
  <c r="CM20" i="4"/>
  <c r="CL20" i="4"/>
  <c r="CK20" i="4"/>
  <c r="CJ20" i="4"/>
  <c r="CI20" i="4"/>
  <c r="CH20" i="4"/>
  <c r="DS19" i="4"/>
  <c r="DR19" i="4"/>
  <c r="DQ19" i="4"/>
  <c r="DP19" i="4"/>
  <c r="DO19" i="4"/>
  <c r="DN19" i="4"/>
  <c r="DM19" i="4"/>
  <c r="DL19" i="4"/>
  <c r="DK19" i="4"/>
  <c r="DJ19" i="4"/>
  <c r="DI19" i="4"/>
  <c r="DH19" i="4"/>
  <c r="DG19" i="4"/>
  <c r="DF19" i="4"/>
  <c r="DE19" i="4"/>
  <c r="DD19" i="4"/>
  <c r="DC19" i="4"/>
  <c r="DB19" i="4"/>
  <c r="DA19" i="4"/>
  <c r="CZ19" i="4"/>
  <c r="CY19" i="4"/>
  <c r="CX19" i="4"/>
  <c r="CW19" i="4"/>
  <c r="CV19" i="4"/>
  <c r="CU19" i="4"/>
  <c r="CT19" i="4"/>
  <c r="CS19" i="4"/>
  <c r="CR19" i="4"/>
  <c r="CQ19" i="4"/>
  <c r="CP19" i="4"/>
  <c r="CO19" i="4"/>
  <c r="CN19" i="4"/>
  <c r="CM19" i="4"/>
  <c r="CL19" i="4"/>
  <c r="CK19" i="4"/>
  <c r="CJ19" i="4"/>
  <c r="CI19" i="4"/>
  <c r="CH19" i="4"/>
  <c r="DS18" i="4"/>
  <c r="DR18" i="4"/>
  <c r="DQ18" i="4"/>
  <c r="DP18" i="4"/>
  <c r="DO18" i="4"/>
  <c r="DN18" i="4"/>
  <c r="DM18" i="4"/>
  <c r="DL18" i="4"/>
  <c r="DK18" i="4"/>
  <c r="DJ18" i="4"/>
  <c r="DI18" i="4"/>
  <c r="DH18" i="4"/>
  <c r="DG18" i="4"/>
  <c r="DF18" i="4"/>
  <c r="DE18" i="4"/>
  <c r="DD18" i="4"/>
  <c r="DC18" i="4"/>
  <c r="DB18" i="4"/>
  <c r="DA18" i="4"/>
  <c r="CZ18" i="4"/>
  <c r="CY18" i="4"/>
  <c r="CX18" i="4"/>
  <c r="CW18" i="4"/>
  <c r="CV18" i="4"/>
  <c r="CU18" i="4"/>
  <c r="CT18" i="4"/>
  <c r="CS18" i="4"/>
  <c r="CR18" i="4"/>
  <c r="CQ18" i="4"/>
  <c r="CP18" i="4"/>
  <c r="CO18" i="4"/>
  <c r="CN18" i="4"/>
  <c r="CM18" i="4"/>
  <c r="CL18" i="4"/>
  <c r="CK18" i="4"/>
  <c r="CJ18" i="4"/>
  <c r="CI18" i="4"/>
  <c r="CH18" i="4"/>
  <c r="DS17" i="4"/>
  <c r="DR17" i="4"/>
  <c r="DQ17" i="4"/>
  <c r="DP17" i="4"/>
  <c r="DO17" i="4"/>
  <c r="DN17" i="4"/>
  <c r="DM17" i="4"/>
  <c r="DL17" i="4"/>
  <c r="DK17" i="4"/>
  <c r="DJ17" i="4"/>
  <c r="DI17" i="4"/>
  <c r="DH17" i="4"/>
  <c r="DG17" i="4"/>
  <c r="DF17" i="4"/>
  <c r="DE17" i="4"/>
  <c r="DD17" i="4"/>
  <c r="DC17" i="4"/>
  <c r="DB17" i="4"/>
  <c r="DA17" i="4"/>
  <c r="CZ17" i="4"/>
  <c r="CY17" i="4"/>
  <c r="CX17" i="4"/>
  <c r="CW17" i="4"/>
  <c r="CV17" i="4"/>
  <c r="CU17" i="4"/>
  <c r="CT17" i="4"/>
  <c r="CS17" i="4"/>
  <c r="CR17" i="4"/>
  <c r="CQ17" i="4"/>
  <c r="CP17" i="4"/>
  <c r="CO17" i="4"/>
  <c r="CN17" i="4"/>
  <c r="CM17" i="4"/>
  <c r="CL17" i="4"/>
  <c r="CK17" i="4"/>
  <c r="CJ17" i="4"/>
  <c r="CI17" i="4"/>
  <c r="CH17" i="4"/>
  <c r="DS16" i="4"/>
  <c r="DR16" i="4"/>
  <c r="DQ16" i="4"/>
  <c r="DP16" i="4"/>
  <c r="DO16" i="4"/>
  <c r="DN16" i="4"/>
  <c r="DM16" i="4"/>
  <c r="DL16" i="4"/>
  <c r="DK16" i="4"/>
  <c r="DJ16" i="4"/>
  <c r="DI16" i="4"/>
  <c r="DH16" i="4"/>
  <c r="DG16" i="4"/>
  <c r="DF16" i="4"/>
  <c r="DE16" i="4"/>
  <c r="DD16" i="4"/>
  <c r="DC16" i="4"/>
  <c r="DB16" i="4"/>
  <c r="DA16" i="4"/>
  <c r="CZ16" i="4"/>
  <c r="CY16" i="4"/>
  <c r="CX16" i="4"/>
  <c r="CW16" i="4"/>
  <c r="CV16" i="4"/>
  <c r="CU16" i="4"/>
  <c r="CT16" i="4"/>
  <c r="CS16" i="4"/>
  <c r="CR16" i="4"/>
  <c r="CQ16" i="4"/>
  <c r="CP16" i="4"/>
  <c r="CO16" i="4"/>
  <c r="CN16" i="4"/>
  <c r="CM16" i="4"/>
  <c r="CL16" i="4"/>
  <c r="CK16" i="4"/>
  <c r="CJ16" i="4"/>
  <c r="CI16" i="4"/>
  <c r="CH16" i="4"/>
  <c r="DS15" i="4"/>
  <c r="DR15" i="4"/>
  <c r="DQ15" i="4"/>
  <c r="DP15" i="4"/>
  <c r="DO15" i="4"/>
  <c r="DN15" i="4"/>
  <c r="DM15" i="4"/>
  <c r="DL15" i="4"/>
  <c r="DK15" i="4"/>
  <c r="DJ15" i="4"/>
  <c r="DI15" i="4"/>
  <c r="DH15" i="4"/>
  <c r="DG15" i="4"/>
  <c r="DF15" i="4"/>
  <c r="DE15" i="4"/>
  <c r="DD15" i="4"/>
  <c r="DC15" i="4"/>
  <c r="DB15" i="4"/>
  <c r="DA15" i="4"/>
  <c r="CZ15" i="4"/>
  <c r="CY15" i="4"/>
  <c r="CX15" i="4"/>
  <c r="CW15" i="4"/>
  <c r="CV15" i="4"/>
  <c r="CU15" i="4"/>
  <c r="CT15" i="4"/>
  <c r="CS15" i="4"/>
  <c r="CR15" i="4"/>
  <c r="CQ15" i="4"/>
  <c r="CP15" i="4"/>
  <c r="CO15" i="4"/>
  <c r="CN15" i="4"/>
  <c r="CM15" i="4"/>
  <c r="CL15" i="4"/>
  <c r="CK15" i="4"/>
  <c r="CJ15" i="4"/>
  <c r="CI15" i="4"/>
  <c r="CH15" i="4"/>
  <c r="DS14" i="4"/>
  <c r="DR14" i="4"/>
  <c r="DQ14" i="4"/>
  <c r="DP14" i="4"/>
  <c r="DO14" i="4"/>
  <c r="DN14" i="4"/>
  <c r="DM14" i="4"/>
  <c r="DL14" i="4"/>
  <c r="DK14" i="4"/>
  <c r="DJ14" i="4"/>
  <c r="DI14" i="4"/>
  <c r="DH14" i="4"/>
  <c r="DG14" i="4"/>
  <c r="DF14" i="4"/>
  <c r="DE14" i="4"/>
  <c r="DD14" i="4"/>
  <c r="DC14" i="4"/>
  <c r="DB14" i="4"/>
  <c r="DA14" i="4"/>
  <c r="CZ14" i="4"/>
  <c r="CY14" i="4"/>
  <c r="CX14" i="4"/>
  <c r="CW14" i="4"/>
  <c r="CV14" i="4"/>
  <c r="CU14" i="4"/>
  <c r="CT14" i="4"/>
  <c r="CS14" i="4"/>
  <c r="CR14" i="4"/>
  <c r="CQ14" i="4"/>
  <c r="CP14" i="4"/>
  <c r="CO14" i="4"/>
  <c r="CN14" i="4"/>
  <c r="CM14" i="4"/>
  <c r="CL14" i="4"/>
  <c r="CK14" i="4"/>
  <c r="CJ14" i="4"/>
  <c r="CI14" i="4"/>
  <c r="CH14" i="4"/>
  <c r="DS13" i="4"/>
  <c r="DR13" i="4"/>
  <c r="DQ13" i="4"/>
  <c r="DP13" i="4"/>
  <c r="DO13" i="4"/>
  <c r="DN13" i="4"/>
  <c r="DM13" i="4"/>
  <c r="DL13" i="4"/>
  <c r="DK13" i="4"/>
  <c r="DJ13" i="4"/>
  <c r="DI13" i="4"/>
  <c r="DH13" i="4"/>
  <c r="DG13" i="4"/>
  <c r="DF13" i="4"/>
  <c r="DE13" i="4"/>
  <c r="DD13" i="4"/>
  <c r="DC13" i="4"/>
  <c r="DB13" i="4"/>
  <c r="DA13" i="4"/>
  <c r="CZ13" i="4"/>
  <c r="CY13" i="4"/>
  <c r="CX13" i="4"/>
  <c r="CW13" i="4"/>
  <c r="CV13" i="4"/>
  <c r="CU13" i="4"/>
  <c r="CT13" i="4"/>
  <c r="CS13" i="4"/>
  <c r="CR13" i="4"/>
  <c r="CQ13" i="4"/>
  <c r="CP13" i="4"/>
  <c r="CO13" i="4"/>
  <c r="CN13" i="4"/>
  <c r="CM13" i="4"/>
  <c r="CL13" i="4"/>
  <c r="CK13" i="4"/>
  <c r="CJ13" i="4"/>
  <c r="CI13" i="4"/>
  <c r="CH13" i="4"/>
  <c r="DS12" i="4"/>
  <c r="DR12" i="4"/>
  <c r="DQ12" i="4"/>
  <c r="DP12" i="4"/>
  <c r="DO12" i="4"/>
  <c r="DN12" i="4"/>
  <c r="DM12" i="4"/>
  <c r="DL12" i="4"/>
  <c r="DK12" i="4"/>
  <c r="DJ12" i="4"/>
  <c r="DI12" i="4"/>
  <c r="DH12" i="4"/>
  <c r="DG12" i="4"/>
  <c r="DF12" i="4"/>
  <c r="DE12" i="4"/>
  <c r="DD12" i="4"/>
  <c r="DC12" i="4"/>
  <c r="DB12" i="4"/>
  <c r="DA12" i="4"/>
  <c r="CZ12" i="4"/>
  <c r="CY12" i="4"/>
  <c r="CX12" i="4"/>
  <c r="CW12" i="4"/>
  <c r="CV12" i="4"/>
  <c r="CU12" i="4"/>
  <c r="CT12" i="4"/>
  <c r="CS12" i="4"/>
  <c r="CR12" i="4"/>
  <c r="CQ12" i="4"/>
  <c r="CP12" i="4"/>
  <c r="CO12" i="4"/>
  <c r="CN12" i="4"/>
  <c r="CM12" i="4"/>
  <c r="CL12" i="4"/>
  <c r="CK12" i="4"/>
  <c r="CJ12" i="4"/>
  <c r="CI12" i="4"/>
  <c r="CH12" i="4"/>
  <c r="DS11" i="4"/>
  <c r="DR11" i="4"/>
  <c r="DQ11" i="4"/>
  <c r="DP11" i="4"/>
  <c r="DO11" i="4"/>
  <c r="DN11" i="4"/>
  <c r="DM11" i="4"/>
  <c r="DL11" i="4"/>
  <c r="DK11" i="4"/>
  <c r="DJ11" i="4"/>
  <c r="DI11" i="4"/>
  <c r="DH11" i="4"/>
  <c r="DG11" i="4"/>
  <c r="DF11" i="4"/>
  <c r="DE11" i="4"/>
  <c r="DD11" i="4"/>
  <c r="DC11" i="4"/>
  <c r="DB11" i="4"/>
  <c r="DA11" i="4"/>
  <c r="CZ11" i="4"/>
  <c r="CY11" i="4"/>
  <c r="CX11" i="4"/>
  <c r="CW11" i="4"/>
  <c r="CV11" i="4"/>
  <c r="CU11" i="4"/>
  <c r="CT11" i="4"/>
  <c r="CS11" i="4"/>
  <c r="CR11" i="4"/>
  <c r="CQ11" i="4"/>
  <c r="CP11" i="4"/>
  <c r="CO11" i="4"/>
  <c r="CN11" i="4"/>
  <c r="CM11" i="4"/>
  <c r="CL11" i="4"/>
  <c r="CK11" i="4"/>
  <c r="CJ11" i="4"/>
  <c r="CI11" i="4"/>
  <c r="CH11" i="4"/>
  <c r="DS10" i="4"/>
  <c r="DR10" i="4"/>
  <c r="DQ10" i="4"/>
  <c r="DP10" i="4"/>
  <c r="DO10" i="4"/>
  <c r="DN10" i="4"/>
  <c r="DM10" i="4"/>
  <c r="DL10" i="4"/>
  <c r="DK10" i="4"/>
  <c r="DJ10" i="4"/>
  <c r="DI10" i="4"/>
  <c r="DH10" i="4"/>
  <c r="DG10" i="4"/>
  <c r="DF10" i="4"/>
  <c r="DE10" i="4"/>
  <c r="DD10" i="4"/>
  <c r="DC10" i="4"/>
  <c r="DB10" i="4"/>
  <c r="DA10" i="4"/>
  <c r="CZ10" i="4"/>
  <c r="CY10" i="4"/>
  <c r="CX10" i="4"/>
  <c r="CW10" i="4"/>
  <c r="CV10" i="4"/>
  <c r="CU10" i="4"/>
  <c r="CT10" i="4"/>
  <c r="CS10" i="4"/>
  <c r="CR10" i="4"/>
  <c r="CQ10" i="4"/>
  <c r="CP10" i="4"/>
  <c r="CO10" i="4"/>
  <c r="CN10" i="4"/>
  <c r="CM10" i="4"/>
  <c r="CL10" i="4"/>
  <c r="CK10" i="4"/>
  <c r="CJ10" i="4"/>
  <c r="CI10" i="4"/>
  <c r="CH10" i="4"/>
  <c r="DS9" i="4"/>
  <c r="DR9" i="4"/>
  <c r="DQ9" i="4"/>
  <c r="DP9" i="4"/>
  <c r="DO9" i="4"/>
  <c r="DN9" i="4"/>
  <c r="DM9" i="4"/>
  <c r="DL9" i="4"/>
  <c r="DK9" i="4"/>
  <c r="DJ9" i="4"/>
  <c r="DI9" i="4"/>
  <c r="DH9" i="4"/>
  <c r="DG9" i="4"/>
  <c r="DF9" i="4"/>
  <c r="DE9" i="4"/>
  <c r="DD9" i="4"/>
  <c r="DC9" i="4"/>
  <c r="DB9" i="4"/>
  <c r="DA9" i="4"/>
  <c r="CZ9" i="4"/>
  <c r="CY9" i="4"/>
  <c r="CX9" i="4"/>
  <c r="CW9" i="4"/>
  <c r="CV9" i="4"/>
  <c r="CU9" i="4"/>
  <c r="CT9" i="4"/>
  <c r="CS9" i="4"/>
  <c r="CR9" i="4"/>
  <c r="CQ9" i="4"/>
  <c r="CP9" i="4"/>
  <c r="CO9" i="4"/>
  <c r="CN9" i="4"/>
  <c r="CM9" i="4"/>
  <c r="CL9" i="4"/>
  <c r="CK9" i="4"/>
  <c r="CJ9" i="4"/>
  <c r="CI9" i="4"/>
  <c r="CH9" i="4"/>
  <c r="DS8" i="4"/>
  <c r="DR8" i="4"/>
  <c r="DQ8" i="4"/>
  <c r="DP8" i="4"/>
  <c r="DO8" i="4"/>
  <c r="DN8" i="4"/>
  <c r="DM8" i="4"/>
  <c r="DL8" i="4"/>
  <c r="DK8" i="4"/>
  <c r="DJ8" i="4"/>
  <c r="DI8" i="4"/>
  <c r="DH8" i="4"/>
  <c r="DG8" i="4"/>
  <c r="DF8" i="4"/>
  <c r="DE8" i="4"/>
  <c r="DD8" i="4"/>
  <c r="DC8" i="4"/>
  <c r="DB8" i="4"/>
  <c r="DA8" i="4"/>
  <c r="CZ8" i="4"/>
  <c r="CY8" i="4"/>
  <c r="CX8" i="4"/>
  <c r="CW8" i="4"/>
  <c r="CV8" i="4"/>
  <c r="CU8" i="4"/>
  <c r="CT8" i="4"/>
  <c r="CS8" i="4"/>
  <c r="CR8" i="4"/>
  <c r="CQ8" i="4"/>
  <c r="CP8" i="4"/>
  <c r="CO8" i="4"/>
  <c r="CN8" i="4"/>
  <c r="CM8" i="4"/>
  <c r="CL8" i="4"/>
  <c r="CK8" i="4"/>
  <c r="CJ8" i="4"/>
  <c r="CI8" i="4"/>
  <c r="CH8"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62" i="4"/>
  <c r="CG59" i="4"/>
  <c r="CG52" i="4"/>
  <c r="CG51" i="4"/>
  <c r="CG50" i="4"/>
  <c r="CG49"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F7" i="4"/>
  <c r="DX8" i="4"/>
  <c r="DW8" i="4"/>
  <c r="DW7" i="4"/>
  <c r="DX7" i="4"/>
  <c r="FM7" i="4" s="1"/>
  <c r="DY7" i="4"/>
  <c r="FO7" i="4" s="1"/>
  <c r="DZ7" i="4"/>
  <c r="EA7" i="4"/>
  <c r="FQ7" i="4" s="1"/>
  <c r="EB7" i="4"/>
  <c r="EC7" i="4"/>
  <c r="FS7" i="4" s="1"/>
  <c r="ED7" i="4"/>
  <c r="EE7" i="4"/>
  <c r="FU7" i="4" s="1"/>
  <c r="EF7" i="4"/>
  <c r="EG7" i="4"/>
  <c r="FW7" i="4" s="1"/>
  <c r="EH7" i="4"/>
  <c r="EI7" i="4"/>
  <c r="FY7" i="4" s="1"/>
  <c r="EJ7" i="4"/>
  <c r="EK7" i="4"/>
  <c r="GA7" i="4" s="1"/>
  <c r="EL7" i="4"/>
  <c r="EM7" i="4"/>
  <c r="GC7" i="4" s="1"/>
  <c r="EN7" i="4"/>
  <c r="EO7" i="4"/>
  <c r="GE7" i="4" s="1"/>
  <c r="EP7" i="4"/>
  <c r="EQ7" i="4"/>
  <c r="GG7" i="4" s="1"/>
  <c r="ER7" i="4"/>
  <c r="ES7" i="4"/>
  <c r="GI7" i="4" s="1"/>
  <c r="ET7" i="4"/>
  <c r="EU7" i="4"/>
  <c r="GK7" i="4" s="1"/>
  <c r="EV7" i="4"/>
  <c r="EW7" i="4"/>
  <c r="GM7" i="4" s="1"/>
  <c r="EX7" i="4"/>
  <c r="EY7" i="4"/>
  <c r="GO7" i="4" s="1"/>
  <c r="EZ7" i="4"/>
  <c r="FA7" i="4"/>
  <c r="GQ7" i="4" s="1"/>
  <c r="FB7" i="4"/>
  <c r="FC7" i="4"/>
  <c r="GS7" i="4" s="1"/>
  <c r="FD7" i="4"/>
  <c r="FE7" i="4"/>
  <c r="GU7" i="4" s="1"/>
  <c r="FF7" i="4"/>
  <c r="FG7" i="4"/>
  <c r="GW7" i="4" s="1"/>
  <c r="FH7" i="4"/>
  <c r="DY8" i="4"/>
  <c r="FO8" i="4" s="1"/>
  <c r="DZ8" i="4"/>
  <c r="EA8" i="4"/>
  <c r="FQ8" i="4" s="1"/>
  <c r="EB8" i="4"/>
  <c r="EC8" i="4"/>
  <c r="FS8" i="4" s="1"/>
  <c r="ED8" i="4"/>
  <c r="EE8" i="4"/>
  <c r="FU8" i="4" s="1"/>
  <c r="EF8" i="4"/>
  <c r="EG8" i="4"/>
  <c r="FW8" i="4" s="1"/>
  <c r="EH8" i="4"/>
  <c r="EI8" i="4"/>
  <c r="FY8" i="4" s="1"/>
  <c r="EJ8" i="4"/>
  <c r="EK8" i="4"/>
  <c r="GA8" i="4" s="1"/>
  <c r="EL8" i="4"/>
  <c r="EM8" i="4"/>
  <c r="GC8" i="4" s="1"/>
  <c r="EN8" i="4"/>
  <c r="EO8" i="4"/>
  <c r="GE8" i="4" s="1"/>
  <c r="EP8" i="4"/>
  <c r="EQ8" i="4"/>
  <c r="GG8" i="4" s="1"/>
  <c r="ER8" i="4"/>
  <c r="ES8" i="4"/>
  <c r="GI8" i="4"/>
  <c r="ET8" i="4"/>
  <c r="EU8" i="4"/>
  <c r="GK8" i="4" s="1"/>
  <c r="EV8" i="4"/>
  <c r="EW8" i="4"/>
  <c r="GM8" i="4"/>
  <c r="EX8" i="4"/>
  <c r="EY8" i="4"/>
  <c r="GO8" i="4" s="1"/>
  <c r="EZ8" i="4"/>
  <c r="FA8" i="4"/>
  <c r="GQ8" i="4" s="1"/>
  <c r="FB8" i="4"/>
  <c r="FC8" i="4"/>
  <c r="GS8" i="4" s="1"/>
  <c r="FD8" i="4"/>
  <c r="FE8" i="4"/>
  <c r="GU8" i="4" s="1"/>
  <c r="FF8" i="4"/>
  <c r="FG8" i="4"/>
  <c r="GW8" i="4" s="1"/>
  <c r="FH8" i="4"/>
  <c r="DW9" i="4"/>
  <c r="FM9" i="4" s="1"/>
  <c r="DX9" i="4"/>
  <c r="DY9" i="4"/>
  <c r="FO9" i="4" s="1"/>
  <c r="DZ9" i="4"/>
  <c r="EA9" i="4"/>
  <c r="FQ9" i="4"/>
  <c r="EB9" i="4"/>
  <c r="EC9" i="4"/>
  <c r="FS9" i="4" s="1"/>
  <c r="ED9" i="4"/>
  <c r="EE9" i="4"/>
  <c r="FU9" i="4" s="1"/>
  <c r="EF9" i="4"/>
  <c r="EG9" i="4"/>
  <c r="FW9" i="4" s="1"/>
  <c r="EH9" i="4"/>
  <c r="EI9" i="4"/>
  <c r="FY9" i="4" s="1"/>
  <c r="EJ9" i="4"/>
  <c r="EK9" i="4"/>
  <c r="GA9" i="4" s="1"/>
  <c r="EL9" i="4"/>
  <c r="EM9" i="4"/>
  <c r="GC9" i="4" s="1"/>
  <c r="EN9" i="4"/>
  <c r="EO9" i="4"/>
  <c r="GE9" i="4" s="1"/>
  <c r="EP9" i="4"/>
  <c r="EQ9" i="4"/>
  <c r="GG9" i="4" s="1"/>
  <c r="ER9" i="4"/>
  <c r="ES9" i="4"/>
  <c r="GI9" i="4" s="1"/>
  <c r="ET9" i="4"/>
  <c r="EU9" i="4"/>
  <c r="GK9" i="4" s="1"/>
  <c r="EV9" i="4"/>
  <c r="EW9" i="4"/>
  <c r="GM9" i="4" s="1"/>
  <c r="EX9" i="4"/>
  <c r="EY9" i="4"/>
  <c r="GO9" i="4" s="1"/>
  <c r="EZ9" i="4"/>
  <c r="FA9" i="4"/>
  <c r="GQ9" i="4" s="1"/>
  <c r="FB9" i="4"/>
  <c r="FC9" i="4"/>
  <c r="FD9" i="4"/>
  <c r="FE9" i="4"/>
  <c r="GU9" i="4" s="1"/>
  <c r="FF9" i="4"/>
  <c r="FG9" i="4"/>
  <c r="FH9" i="4"/>
  <c r="DW10" i="4"/>
  <c r="FM10" i="4" s="1"/>
  <c r="DX10" i="4"/>
  <c r="DY10" i="4"/>
  <c r="FO10" i="4" s="1"/>
  <c r="DZ10" i="4"/>
  <c r="EA10" i="4"/>
  <c r="EB10" i="4"/>
  <c r="EC10" i="4"/>
  <c r="FS10" i="4" s="1"/>
  <c r="ED10" i="4"/>
  <c r="EE10" i="4"/>
  <c r="FU10" i="4" s="1"/>
  <c r="EF10" i="4"/>
  <c r="EG10" i="4"/>
  <c r="FW10" i="4" s="1"/>
  <c r="EH10" i="4"/>
  <c r="EI10" i="4"/>
  <c r="FY10" i="4" s="1"/>
  <c r="EJ10" i="4"/>
  <c r="EK10" i="4"/>
  <c r="GA10" i="4" s="1"/>
  <c r="EL10" i="4"/>
  <c r="EM10" i="4"/>
  <c r="GC10" i="4" s="1"/>
  <c r="EN10" i="4"/>
  <c r="EO10" i="4"/>
  <c r="GE10" i="4" s="1"/>
  <c r="EP10" i="4"/>
  <c r="EQ10" i="4"/>
  <c r="GG10" i="4" s="1"/>
  <c r="ER10" i="4"/>
  <c r="ES10" i="4"/>
  <c r="GI10" i="4" s="1"/>
  <c r="ET10" i="4"/>
  <c r="EU10" i="4"/>
  <c r="GK10" i="4" s="1"/>
  <c r="EV10" i="4"/>
  <c r="EW10" i="4"/>
  <c r="GM10" i="4" s="1"/>
  <c r="EX10" i="4"/>
  <c r="EY10" i="4"/>
  <c r="GO10" i="4" s="1"/>
  <c r="EZ10" i="4"/>
  <c r="FA10" i="4"/>
  <c r="GQ10" i="4" s="1"/>
  <c r="FB10" i="4"/>
  <c r="FC10" i="4"/>
  <c r="GS10" i="4" s="1"/>
  <c r="FD10" i="4"/>
  <c r="FE10" i="4"/>
  <c r="GU10" i="4" s="1"/>
  <c r="FF10" i="4"/>
  <c r="FG10" i="4"/>
  <c r="GW10" i="4" s="1"/>
  <c r="FH10" i="4"/>
  <c r="DW11" i="4"/>
  <c r="DX11" i="4"/>
  <c r="DY11" i="4"/>
  <c r="FO11" i="4" s="1"/>
  <c r="DZ11" i="4"/>
  <c r="EA11" i="4"/>
  <c r="FQ11" i="4" s="1"/>
  <c r="EB11" i="4"/>
  <c r="EC11" i="4"/>
  <c r="FS11" i="4" s="1"/>
  <c r="ED11" i="4"/>
  <c r="EE11" i="4"/>
  <c r="FU11" i="4" s="1"/>
  <c r="EF11" i="4"/>
  <c r="EG11" i="4"/>
  <c r="EH11" i="4"/>
  <c r="EI11" i="4"/>
  <c r="FY11" i="4" s="1"/>
  <c r="EJ11" i="4"/>
  <c r="EK11" i="4"/>
  <c r="GA11" i="4" s="1"/>
  <c r="EL11" i="4"/>
  <c r="EM11" i="4"/>
  <c r="GC11" i="4" s="1"/>
  <c r="EN11" i="4"/>
  <c r="EO11" i="4"/>
  <c r="GE11" i="4" s="1"/>
  <c r="EP11" i="4"/>
  <c r="EQ11" i="4"/>
  <c r="GG11" i="4" s="1"/>
  <c r="ER11" i="4"/>
  <c r="ES11" i="4"/>
  <c r="ET11" i="4"/>
  <c r="EU11" i="4"/>
  <c r="GK11" i="4" s="1"/>
  <c r="EV11" i="4"/>
  <c r="EW11" i="4"/>
  <c r="EX11" i="4"/>
  <c r="EY11" i="4"/>
  <c r="GO11" i="4" s="1"/>
  <c r="EZ11" i="4"/>
  <c r="FA11" i="4"/>
  <c r="GQ11" i="4" s="1"/>
  <c r="FB11" i="4"/>
  <c r="FC11" i="4"/>
  <c r="GS11" i="4"/>
  <c r="FD11" i="4"/>
  <c r="FE11" i="4"/>
  <c r="GU11" i="4" s="1"/>
  <c r="FF11" i="4"/>
  <c r="FG11" i="4"/>
  <c r="GW11" i="4" s="1"/>
  <c r="FH11" i="4"/>
  <c r="DW12" i="4"/>
  <c r="DX12" i="4"/>
  <c r="DY12" i="4"/>
  <c r="FO12" i="4" s="1"/>
  <c r="DZ12" i="4"/>
  <c r="EA12" i="4"/>
  <c r="FQ12" i="4" s="1"/>
  <c r="EB12" i="4"/>
  <c r="EC12" i="4"/>
  <c r="FS12" i="4" s="1"/>
  <c r="ED12" i="4"/>
  <c r="EE12" i="4"/>
  <c r="FU12" i="4" s="1"/>
  <c r="EF12" i="4"/>
  <c r="EG12" i="4"/>
  <c r="FW12" i="4" s="1"/>
  <c r="EH12" i="4"/>
  <c r="EI12" i="4"/>
  <c r="FY12" i="4" s="1"/>
  <c r="EJ12" i="4"/>
  <c r="EK12" i="4"/>
  <c r="GA12" i="4"/>
  <c r="EL12" i="4"/>
  <c r="EM12" i="4"/>
  <c r="GC12" i="4" s="1"/>
  <c r="EN12" i="4"/>
  <c r="EO12" i="4"/>
  <c r="GE12" i="4" s="1"/>
  <c r="EP12" i="4"/>
  <c r="EQ12" i="4"/>
  <c r="GG12" i="4" s="1"/>
  <c r="ER12" i="4"/>
  <c r="ES12" i="4"/>
  <c r="GI12" i="4" s="1"/>
  <c r="ET12" i="4"/>
  <c r="EU12" i="4"/>
  <c r="GK12" i="4" s="1"/>
  <c r="EV12" i="4"/>
  <c r="EW12" i="4"/>
  <c r="GM12" i="4" s="1"/>
  <c r="EX12" i="4"/>
  <c r="EY12" i="4"/>
  <c r="GO12" i="4" s="1"/>
  <c r="EZ12" i="4"/>
  <c r="FA12" i="4"/>
  <c r="GQ12" i="4" s="1"/>
  <c r="FB12" i="4"/>
  <c r="FC12" i="4"/>
  <c r="GS12" i="4" s="1"/>
  <c r="FD12" i="4"/>
  <c r="FE12" i="4"/>
  <c r="GU12" i="4" s="1"/>
  <c r="FF12" i="4"/>
  <c r="FG12" i="4"/>
  <c r="GW12" i="4" s="1"/>
  <c r="FH12" i="4"/>
  <c r="DW13" i="4"/>
  <c r="DX13" i="4"/>
  <c r="DY13" i="4"/>
  <c r="FO13" i="4" s="1"/>
  <c r="DZ13" i="4"/>
  <c r="EA13" i="4"/>
  <c r="FQ13" i="4" s="1"/>
  <c r="EB13" i="4"/>
  <c r="EC13" i="4"/>
  <c r="FS13" i="4" s="1"/>
  <c r="ED13" i="4"/>
  <c r="EE13" i="4"/>
  <c r="FU13" i="4" s="1"/>
  <c r="EF13" i="4"/>
  <c r="EG13" i="4"/>
  <c r="FW13" i="4" s="1"/>
  <c r="EH13" i="4"/>
  <c r="EI13" i="4"/>
  <c r="FY13" i="4" s="1"/>
  <c r="EJ13" i="4"/>
  <c r="EK13" i="4"/>
  <c r="GA13" i="4" s="1"/>
  <c r="EL13" i="4"/>
  <c r="EM13" i="4"/>
  <c r="GC13" i="4"/>
  <c r="EN13" i="4"/>
  <c r="EO13" i="4"/>
  <c r="GE13" i="4" s="1"/>
  <c r="EP13" i="4"/>
  <c r="EQ13" i="4"/>
  <c r="GG13" i="4" s="1"/>
  <c r="ER13" i="4"/>
  <c r="ES13" i="4"/>
  <c r="GI13" i="4" s="1"/>
  <c r="ET13" i="4"/>
  <c r="EU13" i="4"/>
  <c r="GK13" i="4" s="1"/>
  <c r="EV13" i="4"/>
  <c r="EW13" i="4"/>
  <c r="GM13" i="4" s="1"/>
  <c r="EX13" i="4"/>
  <c r="EY13" i="4"/>
  <c r="GO13" i="4" s="1"/>
  <c r="EZ13" i="4"/>
  <c r="FA13" i="4"/>
  <c r="GQ13" i="4" s="1"/>
  <c r="FB13" i="4"/>
  <c r="FC13" i="4"/>
  <c r="GS13" i="4"/>
  <c r="FD13" i="4"/>
  <c r="FE13" i="4"/>
  <c r="GU13" i="4" s="1"/>
  <c r="FF13" i="4"/>
  <c r="FG13" i="4"/>
  <c r="GW13" i="4" s="1"/>
  <c r="FH13" i="4"/>
  <c r="DW14" i="4"/>
  <c r="DX14" i="4"/>
  <c r="DY14" i="4"/>
  <c r="DZ14" i="4"/>
  <c r="EA14" i="4"/>
  <c r="FQ14" i="4" s="1"/>
  <c r="EB14" i="4"/>
  <c r="EC14" i="4"/>
  <c r="FS14" i="4" s="1"/>
  <c r="ED14" i="4"/>
  <c r="EE14" i="4"/>
  <c r="FU14" i="4" s="1"/>
  <c r="EF14" i="4"/>
  <c r="EG14" i="4"/>
  <c r="FW14" i="4" s="1"/>
  <c r="EH14" i="4"/>
  <c r="EI14" i="4"/>
  <c r="FY14" i="4" s="1"/>
  <c r="EJ14" i="4"/>
  <c r="EK14" i="4"/>
  <c r="GA14" i="4" s="1"/>
  <c r="EL14" i="4"/>
  <c r="EM14" i="4"/>
  <c r="EN14" i="4"/>
  <c r="EO14" i="4"/>
  <c r="GE14" i="4" s="1"/>
  <c r="EP14" i="4"/>
  <c r="EQ14" i="4"/>
  <c r="GG14" i="4" s="1"/>
  <c r="ER14" i="4"/>
  <c r="ES14" i="4"/>
  <c r="GI14" i="4" s="1"/>
  <c r="ET14" i="4"/>
  <c r="EU14" i="4"/>
  <c r="GK14" i="4" s="1"/>
  <c r="EV14" i="4"/>
  <c r="EW14" i="4"/>
  <c r="GM14" i="4" s="1"/>
  <c r="EX14" i="4"/>
  <c r="EY14" i="4"/>
  <c r="EZ14" i="4"/>
  <c r="FA14" i="4"/>
  <c r="GQ14" i="4" s="1"/>
  <c r="FB14" i="4"/>
  <c r="FC14" i="4"/>
  <c r="GS14" i="4" s="1"/>
  <c r="FD14" i="4"/>
  <c r="FE14" i="4"/>
  <c r="GU14" i="4" s="1"/>
  <c r="FF14" i="4"/>
  <c r="FG14" i="4"/>
  <c r="GW14" i="4" s="1"/>
  <c r="FH14" i="4"/>
  <c r="DW15" i="4"/>
  <c r="FM15" i="4" s="1"/>
  <c r="DX15" i="4"/>
  <c r="DY15" i="4"/>
  <c r="FO15" i="4" s="1"/>
  <c r="DZ15" i="4"/>
  <c r="EA15" i="4"/>
  <c r="FQ15" i="4" s="1"/>
  <c r="EB15" i="4"/>
  <c r="ED15" i="4"/>
  <c r="EE15" i="4"/>
  <c r="FU15" i="4" s="1"/>
  <c r="EF15" i="4"/>
  <c r="EG15" i="4"/>
  <c r="EH15" i="4"/>
  <c r="EJ15" i="4"/>
  <c r="EK15" i="4"/>
  <c r="EL15" i="4"/>
  <c r="EM15" i="4"/>
  <c r="GC15" i="4" s="1"/>
  <c r="EN15" i="4"/>
  <c r="EO15" i="4"/>
  <c r="GE15" i="4" s="1"/>
  <c r="EP15" i="4"/>
  <c r="EQ15" i="4"/>
  <c r="GG15" i="4" s="1"/>
  <c r="ER15" i="4"/>
  <c r="ES15" i="4"/>
  <c r="GI15" i="4" s="1"/>
  <c r="ET15" i="4"/>
  <c r="EU15" i="4"/>
  <c r="GK15" i="4" s="1"/>
  <c r="EV15" i="4"/>
  <c r="EW15" i="4"/>
  <c r="GM15" i="4" s="1"/>
  <c r="EX15" i="4"/>
  <c r="EZ15" i="4"/>
  <c r="FA15" i="4"/>
  <c r="FB15" i="4"/>
  <c r="FC15" i="4"/>
  <c r="GS15" i="4"/>
  <c r="FD15" i="4"/>
  <c r="FE15" i="4"/>
  <c r="GU15" i="4" s="1"/>
  <c r="FF15" i="4"/>
  <c r="FG15" i="4"/>
  <c r="GW15" i="4" s="1"/>
  <c r="FH15" i="4"/>
  <c r="DW16" i="4"/>
  <c r="DX16" i="4"/>
  <c r="DY16" i="4"/>
  <c r="FO16" i="4" s="1"/>
  <c r="DZ16" i="4"/>
  <c r="EA16" i="4"/>
  <c r="EB16" i="4"/>
  <c r="EC16" i="4"/>
  <c r="FS16" i="4" s="1"/>
  <c r="ED16" i="4"/>
  <c r="EE16" i="4"/>
  <c r="EF16" i="4"/>
  <c r="EG16" i="4"/>
  <c r="FW16" i="4" s="1"/>
  <c r="EH16" i="4"/>
  <c r="EI16" i="4"/>
  <c r="FY16" i="4" s="1"/>
  <c r="EJ16" i="4"/>
  <c r="EK16" i="4"/>
  <c r="GA16" i="4" s="1"/>
  <c r="EL16" i="4"/>
  <c r="EM16" i="4"/>
  <c r="EN16" i="4"/>
  <c r="EO16" i="4"/>
  <c r="EP16" i="4"/>
  <c r="EQ16" i="4"/>
  <c r="ER16" i="4"/>
  <c r="ES16" i="4"/>
  <c r="ET16" i="4"/>
  <c r="EU16" i="4"/>
  <c r="GK16" i="4" s="1"/>
  <c r="EV16" i="4"/>
  <c r="EW16" i="4"/>
  <c r="EX16" i="4"/>
  <c r="EY16" i="4"/>
  <c r="GO16" i="4" s="1"/>
  <c r="EZ16" i="4"/>
  <c r="FA16" i="4"/>
  <c r="FB16" i="4"/>
  <c r="FC16" i="4"/>
  <c r="FD16" i="4"/>
  <c r="FE16" i="4"/>
  <c r="FF16" i="4"/>
  <c r="FG16" i="4"/>
  <c r="FH16" i="4"/>
  <c r="DW17" i="4"/>
  <c r="DX17" i="4"/>
  <c r="DY17" i="4"/>
  <c r="FO17" i="4" s="1"/>
  <c r="DZ17" i="4"/>
  <c r="EA17" i="4"/>
  <c r="EB17" i="4"/>
  <c r="EC17" i="4"/>
  <c r="ED17" i="4"/>
  <c r="EE17" i="4"/>
  <c r="EF17" i="4"/>
  <c r="EG17" i="4"/>
  <c r="EH17" i="4"/>
  <c r="EI17" i="4"/>
  <c r="EJ17" i="4"/>
  <c r="EK17" i="4"/>
  <c r="EL17" i="4"/>
  <c r="EM17" i="4"/>
  <c r="EN17" i="4"/>
  <c r="EO17" i="4"/>
  <c r="EP17" i="4"/>
  <c r="EQ17" i="4"/>
  <c r="ER17" i="4"/>
  <c r="ES17" i="4"/>
  <c r="ET17" i="4"/>
  <c r="EU17" i="4"/>
  <c r="EV17" i="4"/>
  <c r="EW17" i="4"/>
  <c r="GM17" i="4" s="1"/>
  <c r="EX17" i="4"/>
  <c r="EY17" i="4"/>
  <c r="EZ17" i="4"/>
  <c r="FA17" i="4"/>
  <c r="FB17" i="4"/>
  <c r="FC17" i="4"/>
  <c r="FD17" i="4"/>
  <c r="FE17" i="4"/>
  <c r="GU17" i="4" s="1"/>
  <c r="FF17" i="4"/>
  <c r="FG17" i="4"/>
  <c r="FH17" i="4"/>
  <c r="DW18" i="4"/>
  <c r="DX18" i="4"/>
  <c r="DY18" i="4"/>
  <c r="DZ18" i="4"/>
  <c r="EA18" i="4"/>
  <c r="FQ18" i="4" s="1"/>
  <c r="EB18" i="4"/>
  <c r="EC18" i="4"/>
  <c r="ED18" i="4"/>
  <c r="EE18" i="4"/>
  <c r="FU18" i="4" s="1"/>
  <c r="EF18" i="4"/>
  <c r="EG18" i="4"/>
  <c r="EH18" i="4"/>
  <c r="EI18" i="4"/>
  <c r="FY18" i="4" s="1"/>
  <c r="EJ18" i="4"/>
  <c r="EK18" i="4"/>
  <c r="EL18" i="4"/>
  <c r="EM18" i="4"/>
  <c r="GC18" i="4" s="1"/>
  <c r="EN18" i="4"/>
  <c r="EO18" i="4"/>
  <c r="GE18" i="4" s="1"/>
  <c r="EP18" i="4"/>
  <c r="EQ18" i="4"/>
  <c r="ER18" i="4"/>
  <c r="ES18" i="4"/>
  <c r="ET18" i="4"/>
  <c r="EU18" i="4"/>
  <c r="EV18" i="4"/>
  <c r="EW18" i="4"/>
  <c r="EX18" i="4"/>
  <c r="EY18" i="4"/>
  <c r="GO18" i="4" s="1"/>
  <c r="EZ18" i="4"/>
  <c r="FA18" i="4"/>
  <c r="FB18" i="4"/>
  <c r="FC18" i="4"/>
  <c r="GS18" i="4" s="1"/>
  <c r="FD18" i="4"/>
  <c r="FE18" i="4"/>
  <c r="FF18" i="4"/>
  <c r="FG18" i="4"/>
  <c r="GW18" i="4" s="1"/>
  <c r="FH18" i="4"/>
  <c r="DW19" i="4"/>
  <c r="DX19" i="4"/>
  <c r="DY19" i="4"/>
  <c r="DZ19" i="4"/>
  <c r="EA19" i="4"/>
  <c r="FQ19" i="4" s="1"/>
  <c r="EB19" i="4"/>
  <c r="EC19" i="4"/>
  <c r="ED19" i="4"/>
  <c r="EE19" i="4"/>
  <c r="EF19" i="4"/>
  <c r="EG19" i="4"/>
  <c r="EH19" i="4"/>
  <c r="EI19" i="4"/>
  <c r="EJ19" i="4"/>
  <c r="EK19" i="4"/>
  <c r="EL19" i="4"/>
  <c r="EM19" i="4"/>
  <c r="GC19" i="4" s="1"/>
  <c r="EN19" i="4"/>
  <c r="EO19" i="4"/>
  <c r="GE19" i="4" s="1"/>
  <c r="EP19" i="4"/>
  <c r="EQ19" i="4"/>
  <c r="ER19" i="4"/>
  <c r="ES19" i="4"/>
  <c r="GI19" i="4" s="1"/>
  <c r="ET19" i="4"/>
  <c r="EU19" i="4"/>
  <c r="EV19" i="4"/>
  <c r="EW19" i="4"/>
  <c r="GM19" i="4" s="1"/>
  <c r="EX19" i="4"/>
  <c r="EY19" i="4"/>
  <c r="GO19" i="4" s="1"/>
  <c r="EZ19" i="4"/>
  <c r="FA19" i="4"/>
  <c r="GQ19" i="4" s="1"/>
  <c r="FB19" i="4"/>
  <c r="FC19" i="4"/>
  <c r="FD19" i="4"/>
  <c r="FE19" i="4"/>
  <c r="GU19" i="4" s="1"/>
  <c r="FF19" i="4"/>
  <c r="FG19" i="4"/>
  <c r="FH19" i="4"/>
  <c r="DW20" i="4"/>
  <c r="FM20" i="4" s="1"/>
  <c r="DX20" i="4"/>
  <c r="DY20" i="4"/>
  <c r="FO20" i="4" s="1"/>
  <c r="DZ20" i="4"/>
  <c r="EA20" i="4"/>
  <c r="EB20" i="4"/>
  <c r="EC20" i="4"/>
  <c r="ED20" i="4"/>
  <c r="EE20" i="4"/>
  <c r="EF20" i="4"/>
  <c r="EG20" i="4"/>
  <c r="FW20" i="4" s="1"/>
  <c r="EH20" i="4"/>
  <c r="EI20" i="4"/>
  <c r="EJ20" i="4"/>
  <c r="EK20" i="4"/>
  <c r="GA20" i="4" s="1"/>
  <c r="EL20" i="4"/>
  <c r="EM20" i="4"/>
  <c r="GC20" i="4" s="1"/>
  <c r="EN20" i="4"/>
  <c r="EO20" i="4"/>
  <c r="GE20" i="4" s="1"/>
  <c r="EP20" i="4"/>
  <c r="EQ20" i="4"/>
  <c r="GG20" i="4" s="1"/>
  <c r="ER20" i="4"/>
  <c r="ES20" i="4"/>
  <c r="ET20" i="4"/>
  <c r="EU20" i="4"/>
  <c r="EV20" i="4"/>
  <c r="EW20" i="4"/>
  <c r="GM20" i="4" s="1"/>
  <c r="EX20" i="4"/>
  <c r="EY20" i="4"/>
  <c r="EZ20" i="4"/>
  <c r="FA20" i="4"/>
  <c r="FB20" i="4"/>
  <c r="FC20" i="4"/>
  <c r="GS20" i="4" s="1"/>
  <c r="FD20" i="4"/>
  <c r="FE20" i="4"/>
  <c r="GU20" i="4" s="1"/>
  <c r="FF20" i="4"/>
  <c r="FG20" i="4"/>
  <c r="FH20" i="4"/>
  <c r="DW21" i="4"/>
  <c r="DX21" i="4"/>
  <c r="DY21" i="4"/>
  <c r="DZ21" i="4"/>
  <c r="EA21" i="4"/>
  <c r="EB21" i="4"/>
  <c r="EC21" i="4"/>
  <c r="ED21" i="4"/>
  <c r="EE21" i="4"/>
  <c r="FU21" i="4" s="1"/>
  <c r="EF21" i="4"/>
  <c r="EG21" i="4"/>
  <c r="FW21" i="4" s="1"/>
  <c r="EH21" i="4"/>
  <c r="EI21" i="4"/>
  <c r="EJ21" i="4"/>
  <c r="EK21" i="4"/>
  <c r="EL21" i="4"/>
  <c r="EM21" i="4"/>
  <c r="EN21" i="4"/>
  <c r="EO21" i="4"/>
  <c r="GE21" i="4" s="1"/>
  <c r="EP21" i="4"/>
  <c r="EQ21" i="4"/>
  <c r="ER21" i="4"/>
  <c r="ES21" i="4"/>
  <c r="ET21" i="4"/>
  <c r="EU21" i="4"/>
  <c r="GK21" i="4" s="1"/>
  <c r="EV21" i="4"/>
  <c r="EW21" i="4"/>
  <c r="EX21" i="4"/>
  <c r="EY21" i="4"/>
  <c r="EZ21" i="4"/>
  <c r="FA21" i="4"/>
  <c r="GQ21" i="4" s="1"/>
  <c r="FB21" i="4"/>
  <c r="FC21" i="4"/>
  <c r="FD21" i="4"/>
  <c r="FE21" i="4"/>
  <c r="FF21" i="4"/>
  <c r="FG21" i="4"/>
  <c r="GW21" i="4" s="1"/>
  <c r="FH21" i="4"/>
  <c r="DW22" i="4"/>
  <c r="FM22" i="4" s="1"/>
  <c r="DX22" i="4"/>
  <c r="DY22" i="4"/>
  <c r="DZ22" i="4"/>
  <c r="EA22" i="4"/>
  <c r="FQ22" i="4" s="1"/>
  <c r="EB22" i="4"/>
  <c r="EC22" i="4"/>
  <c r="ED22" i="4"/>
  <c r="EE22" i="4"/>
  <c r="FU22" i="4" s="1"/>
  <c r="EF22" i="4"/>
  <c r="EG22" i="4"/>
  <c r="EH22" i="4"/>
  <c r="EI22" i="4"/>
  <c r="EJ22" i="4"/>
  <c r="EK22" i="4"/>
  <c r="EL22" i="4"/>
  <c r="EM22" i="4"/>
  <c r="GC22" i="4" s="1"/>
  <c r="EN22" i="4"/>
  <c r="EO22" i="4"/>
  <c r="EP22" i="4"/>
  <c r="EQ22" i="4"/>
  <c r="ER22" i="4"/>
  <c r="ES22" i="4"/>
  <c r="ET22" i="4"/>
  <c r="EU22" i="4"/>
  <c r="EV22" i="4"/>
  <c r="EW22" i="4"/>
  <c r="EX22" i="4"/>
  <c r="EY22" i="4"/>
  <c r="GO22" i="4" s="1"/>
  <c r="EZ22" i="4"/>
  <c r="FA22" i="4"/>
  <c r="FB22" i="4"/>
  <c r="FC22" i="4"/>
  <c r="FD22" i="4"/>
  <c r="FE22" i="4"/>
  <c r="GU22" i="4" s="1"/>
  <c r="FF22" i="4"/>
  <c r="FG22" i="4"/>
  <c r="FH22" i="4"/>
  <c r="DW23" i="4"/>
  <c r="FM23" i="4" s="1"/>
  <c r="DX23" i="4"/>
  <c r="DY23" i="4"/>
  <c r="FO23" i="4" s="1"/>
  <c r="DZ23" i="4"/>
  <c r="EA23" i="4"/>
  <c r="EB23" i="4"/>
  <c r="EC23" i="4"/>
  <c r="ED23" i="4"/>
  <c r="EE23" i="4"/>
  <c r="FU23" i="4" s="1"/>
  <c r="EF23" i="4"/>
  <c r="EG23" i="4"/>
  <c r="EH23" i="4"/>
  <c r="EI23" i="4"/>
  <c r="EJ23" i="4"/>
  <c r="EK23" i="4"/>
  <c r="GA23" i="4" s="1"/>
  <c r="EL23" i="4"/>
  <c r="EM23" i="4"/>
  <c r="EN23" i="4"/>
  <c r="EO23" i="4"/>
  <c r="EP23" i="4"/>
  <c r="EQ23" i="4"/>
  <c r="GG23" i="4" s="1"/>
  <c r="ER23" i="4"/>
  <c r="ES23" i="4"/>
  <c r="ET23" i="4"/>
  <c r="EU23" i="4"/>
  <c r="EV23" i="4"/>
  <c r="EW23" i="4"/>
  <c r="GL23" i="4" s="1"/>
  <c r="EX23" i="4"/>
  <c r="EY23" i="4"/>
  <c r="EZ23" i="4"/>
  <c r="FA23" i="4"/>
  <c r="FB23" i="4"/>
  <c r="FC23" i="4"/>
  <c r="GS23" i="4" s="1"/>
  <c r="FD23" i="4"/>
  <c r="FE23" i="4"/>
  <c r="GU23" i="4" s="1"/>
  <c r="FF23" i="4"/>
  <c r="FG23" i="4"/>
  <c r="FH23" i="4"/>
  <c r="DW24" i="4"/>
  <c r="DX24" i="4"/>
  <c r="DY24" i="4"/>
  <c r="DZ24" i="4"/>
  <c r="EA24" i="4"/>
  <c r="FQ24" i="4" s="1"/>
  <c r="EB24" i="4"/>
  <c r="EC24" i="4"/>
  <c r="FS24" i="4" s="1"/>
  <c r="ED24" i="4"/>
  <c r="EE24" i="4"/>
  <c r="EF24" i="4"/>
  <c r="EG24" i="4"/>
  <c r="EH24" i="4"/>
  <c r="EI24" i="4"/>
  <c r="FY24" i="4" s="1"/>
  <c r="EJ24" i="4"/>
  <c r="EK24" i="4"/>
  <c r="EL24" i="4"/>
  <c r="EM24" i="4"/>
  <c r="EN24" i="4"/>
  <c r="EO24" i="4"/>
  <c r="GE24" i="4" s="1"/>
  <c r="EP24" i="4"/>
  <c r="EQ24" i="4"/>
  <c r="GG24" i="4" s="1"/>
  <c r="ER24" i="4"/>
  <c r="ES24" i="4"/>
  <c r="ET24" i="4"/>
  <c r="EU24" i="4"/>
  <c r="GK24" i="4" s="1"/>
  <c r="EV24" i="4"/>
  <c r="EW24" i="4"/>
  <c r="EX24" i="4"/>
  <c r="EY24" i="4"/>
  <c r="EZ24" i="4"/>
  <c r="FA24" i="4"/>
  <c r="FB24" i="4"/>
  <c r="FC24" i="4"/>
  <c r="FD24" i="4"/>
  <c r="FE24" i="4"/>
  <c r="FF24" i="4"/>
  <c r="FG24" i="4"/>
  <c r="GW24" i="4" s="1"/>
  <c r="FH24" i="4"/>
  <c r="DW25" i="4"/>
  <c r="DX25" i="4"/>
  <c r="DY25" i="4"/>
  <c r="FO25" i="4" s="1"/>
  <c r="DZ25" i="4"/>
  <c r="EA25" i="4"/>
  <c r="FQ25" i="4" s="1"/>
  <c r="EB25" i="4"/>
  <c r="EC25" i="4"/>
  <c r="FS25" i="4" s="1"/>
  <c r="ED25" i="4"/>
  <c r="EE25" i="4"/>
  <c r="EF25" i="4"/>
  <c r="EG25" i="4"/>
  <c r="FW25" i="4" s="1"/>
  <c r="EH25" i="4"/>
  <c r="EI25" i="4"/>
  <c r="EJ25" i="4"/>
  <c r="EK25" i="4"/>
  <c r="EL25" i="4"/>
  <c r="EM25" i="4"/>
  <c r="EN25" i="4"/>
  <c r="EO25" i="4"/>
  <c r="GE25" i="4" s="1"/>
  <c r="EP25" i="4"/>
  <c r="EQ25" i="4"/>
  <c r="ER25" i="4"/>
  <c r="ES25" i="4"/>
  <c r="GI25" i="4" s="1"/>
  <c r="ET25" i="4"/>
  <c r="EU25" i="4"/>
  <c r="EV25" i="4"/>
  <c r="EW25" i="4"/>
  <c r="EX25" i="4"/>
  <c r="EY25" i="4"/>
  <c r="GO25" i="4" s="1"/>
  <c r="EZ25" i="4"/>
  <c r="FA25" i="4"/>
  <c r="FB25" i="4"/>
  <c r="FC25" i="4"/>
  <c r="FD25" i="4"/>
  <c r="FE25" i="4"/>
  <c r="GU25" i="4" s="1"/>
  <c r="FF25" i="4"/>
  <c r="FG25" i="4"/>
  <c r="FH25" i="4"/>
  <c r="DW26" i="4"/>
  <c r="DX26" i="4"/>
  <c r="DY26" i="4"/>
  <c r="FO26" i="4" s="1"/>
  <c r="DZ26" i="4"/>
  <c r="EA26" i="4"/>
  <c r="EB26" i="4"/>
  <c r="EC26" i="4"/>
  <c r="ED26" i="4"/>
  <c r="EE26" i="4"/>
  <c r="EF26" i="4"/>
  <c r="EG26" i="4"/>
  <c r="FW26" i="4" s="1"/>
  <c r="EH26" i="4"/>
  <c r="EI26" i="4"/>
  <c r="EJ26" i="4"/>
  <c r="EK26" i="4"/>
  <c r="GA26" i="4" s="1"/>
  <c r="EL26" i="4"/>
  <c r="EM26" i="4"/>
  <c r="EN26" i="4"/>
  <c r="EO26" i="4"/>
  <c r="EP26" i="4"/>
  <c r="EQ26" i="4"/>
  <c r="GG26" i="4" s="1"/>
  <c r="ER26" i="4"/>
  <c r="ES26" i="4"/>
  <c r="ET26" i="4"/>
  <c r="EU26" i="4"/>
  <c r="EV26" i="4"/>
  <c r="EW26" i="4"/>
  <c r="GM26" i="4" s="1"/>
  <c r="EX26" i="4"/>
  <c r="EY26" i="4"/>
  <c r="GO26" i="4" s="1"/>
  <c r="EZ26" i="4"/>
  <c r="FA26" i="4"/>
  <c r="FB26" i="4"/>
  <c r="FC26" i="4"/>
  <c r="GS26" i="4" s="1"/>
  <c r="FD26" i="4"/>
  <c r="FE26" i="4"/>
  <c r="FF26" i="4"/>
  <c r="FG26" i="4"/>
  <c r="FH26" i="4"/>
  <c r="DW27" i="4"/>
  <c r="DX27" i="4"/>
  <c r="DY27" i="4"/>
  <c r="DZ27" i="4"/>
  <c r="EA27" i="4"/>
  <c r="EB27" i="4"/>
  <c r="EC27" i="4"/>
  <c r="FS27" i="4" s="1"/>
  <c r="ED27" i="4"/>
  <c r="EE27" i="4"/>
  <c r="EF27" i="4"/>
  <c r="EG27" i="4"/>
  <c r="FW27" i="4" s="1"/>
  <c r="EH27" i="4"/>
  <c r="EI27" i="4"/>
  <c r="FY27" i="4" s="1"/>
  <c r="EJ27" i="4"/>
  <c r="EK27" i="4"/>
  <c r="EL27" i="4"/>
  <c r="EM27" i="4"/>
  <c r="EN27" i="4"/>
  <c r="EO27" i="4"/>
  <c r="GE27" i="4" s="1"/>
  <c r="EP27" i="4"/>
  <c r="EQ27" i="4"/>
  <c r="ER27" i="4"/>
  <c r="ES27" i="4"/>
  <c r="ET27" i="4"/>
  <c r="EU27" i="4"/>
  <c r="GK27" i="4" s="1"/>
  <c r="EV27" i="4"/>
  <c r="EW27" i="4"/>
  <c r="GM27" i="4" s="1"/>
  <c r="EX27" i="4"/>
  <c r="EY27" i="4"/>
  <c r="EZ27" i="4"/>
  <c r="FA27" i="4"/>
  <c r="FB27" i="4"/>
  <c r="FC27" i="4"/>
  <c r="FD27" i="4"/>
  <c r="FE27" i="4"/>
  <c r="FF27" i="4"/>
  <c r="FG27" i="4"/>
  <c r="FH27" i="4"/>
  <c r="DW28" i="4"/>
  <c r="FM28" i="4" s="1"/>
  <c r="DX28" i="4"/>
  <c r="DY28" i="4"/>
  <c r="DZ28" i="4"/>
  <c r="EA28" i="4"/>
  <c r="FQ28" i="4" s="1"/>
  <c r="EB28" i="4"/>
  <c r="EC28" i="4"/>
  <c r="ED28" i="4"/>
  <c r="EE28" i="4"/>
  <c r="FU28" i="4" s="1"/>
  <c r="EF28" i="4"/>
  <c r="EG28" i="4"/>
  <c r="FW28" i="4" s="1"/>
  <c r="EH28" i="4"/>
  <c r="EI28" i="4"/>
  <c r="EJ28" i="4"/>
  <c r="EK28" i="4"/>
  <c r="EL28" i="4"/>
  <c r="EM28" i="4"/>
  <c r="EN28" i="4"/>
  <c r="EO28" i="4"/>
  <c r="GE28" i="4" s="1"/>
  <c r="EP28" i="4"/>
  <c r="EQ28" i="4"/>
  <c r="ER28" i="4"/>
  <c r="ES28" i="4"/>
  <c r="ET28" i="4"/>
  <c r="EU28" i="4"/>
  <c r="EV28" i="4"/>
  <c r="EW28" i="4"/>
  <c r="GM28" i="4" s="1"/>
  <c r="EX28" i="4"/>
  <c r="EY28" i="4"/>
  <c r="GO28" i="4" s="1"/>
  <c r="EZ28" i="4"/>
  <c r="FA28" i="4"/>
  <c r="FB28" i="4"/>
  <c r="FC28" i="4"/>
  <c r="GS28" i="4" s="1"/>
  <c r="FD28" i="4"/>
  <c r="FE28" i="4"/>
  <c r="FF28" i="4"/>
  <c r="FG28" i="4"/>
  <c r="FH28" i="4"/>
  <c r="DW29" i="4"/>
  <c r="DX29" i="4"/>
  <c r="DY29" i="4"/>
  <c r="FO29" i="4" s="1"/>
  <c r="DZ29" i="4"/>
  <c r="EA29" i="4"/>
  <c r="EB29" i="4"/>
  <c r="EC29" i="4"/>
  <c r="FS29" i="4" s="1"/>
  <c r="ED29" i="4"/>
  <c r="EE29" i="4"/>
  <c r="FU29" i="4" s="1"/>
  <c r="EF29" i="4"/>
  <c r="EG29" i="4"/>
  <c r="EH29" i="4"/>
  <c r="EI29" i="4"/>
  <c r="EJ29" i="4"/>
  <c r="EK29" i="4"/>
  <c r="GA29" i="4" s="1"/>
  <c r="EL29" i="4"/>
  <c r="EM29" i="4"/>
  <c r="GC29" i="4" s="1"/>
  <c r="EN29" i="4"/>
  <c r="EO29" i="4"/>
  <c r="GE29" i="4" s="1"/>
  <c r="EP29" i="4"/>
  <c r="EQ29" i="4"/>
  <c r="GG29" i="4" s="1"/>
  <c r="ER29" i="4"/>
  <c r="ES29" i="4"/>
  <c r="GI29" i="4" s="1"/>
  <c r="ET29" i="4"/>
  <c r="EU29" i="4"/>
  <c r="EV29" i="4"/>
  <c r="EW29" i="4"/>
  <c r="EX29" i="4"/>
  <c r="EY29" i="4"/>
  <c r="EZ29" i="4"/>
  <c r="FA29" i="4"/>
  <c r="FB29" i="4"/>
  <c r="FC29" i="4"/>
  <c r="FD29" i="4"/>
  <c r="FE29" i="4"/>
  <c r="GU29" i="4" s="1"/>
  <c r="FF29" i="4"/>
  <c r="FG29" i="4"/>
  <c r="FH29" i="4"/>
  <c r="DW30" i="4"/>
  <c r="FM30" i="4" s="1"/>
  <c r="DX30" i="4"/>
  <c r="DY30" i="4"/>
  <c r="DZ30" i="4"/>
  <c r="EA30" i="4"/>
  <c r="EB30" i="4"/>
  <c r="EC30" i="4"/>
  <c r="FS30" i="4" s="1"/>
  <c r="ED30" i="4"/>
  <c r="EE30" i="4"/>
  <c r="EF30" i="4"/>
  <c r="EG30" i="4"/>
  <c r="EH30" i="4"/>
  <c r="EI30" i="4"/>
  <c r="FY30" i="4" s="1"/>
  <c r="EJ30" i="4"/>
  <c r="EK30" i="4"/>
  <c r="EL30" i="4"/>
  <c r="EM30" i="4"/>
  <c r="GC30" i="4" s="1"/>
  <c r="EN30" i="4"/>
  <c r="EO30" i="4"/>
  <c r="GE30" i="4" s="1"/>
  <c r="EP30" i="4"/>
  <c r="EQ30" i="4"/>
  <c r="GG30" i="4" s="1"/>
  <c r="ER30" i="4"/>
  <c r="ES30" i="4"/>
  <c r="ET30" i="4"/>
  <c r="EU30" i="4"/>
  <c r="GK30" i="4" s="1"/>
  <c r="EV30" i="4"/>
  <c r="EW30" i="4"/>
  <c r="EX30" i="4"/>
  <c r="EY30" i="4"/>
  <c r="GO30" i="4" s="1"/>
  <c r="EZ30" i="4"/>
  <c r="FA30" i="4"/>
  <c r="FB30" i="4"/>
  <c r="FC30" i="4"/>
  <c r="GS30" i="4" s="1"/>
  <c r="FD30" i="4"/>
  <c r="FE30" i="4"/>
  <c r="FF30" i="4"/>
  <c r="FG30" i="4"/>
  <c r="FH30" i="4"/>
  <c r="DW31" i="4"/>
  <c r="DX31" i="4"/>
  <c r="DY31" i="4"/>
  <c r="FO31" i="4" s="1"/>
  <c r="DZ31" i="4"/>
  <c r="EA31" i="4"/>
  <c r="FQ31" i="4" s="1"/>
  <c r="EB31" i="4"/>
  <c r="EC31" i="4"/>
  <c r="FS31" i="4" s="1"/>
  <c r="ED31" i="4"/>
  <c r="EE31" i="4"/>
  <c r="EF31" i="4"/>
  <c r="EG31" i="4"/>
  <c r="EH31" i="4"/>
  <c r="EI31" i="4"/>
  <c r="EJ31" i="4"/>
  <c r="EK31" i="4"/>
  <c r="EL31" i="4"/>
  <c r="EM31" i="4"/>
  <c r="EN31" i="4"/>
  <c r="EO31" i="4"/>
  <c r="EP31" i="4"/>
  <c r="EQ31" i="4"/>
  <c r="ER31" i="4"/>
  <c r="ES31" i="4"/>
  <c r="GI31" i="4" s="1"/>
  <c r="ET31" i="4"/>
  <c r="EU31" i="4"/>
  <c r="EV31" i="4"/>
  <c r="EW31" i="4"/>
  <c r="EX31" i="4"/>
  <c r="EY31" i="4"/>
  <c r="GO31" i="4" s="1"/>
  <c r="EZ31" i="4"/>
  <c r="FA31" i="4"/>
  <c r="FB31" i="4"/>
  <c r="FC31" i="4"/>
  <c r="FD31" i="4"/>
  <c r="FE31" i="4"/>
  <c r="GU31" i="4" s="1"/>
  <c r="FF31" i="4"/>
  <c r="FG31" i="4"/>
  <c r="FH31" i="4"/>
  <c r="DW32" i="4"/>
  <c r="DX32" i="4"/>
  <c r="DY32" i="4"/>
  <c r="FO32" i="4" s="1"/>
  <c r="DZ32" i="4"/>
  <c r="EA32" i="4"/>
  <c r="EB32" i="4"/>
  <c r="EC32" i="4"/>
  <c r="ED32" i="4"/>
  <c r="EE32" i="4"/>
  <c r="EF32" i="4"/>
  <c r="EG32" i="4"/>
  <c r="EH32" i="4"/>
  <c r="EI32" i="4"/>
  <c r="EJ32" i="4"/>
  <c r="EK32" i="4"/>
  <c r="GA32" i="4" s="1"/>
  <c r="EL32" i="4"/>
  <c r="EM32" i="4"/>
  <c r="EN32" i="4"/>
  <c r="EO32" i="4"/>
  <c r="EP32" i="4"/>
  <c r="EQ32" i="4"/>
  <c r="GG32" i="4" s="1"/>
  <c r="ER32" i="4"/>
  <c r="ES32" i="4"/>
  <c r="ET32" i="4"/>
  <c r="EU32" i="4"/>
  <c r="EV32" i="4"/>
  <c r="EW32" i="4"/>
  <c r="GM32" i="4" s="1"/>
  <c r="EX32" i="4"/>
  <c r="EY32" i="4"/>
  <c r="EZ32" i="4"/>
  <c r="FA32" i="4"/>
  <c r="FB32" i="4"/>
  <c r="FC32" i="4"/>
  <c r="GS32" i="4" s="1"/>
  <c r="FD32" i="4"/>
  <c r="FE32" i="4"/>
  <c r="FF32" i="4"/>
  <c r="FG32" i="4"/>
  <c r="GW32" i="4" s="1"/>
  <c r="FH32" i="4"/>
  <c r="DW33" i="4"/>
  <c r="DX33" i="4"/>
  <c r="DY33" i="4"/>
  <c r="DZ33" i="4"/>
  <c r="EA33" i="4"/>
  <c r="EB33" i="4"/>
  <c r="EC33" i="4"/>
  <c r="FS33" i="4" s="1"/>
  <c r="ED33" i="4"/>
  <c r="EE33" i="4"/>
  <c r="EF33" i="4"/>
  <c r="EG33" i="4"/>
  <c r="FW33" i="4" s="1"/>
  <c r="EH33" i="4"/>
  <c r="EI33" i="4"/>
  <c r="FX33" i="4" s="1"/>
  <c r="EJ33" i="4"/>
  <c r="EK33" i="4"/>
  <c r="GA33" i="4" s="1"/>
  <c r="EL33" i="4"/>
  <c r="EM33" i="4"/>
  <c r="EN33" i="4"/>
  <c r="EO33" i="4"/>
  <c r="GE33" i="4" s="1"/>
  <c r="EP33" i="4"/>
  <c r="EQ33" i="4"/>
  <c r="ER33" i="4"/>
  <c r="ES33" i="4"/>
  <c r="ET33" i="4"/>
  <c r="EU33" i="4"/>
  <c r="GK33" i="4" s="1"/>
  <c r="EV33" i="4"/>
  <c r="EW33" i="4"/>
  <c r="GM33" i="4" s="1"/>
  <c r="EX33" i="4"/>
  <c r="EY33" i="4"/>
  <c r="EZ33" i="4"/>
  <c r="FA33" i="4"/>
  <c r="GQ33" i="4" s="1"/>
  <c r="FB33" i="4"/>
  <c r="FC33" i="4"/>
  <c r="FD33" i="4"/>
  <c r="FE33" i="4"/>
  <c r="FF33" i="4"/>
  <c r="FG33" i="4"/>
  <c r="GW33" i="4" s="1"/>
  <c r="FH33" i="4"/>
  <c r="DW34" i="4"/>
  <c r="FM34" i="4" s="1"/>
  <c r="DX34" i="4"/>
  <c r="DY34" i="4"/>
  <c r="DZ34" i="4"/>
  <c r="EA34" i="4"/>
  <c r="FQ34" i="4" s="1"/>
  <c r="EB34" i="4"/>
  <c r="EC34" i="4"/>
  <c r="ED34" i="4"/>
  <c r="EE34" i="4"/>
  <c r="EF34" i="4"/>
  <c r="EG34" i="4"/>
  <c r="FV34" i="4" s="1"/>
  <c r="EH34" i="4"/>
  <c r="EI34" i="4"/>
  <c r="EJ34" i="4"/>
  <c r="EK34" i="4"/>
  <c r="EL34" i="4"/>
  <c r="EM34" i="4"/>
  <c r="GC34" i="4" s="1"/>
  <c r="EN34" i="4"/>
  <c r="EO34" i="4"/>
  <c r="GE34" i="4" s="1"/>
  <c r="EP34" i="4"/>
  <c r="EQ34" i="4"/>
  <c r="ER34" i="4"/>
  <c r="ES34" i="4"/>
  <c r="GI34" i="4" s="1"/>
  <c r="ET34" i="4"/>
  <c r="EU34" i="4"/>
  <c r="GK34" i="4" s="1"/>
  <c r="EV34" i="4"/>
  <c r="EW34" i="4"/>
  <c r="EX34" i="4"/>
  <c r="EY34" i="4"/>
  <c r="GO34" i="4" s="1"/>
  <c r="EZ34" i="4"/>
  <c r="FA34" i="4"/>
  <c r="FB34" i="4"/>
  <c r="FC34" i="4"/>
  <c r="FD34" i="4"/>
  <c r="FE34" i="4"/>
  <c r="GU34" i="4" s="1"/>
  <c r="FF34" i="4"/>
  <c r="FG34" i="4"/>
  <c r="FH34" i="4"/>
  <c r="DW35" i="4"/>
  <c r="DX35" i="4"/>
  <c r="DY35" i="4"/>
  <c r="FO35" i="4" s="1"/>
  <c r="DZ35" i="4"/>
  <c r="EA35" i="4"/>
  <c r="EB35" i="4"/>
  <c r="EC35" i="4"/>
  <c r="FS35" i="4" s="1"/>
  <c r="ED35" i="4"/>
  <c r="EE35" i="4"/>
  <c r="FU35" i="4" s="1"/>
  <c r="EF35" i="4"/>
  <c r="EG35" i="4"/>
  <c r="FW35" i="4" s="1"/>
  <c r="EH35" i="4"/>
  <c r="EI35" i="4"/>
  <c r="EJ35" i="4"/>
  <c r="EK35" i="4"/>
  <c r="GA35" i="4" s="1"/>
  <c r="EL35" i="4"/>
  <c r="EM35" i="4"/>
  <c r="EN35" i="4"/>
  <c r="EO35" i="4"/>
  <c r="EP35" i="4"/>
  <c r="EQ35" i="4"/>
  <c r="GG35" i="4" s="1"/>
  <c r="ER35" i="4"/>
  <c r="ES35" i="4"/>
  <c r="GI35" i="4" s="1"/>
  <c r="ET35" i="4"/>
  <c r="EU35" i="4"/>
  <c r="EV35" i="4"/>
  <c r="EW35" i="4"/>
  <c r="GM35" i="4" s="1"/>
  <c r="EX35" i="4"/>
  <c r="EY35" i="4"/>
  <c r="EZ35" i="4"/>
  <c r="FA35" i="4"/>
  <c r="FB35" i="4"/>
  <c r="FC35" i="4"/>
  <c r="GS35" i="4" s="1"/>
  <c r="FD35" i="4"/>
  <c r="FE35" i="4"/>
  <c r="FF35" i="4"/>
  <c r="FG35" i="4"/>
  <c r="FH35" i="4"/>
  <c r="DW36" i="4"/>
  <c r="FM36" i="4" s="1"/>
  <c r="DX36" i="4"/>
  <c r="DY36" i="4"/>
  <c r="DZ36" i="4"/>
  <c r="EA36" i="4"/>
  <c r="FQ36" i="4" s="1"/>
  <c r="EB36" i="4"/>
  <c r="EC36" i="4"/>
  <c r="FS36" i="4" s="1"/>
  <c r="ED36" i="4"/>
  <c r="EE36" i="4"/>
  <c r="FU36" i="4" s="1"/>
  <c r="EF36" i="4"/>
  <c r="EG36" i="4"/>
  <c r="FW36" i="4" s="1"/>
  <c r="EH36" i="4"/>
  <c r="EI36" i="4"/>
  <c r="FY36" i="4" s="1"/>
  <c r="EJ36" i="4"/>
  <c r="EK36" i="4"/>
  <c r="EL36" i="4"/>
  <c r="EM36" i="4"/>
  <c r="EN36" i="4"/>
  <c r="EO36" i="4"/>
  <c r="GE36" i="4" s="1"/>
  <c r="EP36" i="4"/>
  <c r="EQ36" i="4"/>
  <c r="GG36" i="4" s="1"/>
  <c r="ER36" i="4"/>
  <c r="ES36" i="4"/>
  <c r="ET36" i="4"/>
  <c r="EU36" i="4"/>
  <c r="GK36" i="4" s="1"/>
  <c r="EV36" i="4"/>
  <c r="EW36" i="4"/>
  <c r="GM36" i="4" s="1"/>
  <c r="EX36" i="4"/>
  <c r="EY36" i="4"/>
  <c r="GO36" i="4" s="1"/>
  <c r="EZ36" i="4"/>
  <c r="FA36" i="4"/>
  <c r="GQ36" i="4" s="1"/>
  <c r="FB36" i="4"/>
  <c r="FC36" i="4"/>
  <c r="FD36" i="4"/>
  <c r="FE36" i="4"/>
  <c r="GU36" i="4" s="1"/>
  <c r="FF36" i="4"/>
  <c r="FG36" i="4"/>
  <c r="FH36" i="4"/>
  <c r="DW37" i="4"/>
  <c r="DX37" i="4"/>
  <c r="DY37" i="4"/>
  <c r="FO37" i="4" s="1"/>
  <c r="DZ37" i="4"/>
  <c r="EA37" i="4"/>
  <c r="FQ37" i="4" s="1"/>
  <c r="EB37" i="4"/>
  <c r="EC37" i="4"/>
  <c r="ED37" i="4"/>
  <c r="EE37" i="4"/>
  <c r="EF37" i="4"/>
  <c r="EG37" i="4"/>
  <c r="EH37" i="4"/>
  <c r="EI37" i="4"/>
  <c r="FY37" i="4" s="1"/>
  <c r="EJ37" i="4"/>
  <c r="EK37" i="4"/>
  <c r="GA37" i="4" s="1"/>
  <c r="EL37" i="4"/>
  <c r="EM37" i="4"/>
  <c r="GC37" i="4" s="1"/>
  <c r="EN37" i="4"/>
  <c r="EO37" i="4"/>
  <c r="GE37" i="4" s="1"/>
  <c r="EP37" i="4"/>
  <c r="EQ37" i="4"/>
  <c r="GG37" i="4" s="1"/>
  <c r="ER37" i="4"/>
  <c r="ES37" i="4"/>
  <c r="GI37" i="4" s="1"/>
  <c r="ET37" i="4"/>
  <c r="EU37" i="4"/>
  <c r="EV37" i="4"/>
  <c r="EW37" i="4"/>
  <c r="GM37" i="4" s="1"/>
  <c r="EX37" i="4"/>
  <c r="EY37" i="4"/>
  <c r="GO37" i="4" s="1"/>
  <c r="EZ37" i="4"/>
  <c r="FA37" i="4"/>
  <c r="GQ37" i="4" s="1"/>
  <c r="FB37" i="4"/>
  <c r="FC37" i="4"/>
  <c r="GS37" i="4" s="1"/>
  <c r="FD37" i="4"/>
  <c r="FE37" i="4"/>
  <c r="GU37" i="4" s="1"/>
  <c r="FF37" i="4"/>
  <c r="FG37" i="4"/>
  <c r="FH37" i="4"/>
  <c r="DW38" i="4"/>
  <c r="DX38" i="4"/>
  <c r="DY38" i="4"/>
  <c r="FO38" i="4" s="1"/>
  <c r="DZ38" i="4"/>
  <c r="EA38" i="4"/>
  <c r="FQ38" i="4" s="1"/>
  <c r="EB38" i="4"/>
  <c r="EC38" i="4"/>
  <c r="ED38" i="4"/>
  <c r="EE38" i="4"/>
  <c r="FU38" i="4" s="1"/>
  <c r="EF38" i="4"/>
  <c r="EG38" i="4"/>
  <c r="EH38" i="4"/>
  <c r="EI38" i="4"/>
  <c r="FY38" i="4" s="1"/>
  <c r="EJ38" i="4"/>
  <c r="EK38" i="4"/>
  <c r="GA38" i="4" s="1"/>
  <c r="EL38" i="4"/>
  <c r="EM38" i="4"/>
  <c r="GC38" i="4" s="1"/>
  <c r="EN38" i="4"/>
  <c r="EO38" i="4"/>
  <c r="EP38" i="4"/>
  <c r="EQ38" i="4"/>
  <c r="GG38" i="4" s="1"/>
  <c r="ER38" i="4"/>
  <c r="ES38" i="4"/>
  <c r="ET38" i="4"/>
  <c r="EU38" i="4"/>
  <c r="GK38" i="4" s="1"/>
  <c r="EV38" i="4"/>
  <c r="EW38" i="4"/>
  <c r="EX38" i="4"/>
  <c r="EY38" i="4"/>
  <c r="GO38" i="4" s="1"/>
  <c r="EZ38" i="4"/>
  <c r="FA38" i="4"/>
  <c r="FB38" i="4"/>
  <c r="FC38" i="4"/>
  <c r="GS38" i="4" s="1"/>
  <c r="FD38" i="4"/>
  <c r="FE38" i="4"/>
  <c r="GU38" i="4" s="1"/>
  <c r="FF38" i="4"/>
  <c r="FG38" i="4"/>
  <c r="GW38" i="4" s="1"/>
  <c r="FH38" i="4"/>
  <c r="DW39" i="4"/>
  <c r="DX39" i="4"/>
  <c r="DY39" i="4"/>
  <c r="FO39" i="4" s="1"/>
  <c r="DZ39" i="4"/>
  <c r="EA39" i="4"/>
  <c r="FQ39" i="4" s="1"/>
  <c r="EB39" i="4"/>
  <c r="EC39" i="4"/>
  <c r="FS39" i="4" s="1"/>
  <c r="ED39" i="4"/>
  <c r="EE39" i="4"/>
  <c r="EF39" i="4"/>
  <c r="EG39" i="4"/>
  <c r="FW39" i="4" s="1"/>
  <c r="EH39" i="4"/>
  <c r="EI39" i="4"/>
  <c r="FY39" i="4" s="1"/>
  <c r="EJ39" i="4"/>
  <c r="EK39" i="4"/>
  <c r="EL39" i="4"/>
  <c r="EM39" i="4"/>
  <c r="EN39" i="4"/>
  <c r="EO39" i="4"/>
  <c r="GE39" i="4" s="1"/>
  <c r="EP39" i="4"/>
  <c r="EQ39" i="4"/>
  <c r="GG39" i="4" s="1"/>
  <c r="ER39" i="4"/>
  <c r="ES39" i="4"/>
  <c r="GI39" i="4" s="1"/>
  <c r="ET39" i="4"/>
  <c r="EU39" i="4"/>
  <c r="GK39" i="4" s="1"/>
  <c r="EV39" i="4"/>
  <c r="EW39" i="4"/>
  <c r="EX39" i="4"/>
  <c r="EY39" i="4"/>
  <c r="GO39" i="4" s="1"/>
  <c r="EZ39" i="4"/>
  <c r="FA39" i="4"/>
  <c r="GQ39" i="4" s="1"/>
  <c r="FB39" i="4"/>
  <c r="FC39" i="4"/>
  <c r="FD39" i="4"/>
  <c r="FE39" i="4"/>
  <c r="GU39" i="4" s="1"/>
  <c r="FF39" i="4"/>
  <c r="FG39" i="4"/>
  <c r="GW39" i="4" s="1"/>
  <c r="FH39" i="4"/>
  <c r="DW40" i="4"/>
  <c r="DX40" i="4"/>
  <c r="DY40" i="4"/>
  <c r="DZ40" i="4"/>
  <c r="EA40" i="4"/>
  <c r="FQ40" i="4" s="1"/>
  <c r="EB40" i="4"/>
  <c r="EC40" i="4"/>
  <c r="FS40" i="4" s="1"/>
  <c r="ED40" i="4"/>
  <c r="EE40" i="4"/>
  <c r="EF40" i="4"/>
  <c r="EG40" i="4"/>
  <c r="FW40" i="4" s="1"/>
  <c r="EH40" i="4"/>
  <c r="EI40" i="4"/>
  <c r="EJ40" i="4"/>
  <c r="EK40" i="4"/>
  <c r="GA40" i="4" s="1"/>
  <c r="EL40" i="4"/>
  <c r="EM40" i="4"/>
  <c r="GC40" i="4" s="1"/>
  <c r="EN40" i="4"/>
  <c r="EO40" i="4"/>
  <c r="GE40" i="4" s="1"/>
  <c r="EP40" i="4"/>
  <c r="EQ40" i="4"/>
  <c r="GG40" i="4" s="1"/>
  <c r="ER40" i="4"/>
  <c r="ES40" i="4"/>
  <c r="GI40" i="4" s="1"/>
  <c r="ET40" i="4"/>
  <c r="EU40" i="4"/>
  <c r="GK40" i="4" s="1"/>
  <c r="EV40" i="4"/>
  <c r="EW40" i="4"/>
  <c r="EX40" i="4"/>
  <c r="EY40" i="4"/>
  <c r="GO40" i="4" s="1"/>
  <c r="EZ40" i="4"/>
  <c r="FA40" i="4"/>
  <c r="GQ40" i="4" s="1"/>
  <c r="FB40" i="4"/>
  <c r="FC40" i="4"/>
  <c r="FD40" i="4"/>
  <c r="FE40" i="4"/>
  <c r="FF40" i="4"/>
  <c r="FG40" i="4"/>
  <c r="GW40" i="4" s="1"/>
  <c r="FH40" i="4"/>
  <c r="DW41" i="4"/>
  <c r="DX41" i="4"/>
  <c r="DY41" i="4"/>
  <c r="FO41" i="4" s="1"/>
  <c r="DZ41" i="4"/>
  <c r="EA41" i="4"/>
  <c r="FQ41" i="4" s="1"/>
  <c r="EB41" i="4"/>
  <c r="EC41" i="4"/>
  <c r="FS41" i="4" s="1"/>
  <c r="ED41" i="4"/>
  <c r="EE41" i="4"/>
  <c r="FU41" i="4" s="1"/>
  <c r="EF41" i="4"/>
  <c r="EG41" i="4"/>
  <c r="EH41" i="4"/>
  <c r="EI41" i="4"/>
  <c r="EJ41" i="4"/>
  <c r="EK41" i="4"/>
  <c r="GA41" i="4" s="1"/>
  <c r="EL41" i="4"/>
  <c r="EM41" i="4"/>
  <c r="GC41" i="4" s="1"/>
  <c r="EN41" i="4"/>
  <c r="EO41" i="4"/>
  <c r="GE41" i="4" s="1"/>
  <c r="EP41" i="4"/>
  <c r="EQ41" i="4"/>
  <c r="GG41" i="4" s="1"/>
  <c r="ER41" i="4"/>
  <c r="ES41" i="4"/>
  <c r="GI41" i="4" s="1"/>
  <c r="ET41" i="4"/>
  <c r="EU41" i="4"/>
  <c r="GK41" i="4" s="1"/>
  <c r="EV41" i="4"/>
  <c r="EW41" i="4"/>
  <c r="GL41" i="4" s="1"/>
  <c r="EX41" i="4"/>
  <c r="EY41" i="4"/>
  <c r="EZ41" i="4"/>
  <c r="FA41" i="4"/>
  <c r="FB41" i="4"/>
  <c r="FC41" i="4"/>
  <c r="GS41" i="4" s="1"/>
  <c r="FD41" i="4"/>
  <c r="FE41" i="4"/>
  <c r="GU41" i="4" s="1"/>
  <c r="FF41" i="4"/>
  <c r="FG41" i="4"/>
  <c r="GW41" i="4" s="1"/>
  <c r="FH41" i="4"/>
  <c r="DW42" i="4"/>
  <c r="DX42" i="4"/>
  <c r="DY42" i="4"/>
  <c r="FO42" i="4" s="1"/>
  <c r="DZ42" i="4"/>
  <c r="EA42" i="4"/>
  <c r="FQ42" i="4" s="1"/>
  <c r="EB42" i="4"/>
  <c r="EC42" i="4"/>
  <c r="FS42" i="4" s="1"/>
  <c r="ED42" i="4"/>
  <c r="EE42" i="4"/>
  <c r="FU42" i="4" s="1"/>
  <c r="EF42" i="4"/>
  <c r="EG42" i="4"/>
  <c r="FW42" i="4" s="1"/>
  <c r="EH42" i="4"/>
  <c r="EI42" i="4"/>
  <c r="FY42" i="4" s="1"/>
  <c r="EJ42" i="4"/>
  <c r="EK42" i="4"/>
  <c r="GA42" i="4" s="1"/>
  <c r="EL42" i="4"/>
  <c r="EM42" i="4"/>
  <c r="GC42" i="4" s="1"/>
  <c r="EN42" i="4"/>
  <c r="EO42" i="4"/>
  <c r="GE42" i="4" s="1"/>
  <c r="EP42" i="4"/>
  <c r="EQ42" i="4"/>
  <c r="GG42" i="4" s="1"/>
  <c r="ER42" i="4"/>
  <c r="ES42" i="4"/>
  <c r="ET42" i="4"/>
  <c r="EU42" i="4"/>
  <c r="GK42" i="4" s="1"/>
  <c r="EV42" i="4"/>
  <c r="EW42" i="4"/>
  <c r="GM42" i="4" s="1"/>
  <c r="EX42" i="4"/>
  <c r="EY42" i="4"/>
  <c r="GO42" i="4" s="1"/>
  <c r="EZ42" i="4"/>
  <c r="FA42" i="4"/>
  <c r="GQ42" i="4" s="1"/>
  <c r="FB42" i="4"/>
  <c r="FC42" i="4"/>
  <c r="GS42" i="4" s="1"/>
  <c r="FD42" i="4"/>
  <c r="FE42" i="4"/>
  <c r="GU42" i="4" s="1"/>
  <c r="FF42" i="4"/>
  <c r="FG42" i="4"/>
  <c r="GW42" i="4" s="1"/>
  <c r="FH42" i="4"/>
  <c r="DW43" i="4"/>
  <c r="FM43" i="4" s="1"/>
  <c r="DX43" i="4"/>
  <c r="DY43" i="4"/>
  <c r="FO43" i="4" s="1"/>
  <c r="DZ43" i="4"/>
  <c r="EA43" i="4"/>
  <c r="FQ43" i="4" s="1"/>
  <c r="EB43" i="4"/>
  <c r="EC43" i="4"/>
  <c r="FS43" i="4" s="1"/>
  <c r="ED43" i="4"/>
  <c r="EE43" i="4"/>
  <c r="FU43" i="4" s="1"/>
  <c r="EF43" i="4"/>
  <c r="EG43" i="4"/>
  <c r="FW43" i="4" s="1"/>
  <c r="EH43" i="4"/>
  <c r="EI43" i="4"/>
  <c r="FY43" i="4" s="1"/>
  <c r="EJ43" i="4"/>
  <c r="EK43" i="4"/>
  <c r="GA43" i="4" s="1"/>
  <c r="EL43" i="4"/>
  <c r="EM43" i="4"/>
  <c r="GC43" i="4" s="1"/>
  <c r="EN43" i="4"/>
  <c r="EO43" i="4"/>
  <c r="GE43" i="4" s="1"/>
  <c r="EP43" i="4"/>
  <c r="EQ43" i="4"/>
  <c r="GG43" i="4" s="1"/>
  <c r="ER43" i="4"/>
  <c r="ES43" i="4"/>
  <c r="GI43" i="4" s="1"/>
  <c r="ET43" i="4"/>
  <c r="EU43" i="4"/>
  <c r="GK43" i="4" s="1"/>
  <c r="EV43" i="4"/>
  <c r="EW43" i="4"/>
  <c r="GM43" i="4" s="1"/>
  <c r="EX43" i="4"/>
  <c r="EY43" i="4"/>
  <c r="GO43" i="4" s="1"/>
  <c r="EZ43" i="4"/>
  <c r="FA43" i="4"/>
  <c r="GQ43" i="4" s="1"/>
  <c r="FB43" i="4"/>
  <c r="FC43" i="4"/>
  <c r="GS43" i="4" s="1"/>
  <c r="FD43" i="4"/>
  <c r="FE43" i="4"/>
  <c r="GU43" i="4" s="1"/>
  <c r="FF43" i="4"/>
  <c r="FG43" i="4"/>
  <c r="GW43" i="4" s="1"/>
  <c r="FH43" i="4"/>
  <c r="DW44" i="4"/>
  <c r="FM44" i="4" s="1"/>
  <c r="DX44" i="4"/>
  <c r="DY44" i="4"/>
  <c r="FO44" i="4" s="1"/>
  <c r="DZ44" i="4"/>
  <c r="EA44" i="4"/>
  <c r="FQ44" i="4" s="1"/>
  <c r="EB44" i="4"/>
  <c r="EC44" i="4"/>
  <c r="FS44" i="4" s="1"/>
  <c r="ED44" i="4"/>
  <c r="EE44" i="4"/>
  <c r="FU44" i="4" s="1"/>
  <c r="EF44" i="4"/>
  <c r="EG44" i="4"/>
  <c r="FW44" i="4" s="1"/>
  <c r="EH44" i="4"/>
  <c r="EI44" i="4"/>
  <c r="EJ44" i="4"/>
  <c r="EK44" i="4"/>
  <c r="GA44" i="4" s="1"/>
  <c r="EL44" i="4"/>
  <c r="EM44" i="4"/>
  <c r="EN44" i="4"/>
  <c r="EO44" i="4"/>
  <c r="GE44" i="4" s="1"/>
  <c r="EP44" i="4"/>
  <c r="EQ44" i="4"/>
  <c r="GG44" i="4" s="1"/>
  <c r="ER44" i="4"/>
  <c r="ES44" i="4"/>
  <c r="GI44" i="4" s="1"/>
  <c r="ET44" i="4"/>
  <c r="EU44" i="4"/>
  <c r="GK44" i="4" s="1"/>
  <c r="EV44" i="4"/>
  <c r="EW44" i="4"/>
  <c r="GM44" i="4" s="1"/>
  <c r="EX44" i="4"/>
  <c r="EY44" i="4"/>
  <c r="GO44" i="4" s="1"/>
  <c r="EZ44" i="4"/>
  <c r="FA44" i="4"/>
  <c r="GQ44" i="4" s="1"/>
  <c r="FB44" i="4"/>
  <c r="FC44" i="4"/>
  <c r="GS44" i="4" s="1"/>
  <c r="FD44" i="4"/>
  <c r="FE44" i="4"/>
  <c r="GU44" i="4" s="1"/>
  <c r="FF44" i="4"/>
  <c r="FG44" i="4"/>
  <c r="GW44" i="4" s="1"/>
  <c r="FH44" i="4"/>
  <c r="DW45" i="4"/>
  <c r="DX45" i="4"/>
  <c r="DY45" i="4"/>
  <c r="FO45" i="4" s="1"/>
  <c r="DZ45" i="4"/>
  <c r="EA45" i="4"/>
  <c r="FQ45" i="4" s="1"/>
  <c r="EB45" i="4"/>
  <c r="EC45" i="4"/>
  <c r="FS45" i="4" s="1"/>
  <c r="ED45" i="4"/>
  <c r="EE45" i="4"/>
  <c r="FU45" i="4" s="1"/>
  <c r="EF45" i="4"/>
  <c r="EG45" i="4"/>
  <c r="FW45" i="4" s="1"/>
  <c r="EH45" i="4"/>
  <c r="EI45" i="4"/>
  <c r="FY45" i="4" s="1"/>
  <c r="EJ45" i="4"/>
  <c r="EK45" i="4"/>
  <c r="GA45" i="4" s="1"/>
  <c r="EL45" i="4"/>
  <c r="EM45" i="4"/>
  <c r="GC45" i="4" s="1"/>
  <c r="EN45" i="4"/>
  <c r="EO45" i="4"/>
  <c r="GE45" i="4" s="1"/>
  <c r="EP45" i="4"/>
  <c r="EQ45" i="4"/>
  <c r="GG45" i="4" s="1"/>
  <c r="ER45" i="4"/>
  <c r="ES45" i="4"/>
  <c r="GI45" i="4" s="1"/>
  <c r="ET45" i="4"/>
  <c r="EU45" i="4"/>
  <c r="GK45" i="4" s="1"/>
  <c r="EV45" i="4"/>
  <c r="EW45" i="4"/>
  <c r="GM45" i="4" s="1"/>
  <c r="EX45" i="4"/>
  <c r="EY45" i="4"/>
  <c r="GO45" i="4" s="1"/>
  <c r="EZ45" i="4"/>
  <c r="FA45" i="4"/>
  <c r="GQ45" i="4" s="1"/>
  <c r="FB45" i="4"/>
  <c r="FC45" i="4"/>
  <c r="GS45" i="4" s="1"/>
  <c r="FD45" i="4"/>
  <c r="FE45" i="4"/>
  <c r="GU45" i="4" s="1"/>
  <c r="FF45" i="4"/>
  <c r="FG45" i="4"/>
  <c r="GW45" i="4" s="1"/>
  <c r="FH45" i="4"/>
  <c r="DW46" i="4"/>
  <c r="FM46" i="4" s="1"/>
  <c r="DX46" i="4"/>
  <c r="DY46" i="4"/>
  <c r="FO46" i="4" s="1"/>
  <c r="DZ46" i="4"/>
  <c r="EA46" i="4"/>
  <c r="FQ46" i="4" s="1"/>
  <c r="EB46" i="4"/>
  <c r="EC46" i="4"/>
  <c r="FS46" i="4" s="1"/>
  <c r="ED46" i="4"/>
  <c r="EE46" i="4"/>
  <c r="FU46" i="4" s="1"/>
  <c r="EF46" i="4"/>
  <c r="EG46" i="4"/>
  <c r="FW46" i="4" s="1"/>
  <c r="EH46" i="4"/>
  <c r="EI46" i="4"/>
  <c r="FY46" i="4" s="1"/>
  <c r="EJ46" i="4"/>
  <c r="EK46" i="4"/>
  <c r="GA46" i="4" s="1"/>
  <c r="EL46" i="4"/>
  <c r="EM46" i="4"/>
  <c r="GC46" i="4" s="1"/>
  <c r="EN46" i="4"/>
  <c r="EO46" i="4"/>
  <c r="GE46" i="4" s="1"/>
  <c r="EP46" i="4"/>
  <c r="EQ46" i="4"/>
  <c r="GG46" i="4" s="1"/>
  <c r="ER46" i="4"/>
  <c r="ES46" i="4"/>
  <c r="GI46" i="4" s="1"/>
  <c r="ET46" i="4"/>
  <c r="EU46" i="4"/>
  <c r="GK46" i="4" s="1"/>
  <c r="EV46" i="4"/>
  <c r="EW46" i="4"/>
  <c r="GM46" i="4" s="1"/>
  <c r="EX46" i="4"/>
  <c r="EY46" i="4"/>
  <c r="GO46" i="4" s="1"/>
  <c r="EZ46" i="4"/>
  <c r="FA46" i="4"/>
  <c r="GQ46" i="4" s="1"/>
  <c r="FB46" i="4"/>
  <c r="FC46" i="4"/>
  <c r="GS46" i="4" s="1"/>
  <c r="FD46" i="4"/>
  <c r="FE46" i="4"/>
  <c r="GU46" i="4" s="1"/>
  <c r="FF46" i="4"/>
  <c r="FG46" i="4"/>
  <c r="GW46" i="4" s="1"/>
  <c r="FH46" i="4"/>
  <c r="DW49" i="4"/>
  <c r="DX49" i="4"/>
  <c r="DY49" i="4"/>
  <c r="FO49" i="4" s="1"/>
  <c r="DZ49" i="4"/>
  <c r="EA49" i="4"/>
  <c r="FQ49" i="4" s="1"/>
  <c r="EB49" i="4"/>
  <c r="EC49" i="4"/>
  <c r="FS49" i="4" s="1"/>
  <c r="ED49" i="4"/>
  <c r="EE49" i="4"/>
  <c r="FU49" i="4" s="1"/>
  <c r="EF49" i="4"/>
  <c r="EG49" i="4"/>
  <c r="FW49" i="4" s="1"/>
  <c r="EH49" i="4"/>
  <c r="EI49" i="4"/>
  <c r="FY49" i="4" s="1"/>
  <c r="EJ49" i="4"/>
  <c r="EK49" i="4"/>
  <c r="GA49" i="4" s="1"/>
  <c r="EL49" i="4"/>
  <c r="EM49" i="4"/>
  <c r="GC49" i="4" s="1"/>
  <c r="EN49" i="4"/>
  <c r="EO49" i="4"/>
  <c r="GE49" i="4" s="1"/>
  <c r="EP49" i="4"/>
  <c r="EQ49" i="4"/>
  <c r="GG49" i="4" s="1"/>
  <c r="ER49" i="4"/>
  <c r="ES49" i="4"/>
  <c r="GI49" i="4" s="1"/>
  <c r="ET49" i="4"/>
  <c r="EU49" i="4"/>
  <c r="GK49" i="4" s="1"/>
  <c r="EV49" i="4"/>
  <c r="EW49" i="4"/>
  <c r="GM49" i="4" s="1"/>
  <c r="EX49" i="4"/>
  <c r="EY49" i="4"/>
  <c r="GO49" i="4" s="1"/>
  <c r="EZ49" i="4"/>
  <c r="FA49" i="4"/>
  <c r="GQ49" i="4" s="1"/>
  <c r="FB49" i="4"/>
  <c r="FC49" i="4"/>
  <c r="GS49" i="4" s="1"/>
  <c r="FD49" i="4"/>
  <c r="FE49" i="4"/>
  <c r="GU49" i="4" s="1"/>
  <c r="FF49" i="4"/>
  <c r="FG49" i="4"/>
  <c r="GW49" i="4" s="1"/>
  <c r="FH49" i="4"/>
  <c r="DW50" i="4"/>
  <c r="DX50" i="4"/>
  <c r="DY50" i="4"/>
  <c r="FO50" i="4" s="1"/>
  <c r="DZ50" i="4"/>
  <c r="EA50" i="4"/>
  <c r="FP50" i="4" s="1"/>
  <c r="EB50" i="4"/>
  <c r="EC50" i="4"/>
  <c r="FS50" i="4" s="1"/>
  <c r="ED50" i="4"/>
  <c r="EE50" i="4"/>
  <c r="FU50" i="4" s="1"/>
  <c r="EF50" i="4"/>
  <c r="EG50" i="4"/>
  <c r="FW50" i="4" s="1"/>
  <c r="EH50" i="4"/>
  <c r="EI50" i="4"/>
  <c r="FY50" i="4" s="1"/>
  <c r="EJ50" i="4"/>
  <c r="EK50" i="4"/>
  <c r="GA50" i="4" s="1"/>
  <c r="EL50" i="4"/>
  <c r="EM50" i="4"/>
  <c r="GC50" i="4" s="1"/>
  <c r="EN50" i="4"/>
  <c r="EO50" i="4"/>
  <c r="GD50" i="4" s="1"/>
  <c r="EP50" i="4"/>
  <c r="EQ50" i="4"/>
  <c r="GF50" i="4" s="1"/>
  <c r="ER50" i="4"/>
  <c r="ES50" i="4"/>
  <c r="GI50" i="4" s="1"/>
  <c r="ET50" i="4"/>
  <c r="EU50" i="4"/>
  <c r="GK50" i="4" s="1"/>
  <c r="EV50" i="4"/>
  <c r="EW50" i="4"/>
  <c r="GM50" i="4"/>
  <c r="EX50" i="4"/>
  <c r="EY50" i="4"/>
  <c r="GO50" i="4" s="1"/>
  <c r="EZ50" i="4"/>
  <c r="FA50" i="4"/>
  <c r="GQ50" i="4" s="1"/>
  <c r="FB50" i="4"/>
  <c r="FC50" i="4"/>
  <c r="GS50" i="4" s="1"/>
  <c r="FD50" i="4"/>
  <c r="FE50" i="4"/>
  <c r="GT50" i="4" s="1"/>
  <c r="FF50" i="4"/>
  <c r="FG50" i="4"/>
  <c r="GW50" i="4"/>
  <c r="FH50" i="4"/>
  <c r="DW51" i="4"/>
  <c r="FL51" i="4" s="1"/>
  <c r="DX51" i="4"/>
  <c r="DY51" i="4"/>
  <c r="FO51" i="4" s="1"/>
  <c r="DZ51" i="4"/>
  <c r="EA51" i="4"/>
  <c r="EB51" i="4"/>
  <c r="EC51" i="4"/>
  <c r="FS51" i="4" s="1"/>
  <c r="ED51" i="4"/>
  <c r="EE51" i="4"/>
  <c r="EF51" i="4"/>
  <c r="EG51" i="4"/>
  <c r="FW51" i="4" s="1"/>
  <c r="EH51" i="4"/>
  <c r="EI51" i="4"/>
  <c r="FY51" i="4" s="1"/>
  <c r="EJ51" i="4"/>
  <c r="EK51" i="4"/>
  <c r="GA51" i="4" s="1"/>
  <c r="EL51" i="4"/>
  <c r="EM51" i="4"/>
  <c r="GC51" i="4" s="1"/>
  <c r="EN51" i="4"/>
  <c r="EO51" i="4"/>
  <c r="EP51" i="4"/>
  <c r="EQ51" i="4"/>
  <c r="ER51" i="4"/>
  <c r="ES51" i="4"/>
  <c r="GI51" i="4" s="1"/>
  <c r="ET51" i="4"/>
  <c r="EU51" i="4"/>
  <c r="GK51" i="4" s="1"/>
  <c r="EV51" i="4"/>
  <c r="EW51" i="4"/>
  <c r="GM51" i="4" s="1"/>
  <c r="EX51" i="4"/>
  <c r="EY51" i="4"/>
  <c r="GO51" i="4" s="1"/>
  <c r="EZ51" i="4"/>
  <c r="FA51" i="4"/>
  <c r="GP51" i="4" s="1"/>
  <c r="FB51" i="4"/>
  <c r="FC51" i="4"/>
  <c r="GS51" i="4" s="1"/>
  <c r="FD51" i="4"/>
  <c r="FE51" i="4"/>
  <c r="GU51" i="4" s="1"/>
  <c r="FF51" i="4"/>
  <c r="FG51" i="4"/>
  <c r="GW51" i="4"/>
  <c r="FH51" i="4"/>
  <c r="DW52" i="4"/>
  <c r="DX52" i="4"/>
  <c r="DY52" i="4"/>
  <c r="FO52" i="4" s="1"/>
  <c r="DZ52" i="4"/>
  <c r="EA52" i="4"/>
  <c r="FQ52" i="4" s="1"/>
  <c r="EB52" i="4"/>
  <c r="EC52" i="4"/>
  <c r="FS52" i="4" s="1"/>
  <c r="ED52" i="4"/>
  <c r="EE52" i="4"/>
  <c r="FU52" i="4"/>
  <c r="EF52" i="4"/>
  <c r="EG52" i="4"/>
  <c r="FW52" i="4" s="1"/>
  <c r="EH52" i="4"/>
  <c r="EI52" i="4"/>
  <c r="FY52" i="4" s="1"/>
  <c r="EJ52" i="4"/>
  <c r="EK52" i="4"/>
  <c r="GA52" i="4" s="1"/>
  <c r="EL52" i="4"/>
  <c r="EM52" i="4"/>
  <c r="GC52" i="4" s="1"/>
  <c r="EN52" i="4"/>
  <c r="EO52" i="4"/>
  <c r="GE52" i="4" s="1"/>
  <c r="EP52" i="4"/>
  <c r="EQ52" i="4"/>
  <c r="GG52" i="4" s="1"/>
  <c r="ER52" i="4"/>
  <c r="ES52" i="4"/>
  <c r="GI52" i="4" s="1"/>
  <c r="ET52" i="4"/>
  <c r="EU52" i="4"/>
  <c r="GK52" i="4"/>
  <c r="EV52" i="4"/>
  <c r="EW52" i="4"/>
  <c r="GM52" i="4" s="1"/>
  <c r="EX52" i="4"/>
  <c r="EY52" i="4"/>
  <c r="GO52" i="4" s="1"/>
  <c r="EZ52" i="4"/>
  <c r="FA52" i="4"/>
  <c r="GQ52" i="4" s="1"/>
  <c r="FB52" i="4"/>
  <c r="FC52" i="4"/>
  <c r="GR52" i="4" s="1"/>
  <c r="FD52" i="4"/>
  <c r="FE52" i="4"/>
  <c r="GU52" i="4" s="1"/>
  <c r="FF52" i="4"/>
  <c r="FG52" i="4"/>
  <c r="GW52" i="4" s="1"/>
  <c r="FH52" i="4"/>
  <c r="DW59" i="4"/>
  <c r="FM59" i="4" s="1"/>
  <c r="DX59" i="4"/>
  <c r="DY59" i="4"/>
  <c r="FO59" i="4"/>
  <c r="DZ59" i="4"/>
  <c r="EA59" i="4"/>
  <c r="FQ59" i="4" s="1"/>
  <c r="EB59" i="4"/>
  <c r="EC59" i="4"/>
  <c r="FS59" i="4"/>
  <c r="ED59" i="4"/>
  <c r="EE59" i="4"/>
  <c r="FU59" i="4" s="1"/>
  <c r="EF59" i="4"/>
  <c r="EG59" i="4"/>
  <c r="FW59" i="4"/>
  <c r="EH59" i="4"/>
  <c r="EI59" i="4"/>
  <c r="EJ59" i="4"/>
  <c r="EK59" i="4"/>
  <c r="GA59" i="4"/>
  <c r="EL59" i="4"/>
  <c r="EM59" i="4"/>
  <c r="GC59" i="4" s="1"/>
  <c r="EN59" i="4"/>
  <c r="EO59" i="4"/>
  <c r="GE59" i="4"/>
  <c r="EP59" i="4"/>
  <c r="EQ59" i="4"/>
  <c r="ER59" i="4"/>
  <c r="ES59" i="4"/>
  <c r="GI59" i="4"/>
  <c r="ET59" i="4"/>
  <c r="EU59" i="4"/>
  <c r="GK59" i="4" s="1"/>
  <c r="EV59" i="4"/>
  <c r="EW59" i="4"/>
  <c r="GM59" i="4"/>
  <c r="EX59" i="4"/>
  <c r="EY59" i="4"/>
  <c r="GO59" i="4" s="1"/>
  <c r="EZ59" i="4"/>
  <c r="FA59" i="4"/>
  <c r="GQ59" i="4"/>
  <c r="FB59" i="4"/>
  <c r="FC59" i="4"/>
  <c r="GS59" i="4" s="1"/>
  <c r="FD59" i="4"/>
  <c r="FE59" i="4"/>
  <c r="GU59" i="4"/>
  <c r="FF59" i="4"/>
  <c r="FG59" i="4"/>
  <c r="FH59" i="4"/>
  <c r="DW62" i="4"/>
  <c r="FM62" i="4"/>
  <c r="DX62" i="4"/>
  <c r="DY62" i="4"/>
  <c r="FO62" i="4" s="1"/>
  <c r="DZ62" i="4"/>
  <c r="EA62" i="4"/>
  <c r="FQ62" i="4"/>
  <c r="EB62" i="4"/>
  <c r="EC62" i="4"/>
  <c r="FS62" i="4" s="1"/>
  <c r="ED62" i="4"/>
  <c r="EE62" i="4"/>
  <c r="FU62" i="4"/>
  <c r="EF62" i="4"/>
  <c r="EG62" i="4"/>
  <c r="EH62" i="4"/>
  <c r="EI62" i="4"/>
  <c r="FY62" i="4"/>
  <c r="EJ62" i="4"/>
  <c r="EK62" i="4"/>
  <c r="GA62" i="4" s="1"/>
  <c r="EL62" i="4"/>
  <c r="EM62" i="4"/>
  <c r="GC62" i="4"/>
  <c r="EN62" i="4"/>
  <c r="EO62" i="4"/>
  <c r="GE62" i="4" s="1"/>
  <c r="EP62" i="4"/>
  <c r="EQ62" i="4"/>
  <c r="GG62" i="4"/>
  <c r="ER62" i="4"/>
  <c r="ES62" i="4"/>
  <c r="GI62" i="4" s="1"/>
  <c r="ET62" i="4"/>
  <c r="EU62" i="4"/>
  <c r="GK62" i="4"/>
  <c r="EV62" i="4"/>
  <c r="EW62" i="4"/>
  <c r="EX62" i="4"/>
  <c r="EY62" i="4"/>
  <c r="GO62" i="4"/>
  <c r="EZ62" i="4"/>
  <c r="FA62" i="4"/>
  <c r="GQ62" i="4" s="1"/>
  <c r="FB62" i="4"/>
  <c r="FC62" i="4"/>
  <c r="GS62" i="4"/>
  <c r="FD62" i="4"/>
  <c r="FE62" i="4"/>
  <c r="GU62" i="4" s="1"/>
  <c r="FF62" i="4"/>
  <c r="FG62" i="4"/>
  <c r="GW62" i="4"/>
  <c r="FH62" i="4"/>
  <c r="DV62" i="4"/>
  <c r="DU62" i="4"/>
  <c r="FK62" i="4" s="1"/>
  <c r="DV59" i="4"/>
  <c r="DU59" i="4"/>
  <c r="FK59" i="4"/>
  <c r="DU49" i="4"/>
  <c r="DV52" i="4"/>
  <c r="DU52" i="4"/>
  <c r="FJ52" i="4" s="1"/>
  <c r="DV51" i="4"/>
  <c r="DU51" i="4"/>
  <c r="FK51" i="4" s="1"/>
  <c r="DV50" i="4"/>
  <c r="DU50" i="4"/>
  <c r="FJ50" i="4" s="1"/>
  <c r="DV49" i="4"/>
  <c r="DV46" i="4"/>
  <c r="DU46" i="4"/>
  <c r="DV45" i="4"/>
  <c r="DU45" i="4"/>
  <c r="DV44" i="4"/>
  <c r="DU44" i="4"/>
  <c r="FK44" i="4" s="1"/>
  <c r="DV43" i="4"/>
  <c r="DU43" i="4"/>
  <c r="FK43" i="4" s="1"/>
  <c r="DV42" i="4"/>
  <c r="DU42" i="4"/>
  <c r="DV41" i="4"/>
  <c r="DU41" i="4"/>
  <c r="DV40" i="4"/>
  <c r="DU40" i="4"/>
  <c r="FJ40" i="4" s="1"/>
  <c r="DV39" i="4"/>
  <c r="DU39" i="4"/>
  <c r="DV38" i="4"/>
  <c r="DU38" i="4"/>
  <c r="DV37" i="4"/>
  <c r="DU37" i="4"/>
  <c r="DV36" i="4"/>
  <c r="DU36" i="4"/>
  <c r="DV35" i="4"/>
  <c r="DU35" i="4"/>
  <c r="FK35" i="4" s="1"/>
  <c r="DV34" i="4"/>
  <c r="DU34" i="4"/>
  <c r="FJ34" i="4" s="1"/>
  <c r="DV33" i="4"/>
  <c r="DU33" i="4"/>
  <c r="FK33" i="4" s="1"/>
  <c r="DV32" i="4"/>
  <c r="DU32" i="4"/>
  <c r="DV31" i="4"/>
  <c r="DU31" i="4"/>
  <c r="DV30" i="4"/>
  <c r="DU30" i="4"/>
  <c r="DV29" i="4"/>
  <c r="DU29" i="4"/>
  <c r="DV28" i="4"/>
  <c r="DU28" i="4"/>
  <c r="DV27" i="4"/>
  <c r="DU27" i="4"/>
  <c r="DV26" i="4"/>
  <c r="DU26" i="4"/>
  <c r="DV25" i="4"/>
  <c r="DU25" i="4"/>
  <c r="FK25" i="4" s="1"/>
  <c r="DV24" i="4"/>
  <c r="DU24" i="4"/>
  <c r="FJ24" i="4" s="1"/>
  <c r="DV23" i="4"/>
  <c r="DU23" i="4"/>
  <c r="FK23" i="4" s="1"/>
  <c r="DV22" i="4"/>
  <c r="DU22" i="4"/>
  <c r="DV21" i="4"/>
  <c r="DU21" i="4"/>
  <c r="FK21" i="4" s="1"/>
  <c r="DV20" i="4"/>
  <c r="DU20" i="4"/>
  <c r="FK20" i="4" s="1"/>
  <c r="DV19" i="4"/>
  <c r="DU19" i="4"/>
  <c r="DV18" i="4"/>
  <c r="DU18" i="4"/>
  <c r="FK18" i="4" s="1"/>
  <c r="DV17" i="4"/>
  <c r="DU17" i="4"/>
  <c r="DV16" i="4"/>
  <c r="DU16" i="4"/>
  <c r="FK16" i="4" s="1"/>
  <c r="DV15" i="4"/>
  <c r="DU15" i="4"/>
  <c r="DV14" i="4"/>
  <c r="DU14" i="4"/>
  <c r="FK14" i="4" s="1"/>
  <c r="DV13" i="4"/>
  <c r="DU13" i="4"/>
  <c r="DV12" i="4"/>
  <c r="DU12" i="4"/>
  <c r="FK12" i="4" s="1"/>
  <c r="DV11" i="4"/>
  <c r="DU11" i="4"/>
  <c r="DV10" i="4"/>
  <c r="DU10" i="4"/>
  <c r="FK10" i="4" s="1"/>
  <c r="DV9" i="4"/>
  <c r="DU9" i="4"/>
  <c r="DV8" i="4"/>
  <c r="DU8" i="4"/>
  <c r="FK8" i="4" s="1"/>
  <c r="DV7" i="4"/>
  <c r="DU7" i="4"/>
  <c r="EW6" i="4"/>
  <c r="EI6" i="4"/>
  <c r="GT59" i="4"/>
  <c r="FN55" i="4"/>
  <c r="GV49" i="4"/>
  <c r="BG46" i="4"/>
  <c r="BG45" i="4"/>
  <c r="BG44" i="4"/>
  <c r="BG43" i="4"/>
  <c r="GD43" i="4" s="1"/>
  <c r="BG42" i="4"/>
  <c r="BG41" i="4"/>
  <c r="BN41" i="4" s="1"/>
  <c r="BG40" i="4"/>
  <c r="GL40" i="4" s="1"/>
  <c r="BG39" i="4"/>
  <c r="GN39" i="4" s="1"/>
  <c r="BG38" i="4"/>
  <c r="BG37" i="4"/>
  <c r="BP37" i="4" s="1"/>
  <c r="BG36" i="4"/>
  <c r="BG35" i="4"/>
  <c r="FR35" i="4" s="1"/>
  <c r="BG34" i="4"/>
  <c r="BG33" i="4"/>
  <c r="GT33" i="4" s="1"/>
  <c r="BG32" i="4"/>
  <c r="GF32" i="4" s="1"/>
  <c r="BG31" i="4"/>
  <c r="GL31" i="4" s="1"/>
  <c r="BG30" i="4"/>
  <c r="GF30" i="4" s="1"/>
  <c r="BG29" i="4"/>
  <c r="FR29" i="4" s="1"/>
  <c r="BG28" i="4"/>
  <c r="BG27" i="4"/>
  <c r="FZ27" i="4" s="1"/>
  <c r="BG26" i="4"/>
  <c r="BG25" i="4"/>
  <c r="BG24" i="4"/>
  <c r="BG23" i="4"/>
  <c r="GP23" i="4" s="1"/>
  <c r="BG22" i="4"/>
  <c r="BG21" i="4"/>
  <c r="FV21" i="4" s="1"/>
  <c r="BG20" i="4"/>
  <c r="FX20" i="4" s="1"/>
  <c r="BG19" i="4"/>
  <c r="BG18" i="4"/>
  <c r="BG17" i="4"/>
  <c r="BG16" i="4"/>
  <c r="FT16" i="4" s="1"/>
  <c r="BG14" i="4"/>
  <c r="GH14" i="4" s="1"/>
  <c r="BG13" i="4"/>
  <c r="BG12" i="4"/>
  <c r="FN12" i="4" s="1"/>
  <c r="BG11" i="4"/>
  <c r="FX11" i="4" s="1"/>
  <c r="BG10" i="4"/>
  <c r="BG9" i="4"/>
  <c r="BP9" i="4" s="1"/>
  <c r="BG8" i="4"/>
  <c r="BG7" i="4"/>
  <c r="AB6" i="4"/>
  <c r="BP11" i="4"/>
  <c r="FY44" i="4"/>
  <c r="GQ41" i="4"/>
  <c r="GD41" i="4"/>
  <c r="GS40" i="4"/>
  <c r="FU40" i="4"/>
  <c r="GA39" i="4"/>
  <c r="GQ35" i="4"/>
  <c r="GV34" i="4"/>
  <c r="GW34" i="4"/>
  <c r="GG34" i="4"/>
  <c r="FY34" i="4"/>
  <c r="GU33" i="4"/>
  <c r="GL33" i="4"/>
  <c r="FO33" i="4"/>
  <c r="GO32" i="4"/>
  <c r="GK32" i="4"/>
  <c r="FY32" i="4"/>
  <c r="GQ31" i="4"/>
  <c r="GE31" i="4"/>
  <c r="FW31" i="4"/>
  <c r="FU30" i="4"/>
  <c r="GQ29" i="4"/>
  <c r="FW29" i="4"/>
  <c r="GG28" i="4"/>
  <c r="GC26" i="4"/>
  <c r="FU26" i="4"/>
  <c r="FM26" i="4"/>
  <c r="GQ25" i="4"/>
  <c r="GM25" i="4"/>
  <c r="GA25" i="4"/>
  <c r="FR25" i="4"/>
  <c r="GS24" i="4"/>
  <c r="GO24" i="4"/>
  <c r="GC24" i="4"/>
  <c r="GI23" i="4"/>
  <c r="GE23" i="4"/>
  <c r="FW23" i="4"/>
  <c r="FS23" i="4"/>
  <c r="GS22" i="4"/>
  <c r="GK22" i="4"/>
  <c r="GI21" i="4"/>
  <c r="FS21" i="4"/>
  <c r="GO20" i="4"/>
  <c r="FY20" i="4"/>
  <c r="FW19" i="4"/>
  <c r="GR18" i="4"/>
  <c r="GI17" i="4"/>
  <c r="GW16" i="4"/>
  <c r="GG16" i="4"/>
  <c r="GQ15" i="4"/>
  <c r="FW15" i="4"/>
  <c r="GC14" i="4"/>
  <c r="GO14" i="4"/>
  <c r="FW17" i="4"/>
  <c r="GQ23" i="4"/>
  <c r="GE17" i="4"/>
  <c r="FS19" i="4"/>
  <c r="GM21" i="4"/>
  <c r="GG22" i="4"/>
  <c r="FU24" i="4"/>
  <c r="GC44" i="4"/>
  <c r="FP42" i="4"/>
  <c r="FR41" i="4"/>
  <c r="FY40" i="4"/>
  <c r="GM39" i="4"/>
  <c r="GW36" i="4"/>
  <c r="GU35" i="4"/>
  <c r="GE35" i="4"/>
  <c r="GS34" i="4"/>
  <c r="FU34" i="4"/>
  <c r="GI33" i="4"/>
  <c r="GC32" i="4"/>
  <c r="FU32" i="4"/>
  <c r="FQ32" i="4"/>
  <c r="GM31" i="4"/>
  <c r="GA31" i="4"/>
  <c r="GW30" i="4"/>
  <c r="FQ30" i="4"/>
  <c r="GT29" i="4"/>
  <c r="GH29" i="4"/>
  <c r="GW28" i="4"/>
  <c r="GV28" i="4"/>
  <c r="GR28" i="4"/>
  <c r="GK28" i="4"/>
  <c r="FY28" i="4"/>
  <c r="GU27" i="4"/>
  <c r="GQ27" i="4"/>
  <c r="GI27" i="4"/>
  <c r="GA27" i="4"/>
  <c r="FO27" i="4"/>
  <c r="GW26" i="4"/>
  <c r="GK26" i="4"/>
  <c r="FQ26" i="4"/>
  <c r="GA21" i="4"/>
  <c r="FZ21" i="4"/>
  <c r="GW20" i="4"/>
  <c r="FQ20" i="4"/>
  <c r="FO19" i="4"/>
  <c r="GK18" i="4"/>
  <c r="GQ17" i="4"/>
  <c r="GP17" i="4"/>
  <c r="FS17" i="4"/>
  <c r="FU16" i="4"/>
  <c r="FQ16" i="4"/>
  <c r="GA15" i="4"/>
  <c r="GK20" i="4"/>
  <c r="FY22" i="4"/>
  <c r="GT42" i="4"/>
  <c r="GI42" i="4"/>
  <c r="FV42" i="4"/>
  <c r="FN42" i="4"/>
  <c r="GV41" i="4"/>
  <c r="GO41" i="4"/>
  <c r="FY41" i="4"/>
  <c r="FX41" i="4"/>
  <c r="FT41" i="4"/>
  <c r="GM40" i="4"/>
  <c r="GD40" i="4"/>
  <c r="FZ40" i="4"/>
  <c r="FO40" i="4"/>
  <c r="FN40" i="4"/>
  <c r="GS39" i="4"/>
  <c r="GC39" i="4"/>
  <c r="FU39" i="4"/>
  <c r="GQ38" i="4"/>
  <c r="GM38" i="4"/>
  <c r="GI38" i="4"/>
  <c r="GE38" i="4"/>
  <c r="GD38" i="4"/>
  <c r="FW38" i="4"/>
  <c r="FS38" i="4"/>
  <c r="FN38" i="4"/>
  <c r="GW37" i="4"/>
  <c r="GK37" i="4"/>
  <c r="FU37" i="4"/>
  <c r="GI36" i="4"/>
  <c r="GA36" i="4"/>
  <c r="FO36" i="4"/>
  <c r="GW35" i="4"/>
  <c r="GO35" i="4"/>
  <c r="GK35" i="4"/>
  <c r="GC35" i="4"/>
  <c r="FY35" i="4"/>
  <c r="FQ35" i="4"/>
  <c r="GQ34" i="4"/>
  <c r="GP34" i="4"/>
  <c r="GM34" i="4"/>
  <c r="GA34" i="4"/>
  <c r="FW34" i="4"/>
  <c r="FS34" i="4"/>
  <c r="FO34" i="4"/>
  <c r="FN34" i="4"/>
  <c r="GV33" i="4"/>
  <c r="GS33" i="4"/>
  <c r="GO33" i="4"/>
  <c r="GN33" i="4"/>
  <c r="GG33" i="4"/>
  <c r="GF33" i="4"/>
  <c r="GC33" i="4"/>
  <c r="FY33" i="4"/>
  <c r="FU33" i="4"/>
  <c r="FQ33" i="4"/>
  <c r="FP33" i="4"/>
  <c r="GU32" i="4"/>
  <c r="GQ32" i="4"/>
  <c r="GI32" i="4"/>
  <c r="GH32" i="4"/>
  <c r="GE32" i="4"/>
  <c r="FW32" i="4"/>
  <c r="FS32" i="4"/>
  <c r="FR32" i="4"/>
  <c r="GW31" i="4"/>
  <c r="GS31" i="4"/>
  <c r="GK31" i="4"/>
  <c r="GG31" i="4"/>
  <c r="GC31" i="4"/>
  <c r="FY31" i="4"/>
  <c r="FU31" i="4"/>
  <c r="GU30" i="4"/>
  <c r="GQ30" i="4"/>
  <c r="GM30" i="4"/>
  <c r="GI30" i="4"/>
  <c r="GA30" i="4"/>
  <c r="FW30" i="4"/>
  <c r="FO30" i="4"/>
  <c r="GW29" i="4"/>
  <c r="GO29" i="4"/>
  <c r="GK29" i="4"/>
  <c r="GJ29" i="4"/>
  <c r="FY29" i="4"/>
  <c r="FQ29" i="4"/>
  <c r="FV28" i="4"/>
  <c r="FR28" i="4"/>
  <c r="FS28" i="4"/>
  <c r="FO28" i="4"/>
  <c r="GW27" i="4"/>
  <c r="GS27" i="4"/>
  <c r="GO27" i="4"/>
  <c r="GG27" i="4"/>
  <c r="GC27" i="4"/>
  <c r="FU27" i="4"/>
  <c r="FQ27" i="4"/>
  <c r="GU26" i="4"/>
  <c r="GQ26" i="4"/>
  <c r="GI26" i="4"/>
  <c r="GE26" i="4"/>
  <c r="FS26" i="4"/>
  <c r="GW25" i="4"/>
  <c r="GS25" i="4"/>
  <c r="GR25" i="4"/>
  <c r="GK25" i="4"/>
  <c r="GJ25" i="4"/>
  <c r="GG25" i="4"/>
  <c r="GC25" i="4"/>
  <c r="FY25" i="4"/>
  <c r="FU25" i="4"/>
  <c r="FT25" i="4"/>
  <c r="GU24" i="4"/>
  <c r="GQ24" i="4"/>
  <c r="GP24" i="4"/>
  <c r="GM24" i="4"/>
  <c r="GI24" i="4"/>
  <c r="GH24" i="4"/>
  <c r="GA24" i="4"/>
  <c r="FW24" i="4"/>
  <c r="FO24" i="4"/>
  <c r="GW23" i="4"/>
  <c r="GO23" i="4"/>
  <c r="GK23" i="4"/>
  <c r="GC23" i="4"/>
  <c r="FY23" i="4"/>
  <c r="FQ23" i="4"/>
  <c r="GQ22" i="4"/>
  <c r="GP22" i="4"/>
  <c r="GM22" i="4"/>
  <c r="GI22" i="4"/>
  <c r="GE22" i="4"/>
  <c r="GA22" i="4"/>
  <c r="FZ22" i="4"/>
  <c r="FW22" i="4"/>
  <c r="FS22" i="4"/>
  <c r="FR22" i="4"/>
  <c r="GS16" i="4"/>
  <c r="GG18" i="4"/>
  <c r="GA19" i="4"/>
  <c r="FU20" i="4"/>
  <c r="FO21" i="4"/>
  <c r="GU21" i="4"/>
  <c r="GW22" i="4"/>
  <c r="FY26" i="4"/>
  <c r="FV9" i="4"/>
  <c r="FR11" i="4"/>
  <c r="GF12" i="4"/>
  <c r="FV13" i="4"/>
  <c r="FZ16" i="4"/>
  <c r="FO22" i="4"/>
  <c r="GV21" i="4"/>
  <c r="GS21" i="4"/>
  <c r="GO21" i="4"/>
  <c r="GG21" i="4"/>
  <c r="GF21" i="4"/>
  <c r="GC21" i="4"/>
  <c r="FY21" i="4"/>
  <c r="FT21" i="4"/>
  <c r="FQ21" i="4"/>
  <c r="FP21" i="4"/>
  <c r="GT20" i="4"/>
  <c r="GQ20" i="4"/>
  <c r="GI20" i="4"/>
  <c r="GH20" i="4"/>
  <c r="FZ20" i="4"/>
  <c r="FV20" i="4"/>
  <c r="FS20" i="4"/>
  <c r="GW19" i="4"/>
  <c r="GS19" i="4"/>
  <c r="GK19" i="4"/>
  <c r="GG19" i="4"/>
  <c r="GB19" i="4"/>
  <c r="FY19" i="4"/>
  <c r="FU19" i="4"/>
  <c r="FM19" i="4"/>
  <c r="GU18" i="4"/>
  <c r="GT18" i="4"/>
  <c r="GQ18" i="4"/>
  <c r="GM18" i="4"/>
  <c r="GL18" i="4"/>
  <c r="GI18" i="4"/>
  <c r="GA18" i="4"/>
  <c r="FW18" i="4"/>
  <c r="FV18" i="4"/>
  <c r="FS18" i="4"/>
  <c r="FO18" i="4"/>
  <c r="GW17" i="4"/>
  <c r="GV17" i="4"/>
  <c r="GS17" i="4"/>
  <c r="GR17" i="4"/>
  <c r="GO17" i="4"/>
  <c r="GN17" i="4"/>
  <c r="GK17" i="4"/>
  <c r="GJ17" i="4"/>
  <c r="GG17" i="4"/>
  <c r="GF17" i="4"/>
  <c r="GC17" i="4"/>
  <c r="GB17" i="4"/>
  <c r="FY17" i="4"/>
  <c r="FX17" i="4"/>
  <c r="FU17" i="4"/>
  <c r="FT17" i="4"/>
  <c r="FQ17" i="4"/>
  <c r="FP17" i="4"/>
  <c r="FM17" i="4"/>
  <c r="GU16" i="4"/>
  <c r="GQ16" i="4"/>
  <c r="GP16" i="4"/>
  <c r="GM16" i="4"/>
  <c r="GE16" i="4"/>
  <c r="FL59" i="4"/>
  <c r="FP59" i="4"/>
  <c r="FT59" i="4"/>
  <c r="GB59" i="4"/>
  <c r="GJ59" i="4"/>
  <c r="GN59" i="4"/>
  <c r="GR59" i="4"/>
  <c r="FJ59" i="4"/>
  <c r="FN59" i="4"/>
  <c r="FR59" i="4"/>
  <c r="FV59" i="4"/>
  <c r="FZ59" i="4"/>
  <c r="GD59" i="4"/>
  <c r="GH59" i="4"/>
  <c r="GL59" i="4"/>
  <c r="GP59" i="4"/>
  <c r="GT62" i="4"/>
  <c r="FJ62" i="4"/>
  <c r="FL62" i="4"/>
  <c r="FP62" i="4"/>
  <c r="FT62" i="4"/>
  <c r="FX62" i="4"/>
  <c r="GB62" i="4"/>
  <c r="GF62" i="4"/>
  <c r="GJ62" i="4"/>
  <c r="GN62" i="4"/>
  <c r="GR62" i="4"/>
  <c r="GV62" i="4"/>
  <c r="FN62" i="4"/>
  <c r="FR62" i="4"/>
  <c r="FZ62" i="4"/>
  <c r="GD62" i="4"/>
  <c r="GH62" i="4"/>
  <c r="GP62" i="4"/>
  <c r="FT56" i="4"/>
  <c r="FZ56" i="4"/>
  <c r="GD56" i="4"/>
  <c r="GV56" i="4"/>
  <c r="GF56" i="4"/>
  <c r="FP56" i="4"/>
  <c r="FN56" i="4"/>
  <c r="FV56" i="4"/>
  <c r="GR56" i="4"/>
  <c r="GB56" i="4"/>
  <c r="FL56" i="4"/>
  <c r="GT56" i="4"/>
  <c r="GP56" i="4"/>
  <c r="FR56" i="4"/>
  <c r="GN56" i="4"/>
  <c r="FX56" i="4"/>
  <c r="GH56" i="4"/>
  <c r="GL56" i="4"/>
  <c r="GJ55" i="4"/>
  <c r="FT55" i="4"/>
  <c r="GD55" i="4"/>
  <c r="GL55" i="4"/>
  <c r="GF55" i="4"/>
  <c r="FP55" i="4"/>
  <c r="FV55" i="4"/>
  <c r="FZ55" i="4"/>
  <c r="GR55" i="4"/>
  <c r="GB55" i="4"/>
  <c r="GP55" i="4"/>
  <c r="FJ55" i="4"/>
  <c r="FR55" i="4"/>
  <c r="GN55" i="4"/>
  <c r="FX55" i="4"/>
  <c r="GT55" i="4"/>
  <c r="GL52" i="4"/>
  <c r="FT52" i="4"/>
  <c r="FX52" i="4"/>
  <c r="GR51" i="4"/>
  <c r="GV51" i="4"/>
  <c r="FN50" i="4"/>
  <c r="GH50" i="4"/>
  <c r="BG30" i="1"/>
  <c r="BG31" i="1"/>
  <c r="AL6" i="4" s="1"/>
  <c r="BG32" i="1"/>
  <c r="BG33" i="1"/>
  <c r="AP6" i="4" s="1"/>
  <c r="GL6" i="4" s="1"/>
  <c r="GL5" i="4" s="1"/>
  <c r="BG34" i="1"/>
  <c r="BG35" i="1"/>
  <c r="BL35" i="1" s="1"/>
  <c r="BG36" i="1"/>
  <c r="BG37" i="1"/>
  <c r="BG38" i="1"/>
  <c r="BG29" i="1"/>
  <c r="BG20" i="1"/>
  <c r="P48" i="4" s="1"/>
  <c r="BG21" i="1"/>
  <c r="BL21" i="1" s="1"/>
  <c r="BG22" i="1"/>
  <c r="BG23" i="1"/>
  <c r="BG24" i="1"/>
  <c r="BG25" i="1"/>
  <c r="BG26" i="1"/>
  <c r="BG27" i="1"/>
  <c r="BG28" i="1"/>
  <c r="BG19" i="1"/>
  <c r="N58" i="4" s="1"/>
  <c r="BC31" i="1"/>
  <c r="BC30" i="1"/>
  <c r="BC29" i="1"/>
  <c r="BC28" i="1"/>
  <c r="BC27" i="1"/>
  <c r="BC26" i="1"/>
  <c r="AZ26" i="1" s="1"/>
  <c r="BA26" i="1" s="1"/>
  <c r="BC25" i="1"/>
  <c r="BC24" i="1"/>
  <c r="BC23" i="1"/>
  <c r="BC22" i="1"/>
  <c r="BC21" i="1"/>
  <c r="BC20" i="1"/>
  <c r="BC19" i="1"/>
  <c r="BC18" i="1"/>
  <c r="BC17" i="1"/>
  <c r="BC16" i="1"/>
  <c r="BC15" i="1"/>
  <c r="AZ15" i="1" s="1"/>
  <c r="BA15" i="1" s="1"/>
  <c r="BC14" i="1"/>
  <c r="BC13" i="1"/>
  <c r="BC12" i="1"/>
  <c r="BC11" i="1"/>
  <c r="BC10" i="1"/>
  <c r="BC9" i="1"/>
  <c r="AZ9" i="1" s="1"/>
  <c r="BA9" i="1" s="1"/>
  <c r="BC8" i="1"/>
  <c r="BC7" i="1"/>
  <c r="BC6" i="1"/>
  <c r="BC5" i="1"/>
  <c r="AZ22" i="1"/>
  <c r="BA22" i="1" s="1"/>
  <c r="CF62" i="4"/>
  <c r="CF59" i="4"/>
  <c r="CF52" i="4"/>
  <c r="CF51" i="4"/>
  <c r="CF50" i="4"/>
  <c r="CF49" i="4"/>
  <c r="CF46" i="4"/>
  <c r="CF45" i="4"/>
  <c r="CF44" i="4"/>
  <c r="CF43" i="4"/>
  <c r="CF42" i="4"/>
  <c r="CF41" i="4"/>
  <c r="CF40" i="4"/>
  <c r="CF39" i="4"/>
  <c r="CF38" i="4"/>
  <c r="CF37" i="4"/>
  <c r="CF36" i="4"/>
  <c r="CF35" i="4"/>
  <c r="CF34" i="4"/>
  <c r="CF33" i="4"/>
  <c r="CF32" i="4"/>
  <c r="CF31" i="4"/>
  <c r="CF30" i="4"/>
  <c r="CF29" i="4"/>
  <c r="CF28" i="4"/>
  <c r="CF27" i="4"/>
  <c r="CF26" i="4"/>
  <c r="CF25" i="4"/>
  <c r="CF24" i="4"/>
  <c r="CF23" i="4"/>
  <c r="CF22" i="4"/>
  <c r="CF21" i="4"/>
  <c r="CF20" i="4"/>
  <c r="CF19" i="4"/>
  <c r="CF18" i="4"/>
  <c r="CF17" i="4"/>
  <c r="CF16" i="4"/>
  <c r="CF15" i="4"/>
  <c r="CF14" i="4"/>
  <c r="CF13" i="4"/>
  <c r="CF12" i="4"/>
  <c r="CF11" i="4"/>
  <c r="CF10" i="4"/>
  <c r="CF9" i="4"/>
  <c r="CF8" i="4"/>
  <c r="DH6" i="4"/>
  <c r="DH5" i="4" s="1"/>
  <c r="BM35" i="3"/>
  <c r="BM34" i="3"/>
  <c r="BM33" i="3"/>
  <c r="BM32" i="3"/>
  <c r="BM31" i="3"/>
  <c r="BM27" i="3"/>
  <c r="BM26" i="3"/>
  <c r="BM25" i="3"/>
  <c r="BM24" i="3"/>
  <c r="BM23" i="3"/>
  <c r="BM19" i="3"/>
  <c r="BM18" i="3"/>
  <c r="BM17" i="3"/>
  <c r="BM16" i="3"/>
  <c r="BM15" i="3"/>
  <c r="BM11" i="3"/>
  <c r="BM10" i="3"/>
  <c r="BM9" i="3"/>
  <c r="BM8" i="3"/>
  <c r="BM7" i="3"/>
  <c r="BO35" i="3"/>
  <c r="BO34" i="3"/>
  <c r="BO33" i="3"/>
  <c r="BO32" i="3"/>
  <c r="BO31" i="3"/>
  <c r="BO27" i="3"/>
  <c r="BO26" i="3"/>
  <c r="BO25" i="3"/>
  <c r="BO24" i="3"/>
  <c r="BO23" i="3"/>
  <c r="BO19" i="3"/>
  <c r="BO18" i="3"/>
  <c r="BO17" i="3"/>
  <c r="BO16" i="3"/>
  <c r="BO15" i="3"/>
  <c r="BO11" i="3"/>
  <c r="BO10" i="3"/>
  <c r="BO9" i="3"/>
  <c r="BO8" i="3"/>
  <c r="BO7" i="3"/>
  <c r="B107" i="2"/>
  <c r="Y107" i="2" s="1"/>
  <c r="V84" i="2"/>
  <c r="V78" i="2"/>
  <c r="BB170" i="2"/>
  <c r="BB169" i="2"/>
  <c r="BB168" i="2"/>
  <c r="BB167" i="2"/>
  <c r="BD168" i="2"/>
  <c r="BE168" i="2" s="1"/>
  <c r="BB162" i="2"/>
  <c r="BB163" i="2"/>
  <c r="BB164" i="2"/>
  <c r="BB161" i="2"/>
  <c r="BB158" i="2"/>
  <c r="BB159" i="2"/>
  <c r="BB160" i="2"/>
  <c r="BD163" i="2" s="1"/>
  <c r="BE163" i="2" s="1"/>
  <c r="BB157" i="2"/>
  <c r="BD154" i="2"/>
  <c r="BE154" i="2" s="1"/>
  <c r="AK84" i="2"/>
  <c r="AK78" i="2"/>
  <c r="AK72" i="2"/>
  <c r="AK71" i="2"/>
  <c r="AK63" i="2"/>
  <c r="AK64" i="2"/>
  <c r="AK65" i="2"/>
  <c r="AK62" i="2"/>
  <c r="BD121" i="2"/>
  <c r="BE121" i="2" s="1"/>
  <c r="BD122" i="2"/>
  <c r="BE122" i="2" s="1"/>
  <c r="BD123" i="2"/>
  <c r="BE123" i="2" s="1"/>
  <c r="BD124" i="2"/>
  <c r="BE124" i="2" s="1"/>
  <c r="BD125" i="2"/>
  <c r="BE125" i="2" s="1"/>
  <c r="BD126" i="2"/>
  <c r="BE126" i="2" s="1"/>
  <c r="BD127" i="2"/>
  <c r="BE127" i="2" s="1"/>
  <c r="BD128" i="2"/>
  <c r="BE128" i="2" s="1"/>
  <c r="BD129" i="2"/>
  <c r="BE129" i="2" s="1"/>
  <c r="BD130" i="2"/>
  <c r="BE130" i="2" s="1"/>
  <c r="BD131" i="2"/>
  <c r="BE131" i="2" s="1"/>
  <c r="BD132" i="2"/>
  <c r="BE132" i="2" s="1"/>
  <c r="BD133" i="2"/>
  <c r="BE133" i="2" s="1"/>
  <c r="BD134" i="2"/>
  <c r="BE134" i="2" s="1"/>
  <c r="BD135" i="2"/>
  <c r="BE135" i="2" s="1"/>
  <c r="BD136" i="2"/>
  <c r="BE136" i="2" s="1"/>
  <c r="BD137" i="2"/>
  <c r="BE137" i="2" s="1"/>
  <c r="BD138" i="2"/>
  <c r="BE138" i="2" s="1"/>
  <c r="BD139" i="2"/>
  <c r="BE139" i="2" s="1"/>
  <c r="BD140" i="2"/>
  <c r="BE140" i="2" s="1"/>
  <c r="BD141" i="2"/>
  <c r="BE141" i="2" s="1"/>
  <c r="BD142" i="2"/>
  <c r="BE142" i="2" s="1"/>
  <c r="BD143" i="2"/>
  <c r="BE143" i="2" s="1"/>
  <c r="BD144" i="2"/>
  <c r="BE144" i="2" s="1"/>
  <c r="BD145" i="2"/>
  <c r="BE145" i="2" s="1"/>
  <c r="BD146" i="2"/>
  <c r="BE146" i="2" s="1"/>
  <c r="BD147" i="2"/>
  <c r="BE147" i="2" s="1"/>
  <c r="BD148" i="2"/>
  <c r="BE148" i="2" s="1"/>
  <c r="BD149" i="2"/>
  <c r="BE149" i="2" s="1"/>
  <c r="BD150" i="2"/>
  <c r="BE150" i="2" s="1"/>
  <c r="BD151" i="2"/>
  <c r="BE151" i="2" s="1"/>
  <c r="BD152" i="2"/>
  <c r="BE152" i="2" s="1"/>
  <c r="BD153" i="2"/>
  <c r="BE153" i="2" s="1"/>
  <c r="BB21" i="2"/>
  <c r="BB22" i="2"/>
  <c r="AJ33" i="3" s="1"/>
  <c r="BB23" i="2"/>
  <c r="BB24" i="2"/>
  <c r="B109" i="2" s="1"/>
  <c r="Y109" i="2" s="1"/>
  <c r="BB20" i="2"/>
  <c r="B105" i="2" s="1"/>
  <c r="Y105" i="2" s="1"/>
  <c r="BB16" i="2"/>
  <c r="B101" i="2" s="1"/>
  <c r="Y101" i="2" s="1"/>
  <c r="BB17" i="2"/>
  <c r="BB18" i="2"/>
  <c r="AJ26" i="3" s="1"/>
  <c r="BB19" i="2"/>
  <c r="BB15" i="2"/>
  <c r="AJ23" i="3" s="1"/>
  <c r="BB11" i="2"/>
  <c r="AJ16" i="3" s="1"/>
  <c r="AW16" i="3" s="1"/>
  <c r="BB12" i="2"/>
  <c r="B97" i="2" s="1"/>
  <c r="Y97" i="2" s="1"/>
  <c r="BB13" i="2"/>
  <c r="B98" i="2" s="1"/>
  <c r="Y98" i="2" s="1"/>
  <c r="BB14" i="2"/>
  <c r="BB10" i="2"/>
  <c r="BB6" i="2"/>
  <c r="AJ8" i="3" s="1"/>
  <c r="BB7" i="2"/>
  <c r="AJ9" i="3" s="1"/>
  <c r="AW9" i="3" s="1"/>
  <c r="BB8" i="2"/>
  <c r="B93" i="2" s="1"/>
  <c r="Y93" i="2" s="1"/>
  <c r="BB9" i="2"/>
  <c r="AK55" i="2"/>
  <c r="AK54" i="2"/>
  <c r="AK53" i="2"/>
  <c r="AK52" i="2"/>
  <c r="AK51" i="2"/>
  <c r="AK49" i="2"/>
  <c r="AK48" i="2"/>
  <c r="AK47" i="2"/>
  <c r="AK45" i="2"/>
  <c r="AK43" i="2"/>
  <c r="AK41" i="2"/>
  <c r="AK38" i="2"/>
  <c r="AK35" i="2"/>
  <c r="AK34" i="2"/>
  <c r="AK33" i="2"/>
  <c r="AK32" i="2"/>
  <c r="AK31" i="2"/>
  <c r="AK30" i="2"/>
  <c r="AK29" i="2"/>
  <c r="AK28" i="2"/>
  <c r="AK27" i="2"/>
  <c r="AK26" i="2"/>
  <c r="AK25" i="2"/>
  <c r="AK24" i="2"/>
  <c r="AK23" i="2"/>
  <c r="AK22" i="2"/>
  <c r="AK21" i="2"/>
  <c r="AK20" i="2"/>
  <c r="AK19" i="2"/>
  <c r="AK18" i="2"/>
  <c r="AK17" i="2"/>
  <c r="BD162" i="2"/>
  <c r="BE162" i="2" s="1"/>
  <c r="BB5" i="2"/>
  <c r="AJ7" i="3" s="1"/>
  <c r="B90" i="2"/>
  <c r="AK50" i="2"/>
  <c r="AK44" i="2"/>
  <c r="AK42" i="2"/>
  <c r="AK40" i="2"/>
  <c r="AK56" i="2"/>
  <c r="AK46" i="2"/>
  <c r="AK39" i="2"/>
  <c r="AK37" i="2"/>
  <c r="AK36" i="2"/>
  <c r="BJ56" i="4"/>
  <c r="AX72" i="2" s="1"/>
  <c r="J78" i="2" s="1"/>
  <c r="BJ59" i="4"/>
  <c r="BJ55" i="4"/>
  <c r="AX71" i="2" s="1"/>
  <c r="B78" i="2" s="1"/>
  <c r="BI55" i="4"/>
  <c r="AW71" i="2" s="1"/>
  <c r="B84" i="2" s="1"/>
  <c r="BI59" i="4"/>
  <c r="BI56" i="4"/>
  <c r="AW72" i="2" s="1"/>
  <c r="J84" i="2" s="1"/>
  <c r="BI62" i="4"/>
  <c r="AM49" i="3" s="1"/>
  <c r="BJ62" i="4"/>
  <c r="BR14" i="2" l="1"/>
  <c r="AJ18" i="3"/>
  <c r="AJ24" i="3"/>
  <c r="AW24" i="3" s="1"/>
  <c r="AJ17" i="3"/>
  <c r="AW17" i="3" s="1"/>
  <c r="BD96" i="2"/>
  <c r="DJ7" i="3"/>
  <c r="B91" i="2"/>
  <c r="Y91" i="2" s="1"/>
  <c r="B96" i="2"/>
  <c r="Y96" i="2" s="1"/>
  <c r="BD61" i="2"/>
  <c r="AJ35" i="3"/>
  <c r="AW35" i="3" s="1"/>
  <c r="EK30" i="3" s="1"/>
  <c r="BD38" i="2"/>
  <c r="B103" i="2"/>
  <c r="Y103" i="2" s="1"/>
  <c r="AJ15" i="3"/>
  <c r="AW15" i="3" s="1"/>
  <c r="B95" i="2"/>
  <c r="Y95" i="2" s="1"/>
  <c r="BD28" i="2"/>
  <c r="BD52" i="2"/>
  <c r="BD64" i="2"/>
  <c r="BD76" i="2"/>
  <c r="BD103" i="2"/>
  <c r="BD20" i="2"/>
  <c r="BD35" i="2"/>
  <c r="BD55" i="2"/>
  <c r="BD77" i="2"/>
  <c r="BD106" i="2"/>
  <c r="BD16" i="2"/>
  <c r="BD80" i="2"/>
  <c r="BD99" i="2"/>
  <c r="BD10" i="2"/>
  <c r="BD45" i="2"/>
  <c r="BJ2" i="2"/>
  <c r="BD57" i="2"/>
  <c r="BD30" i="2"/>
  <c r="BD40" i="2"/>
  <c r="BD54" i="2"/>
  <c r="BD27" i="2"/>
  <c r="BD79" i="2"/>
  <c r="BD108" i="2"/>
  <c r="BD15" i="2"/>
  <c r="BD59" i="2"/>
  <c r="BD85" i="2"/>
  <c r="BD109" i="2"/>
  <c r="BD14" i="2"/>
  <c r="BD83" i="2"/>
  <c r="BD104" i="2"/>
  <c r="BD19" i="2"/>
  <c r="BD86" i="2"/>
  <c r="BD21" i="2"/>
  <c r="BD37" i="2"/>
  <c r="BD13" i="2"/>
  <c r="BD102" i="2"/>
  <c r="BD110" i="2"/>
  <c r="BD32" i="2"/>
  <c r="BD42" i="2"/>
  <c r="BD31" i="2"/>
  <c r="BD84" i="2"/>
  <c r="BD12" i="2"/>
  <c r="BD39" i="2"/>
  <c r="BD66" i="2"/>
  <c r="BD90" i="2"/>
  <c r="BD114" i="2"/>
  <c r="BD9" i="2"/>
  <c r="BD88" i="2"/>
  <c r="BD112" i="2"/>
  <c r="BD17" i="2"/>
  <c r="BD65" i="2"/>
  <c r="BD105" i="2"/>
  <c r="BD41" i="2"/>
  <c r="BD44" i="2"/>
  <c r="BD33" i="2"/>
  <c r="BD111" i="2"/>
  <c r="BD47" i="2"/>
  <c r="BD115" i="2"/>
  <c r="BD49" i="2"/>
  <c r="BD48" i="2"/>
  <c r="BD68" i="2"/>
  <c r="BD116" i="2"/>
  <c r="BD51" i="2"/>
  <c r="BD93" i="2"/>
  <c r="BD72" i="2"/>
  <c r="BD120" i="2"/>
  <c r="BD50" i="2"/>
  <c r="BD71" i="2"/>
  <c r="BD23" i="2"/>
  <c r="BD98" i="2"/>
  <c r="BD75" i="2"/>
  <c r="BD24" i="2"/>
  <c r="BD78" i="2"/>
  <c r="BD60" i="2"/>
  <c r="BD5" i="2"/>
  <c r="BE5" i="2" s="1"/>
  <c r="BD8" i="2"/>
  <c r="BD118" i="2"/>
  <c r="BD91" i="2"/>
  <c r="BD92" i="2"/>
  <c r="BD113" i="2"/>
  <c r="BD53" i="2"/>
  <c r="BD62" i="2"/>
  <c r="BD22" i="2"/>
  <c r="BD6" i="2"/>
  <c r="BD97" i="2"/>
  <c r="BD34" i="2"/>
  <c r="BD87" i="2"/>
  <c r="BD94" i="2"/>
  <c r="BD73" i="2"/>
  <c r="BD70" i="2"/>
  <c r="BD89" i="2"/>
  <c r="BD58" i="2"/>
  <c r="BD7" i="2"/>
  <c r="BD11" i="2"/>
  <c r="BD18" i="2"/>
  <c r="BD117" i="2"/>
  <c r="BD69" i="2"/>
  <c r="BD74" i="2"/>
  <c r="AJ27" i="3"/>
  <c r="B104" i="2"/>
  <c r="Y104" i="2" s="1"/>
  <c r="B108" i="2"/>
  <c r="Y108" i="2" s="1"/>
  <c r="AJ34" i="3"/>
  <c r="GH6" i="4"/>
  <c r="GH5" i="4" s="1"/>
  <c r="ES6" i="4"/>
  <c r="DD6" i="4"/>
  <c r="DD5" i="4" s="1"/>
  <c r="BD95" i="2"/>
  <c r="AJ6" i="4"/>
  <c r="AJ54" i="4"/>
  <c r="BL30" i="1"/>
  <c r="BM30" i="1"/>
  <c r="AJ61" i="4"/>
  <c r="AJ48" i="4"/>
  <c r="AJ58" i="4"/>
  <c r="BN30" i="1"/>
  <c r="BO30" i="1" s="1"/>
  <c r="BD159" i="2"/>
  <c r="BE159" i="2" s="1"/>
  <c r="AW23" i="3"/>
  <c r="AV78" i="2"/>
  <c r="AF61" i="4"/>
  <c r="AF58" i="4"/>
  <c r="AF54" i="4"/>
  <c r="AF48" i="4"/>
  <c r="BN28" i="1"/>
  <c r="BO28" i="1" s="1"/>
  <c r="AF6" i="4"/>
  <c r="BM28" i="1"/>
  <c r="BL28" i="1"/>
  <c r="T61" i="4"/>
  <c r="T58" i="4"/>
  <c r="T54" i="4"/>
  <c r="T48" i="4"/>
  <c r="BN22" i="1"/>
  <c r="BO22" i="1" s="1"/>
  <c r="T6" i="4"/>
  <c r="BL22" i="1"/>
  <c r="BM22" i="1"/>
  <c r="EF16" i="3"/>
  <c r="DY16" i="3"/>
  <c r="DT14" i="3"/>
  <c r="DR16" i="3"/>
  <c r="EA14" i="3"/>
  <c r="EH14" i="3"/>
  <c r="DY35" i="3"/>
  <c r="DW30" i="3"/>
  <c r="BN36" i="1"/>
  <c r="BO36" i="1" s="1"/>
  <c r="BL36" i="1"/>
  <c r="AV6" i="4"/>
  <c r="AV61" i="4"/>
  <c r="AV58" i="4"/>
  <c r="AV54" i="4"/>
  <c r="AV48" i="4"/>
  <c r="BM36" i="1"/>
  <c r="Y90" i="2"/>
  <c r="DY17" i="3"/>
  <c r="DU14" i="3"/>
  <c r="DR17" i="3"/>
  <c r="EI14" i="3"/>
  <c r="EF17" i="3"/>
  <c r="EB14" i="3"/>
  <c r="AW26" i="3"/>
  <c r="AW18" i="3"/>
  <c r="AZ17" i="1"/>
  <c r="BA17" i="1" s="1"/>
  <c r="AZ23" i="1"/>
  <c r="BA23" i="1" s="1"/>
  <c r="AZ5" i="1"/>
  <c r="BA5" i="1" s="1"/>
  <c r="AZ6" i="1"/>
  <c r="BA6" i="1" s="1"/>
  <c r="AZ11" i="1"/>
  <c r="BA11" i="1" s="1"/>
  <c r="AZ16" i="1"/>
  <c r="BA16" i="1" s="1"/>
  <c r="AZ10" i="1"/>
  <c r="BA10" i="1" s="1"/>
  <c r="AZ12" i="1"/>
  <c r="BA12" i="1" s="1"/>
  <c r="AZ18" i="1"/>
  <c r="BA18" i="1" s="1"/>
  <c r="BA33" i="1" s="1"/>
  <c r="AV63" i="2" s="1"/>
  <c r="AZ24" i="1"/>
  <c r="BA24" i="1" s="1"/>
  <c r="AZ28" i="1"/>
  <c r="BA28" i="1" s="1"/>
  <c r="AV25" i="2"/>
  <c r="BD161" i="2"/>
  <c r="BE161" i="2" s="1"/>
  <c r="BD164" i="2"/>
  <c r="BE164" i="2" s="1"/>
  <c r="BD160" i="2"/>
  <c r="BE160" i="2" s="1"/>
  <c r="BD158" i="2"/>
  <c r="BE158" i="2" s="1"/>
  <c r="BD157" i="2"/>
  <c r="BE157" i="2" s="1"/>
  <c r="BD170" i="2"/>
  <c r="BE170" i="2" s="1"/>
  <c r="BD169" i="2"/>
  <c r="BE169" i="2" s="1"/>
  <c r="BD167" i="2"/>
  <c r="BE167" i="2" s="1"/>
  <c r="AZ7" i="1"/>
  <c r="BA7" i="1" s="1"/>
  <c r="AZ13" i="1"/>
  <c r="BA13" i="1" s="1"/>
  <c r="AZ19" i="1"/>
  <c r="BA19" i="1" s="1"/>
  <c r="AZ25" i="1"/>
  <c r="BA25" i="1" s="1"/>
  <c r="AZ29" i="1"/>
  <c r="BA29" i="1" s="1"/>
  <c r="AZ27" i="1"/>
  <c r="BA27" i="1" s="1"/>
  <c r="AZ21" i="1"/>
  <c r="BA21" i="1" s="1"/>
  <c r="AZ8" i="1"/>
  <c r="BA8" i="1" s="1"/>
  <c r="AZ14" i="1"/>
  <c r="BA14" i="1" s="1"/>
  <c r="AZ20" i="1"/>
  <c r="BA20" i="1" s="1"/>
  <c r="AZ30" i="1"/>
  <c r="BA30" i="1" s="1"/>
  <c r="AV22" i="2"/>
  <c r="B99" i="2"/>
  <c r="Y99" i="2" s="1"/>
  <c r="AJ19" i="3"/>
  <c r="DT22" i="3"/>
  <c r="EF24" i="3"/>
  <c r="DR24" i="3"/>
  <c r="EA22" i="3"/>
  <c r="EH22" i="3"/>
  <c r="DY24" i="3"/>
  <c r="FX6" i="4"/>
  <c r="FX5" i="4" s="1"/>
  <c r="CT6" i="4"/>
  <c r="CT5" i="4" s="1"/>
  <c r="BD81" i="2"/>
  <c r="BD26" i="2"/>
  <c r="BD36" i="2"/>
  <c r="BD46" i="2"/>
  <c r="BD56" i="2"/>
  <c r="BD29" i="2"/>
  <c r="BD100" i="2"/>
  <c r="BD119" i="2"/>
  <c r="BD43" i="2"/>
  <c r="BD63" i="2"/>
  <c r="BD82" i="2"/>
  <c r="BD101" i="2"/>
  <c r="BD25" i="2"/>
  <c r="BD67" i="2"/>
  <c r="BD107" i="2"/>
  <c r="AV19" i="2"/>
  <c r="AJ11" i="3"/>
  <c r="B94" i="2"/>
  <c r="Y94" i="2" s="1"/>
  <c r="AJ25" i="3"/>
  <c r="B102" i="2"/>
  <c r="Y102" i="2" s="1"/>
  <c r="AJ32" i="3"/>
  <c r="B106" i="2"/>
  <c r="Y106" i="2" s="1"/>
  <c r="DJ8" i="3"/>
  <c r="BL24" i="1"/>
  <c r="BN24" i="1"/>
  <c r="BO24" i="1" s="1"/>
  <c r="BM24" i="1"/>
  <c r="X61" i="4"/>
  <c r="X58" i="4"/>
  <c r="X54" i="4"/>
  <c r="X48" i="4"/>
  <c r="X6" i="4"/>
  <c r="BL38" i="1"/>
  <c r="BM38" i="1"/>
  <c r="AZ61" i="4"/>
  <c r="AZ58" i="4"/>
  <c r="AZ54" i="4"/>
  <c r="AZ48" i="4"/>
  <c r="AZ6" i="4"/>
  <c r="BN38" i="1"/>
  <c r="BO38" i="1" s="1"/>
  <c r="BL32" i="1"/>
  <c r="BM32" i="1"/>
  <c r="AN61" i="4"/>
  <c r="AN58" i="4"/>
  <c r="AN54" i="4"/>
  <c r="AN48" i="4"/>
  <c r="AN6" i="4"/>
  <c r="BN32" i="1"/>
  <c r="BO32" i="1" s="1"/>
  <c r="AV72" i="2"/>
  <c r="DU6" i="3"/>
  <c r="EB6" i="3"/>
  <c r="EI6" i="3"/>
  <c r="DR9" i="3"/>
  <c r="DY9" i="3"/>
  <c r="EF9" i="3"/>
  <c r="BN23" i="1"/>
  <c r="BO23" i="1" s="1"/>
  <c r="BL23" i="1"/>
  <c r="V61" i="4"/>
  <c r="V58" i="4"/>
  <c r="V54" i="4"/>
  <c r="V48" i="4"/>
  <c r="V6" i="4"/>
  <c r="BM23" i="1"/>
  <c r="BL37" i="1"/>
  <c r="BN37" i="1"/>
  <c r="BO37" i="1" s="1"/>
  <c r="BM37" i="1"/>
  <c r="AX6" i="4"/>
  <c r="AX61" i="4"/>
  <c r="AX58" i="4"/>
  <c r="AX54" i="4"/>
  <c r="AX48" i="4"/>
  <c r="BL31" i="1"/>
  <c r="BN31" i="1"/>
  <c r="BO31" i="1" s="1"/>
  <c r="BM31" i="1"/>
  <c r="AL54" i="4"/>
  <c r="AL61" i="4"/>
  <c r="AL48" i="4"/>
  <c r="AL58" i="4"/>
  <c r="FJ49" i="4"/>
  <c r="FK49" i="4"/>
  <c r="GE51" i="4"/>
  <c r="GD51" i="4"/>
  <c r="FQ50" i="4"/>
  <c r="B92" i="2"/>
  <c r="B100" i="2"/>
  <c r="Y100" i="2" s="1"/>
  <c r="AJ10" i="3"/>
  <c r="AW10" i="3" s="1"/>
  <c r="AZ31" i="1"/>
  <c r="BA31" i="1" s="1"/>
  <c r="GR50" i="4"/>
  <c r="GM23" i="4"/>
  <c r="GV59" i="4"/>
  <c r="GW59" i="4"/>
  <c r="FX59" i="4"/>
  <c r="FY59" i="4"/>
  <c r="FY3" i="4" s="1"/>
  <c r="FQ51" i="4"/>
  <c r="FP51" i="4"/>
  <c r="DI9" i="3"/>
  <c r="AJ31" i="3"/>
  <c r="AW31" i="3" s="1"/>
  <c r="BM26" i="1"/>
  <c r="AB61" i="4"/>
  <c r="AB58" i="4"/>
  <c r="AB54" i="4"/>
  <c r="AB48" i="4"/>
  <c r="BL26" i="1"/>
  <c r="AR61" i="4"/>
  <c r="AR58" i="4"/>
  <c r="AR54" i="4"/>
  <c r="AR48" i="4"/>
  <c r="AR6" i="4"/>
  <c r="BN34" i="1"/>
  <c r="BO34" i="1" s="1"/>
  <c r="BM34" i="1"/>
  <c r="GB50" i="4"/>
  <c r="FZ29" i="4"/>
  <c r="FP34" i="4"/>
  <c r="FL36" i="4"/>
  <c r="FV25" i="4"/>
  <c r="GM62" i="4"/>
  <c r="GL62" i="4"/>
  <c r="BL34" i="1"/>
  <c r="BL25" i="1"/>
  <c r="BM25" i="1"/>
  <c r="Z61" i="4"/>
  <c r="Z58" i="4"/>
  <c r="Z54" i="4"/>
  <c r="Z48" i="4"/>
  <c r="Z6" i="4"/>
  <c r="BN25" i="1"/>
  <c r="BO25" i="1" s="1"/>
  <c r="BN29" i="1"/>
  <c r="BO29" i="1" s="1"/>
  <c r="BL29" i="1"/>
  <c r="AH61" i="4"/>
  <c r="AH58" i="4"/>
  <c r="AH54" i="4"/>
  <c r="AH48" i="4"/>
  <c r="AH6" i="4"/>
  <c r="BM33" i="1"/>
  <c r="AP61" i="4"/>
  <c r="AP58" i="4"/>
  <c r="AP54" i="4"/>
  <c r="AP48" i="4"/>
  <c r="BL33" i="1"/>
  <c r="BN33" i="1"/>
  <c r="BO33" i="1" s="1"/>
  <c r="BO7" i="4"/>
  <c r="GL7" i="4"/>
  <c r="GV20" i="4"/>
  <c r="FN20" i="4"/>
  <c r="FP20" i="4"/>
  <c r="GN20" i="4"/>
  <c r="FT32" i="4"/>
  <c r="GP32" i="4"/>
  <c r="FZ32" i="4"/>
  <c r="FV38" i="4"/>
  <c r="GT38" i="4"/>
  <c r="GG59" i="4"/>
  <c r="GF59" i="4"/>
  <c r="BM29" i="1"/>
  <c r="GW55" i="4"/>
  <c r="GT40" i="4"/>
  <c r="GU40" i="4"/>
  <c r="FV37" i="4"/>
  <c r="FW37" i="4"/>
  <c r="GS29" i="4"/>
  <c r="GR29" i="4"/>
  <c r="GL29" i="4"/>
  <c r="GM29" i="4"/>
  <c r="GU28" i="4"/>
  <c r="GT28" i="4"/>
  <c r="GC28" i="4"/>
  <c r="GB28" i="4"/>
  <c r="FZ17" i="4"/>
  <c r="GA17" i="4"/>
  <c r="GI16" i="4"/>
  <c r="GH16" i="4"/>
  <c r="GH55" i="4"/>
  <c r="GI55" i="4"/>
  <c r="FK56" i="4"/>
  <c r="FJ56" i="4"/>
  <c r="AD61" i="4"/>
  <c r="AD58" i="4"/>
  <c r="AD54" i="4"/>
  <c r="AD48" i="4"/>
  <c r="AD6" i="4"/>
  <c r="BN27" i="1"/>
  <c r="BO27" i="1" s="1"/>
  <c r="BM27" i="1"/>
  <c r="R61" i="4"/>
  <c r="R58" i="4"/>
  <c r="R54" i="4"/>
  <c r="R48" i="4"/>
  <c r="R6" i="4"/>
  <c r="BN21" i="1"/>
  <c r="BO21" i="1" s="1"/>
  <c r="BM21" i="1"/>
  <c r="BN35" i="1"/>
  <c r="BO35" i="1" s="1"/>
  <c r="AT6" i="4"/>
  <c r="AT61" i="4"/>
  <c r="AT58" i="4"/>
  <c r="AT54" i="4"/>
  <c r="AT48" i="4"/>
  <c r="GH37" i="4"/>
  <c r="GD18" i="4"/>
  <c r="FN18" i="4"/>
  <c r="FX24" i="4"/>
  <c r="FN36" i="4"/>
  <c r="GJ36" i="4"/>
  <c r="GD42" i="4"/>
  <c r="FV62" i="4"/>
  <c r="FW62" i="4"/>
  <c r="GS52" i="4"/>
  <c r="GH19" i="4"/>
  <c r="GB25" i="4"/>
  <c r="GH25" i="4"/>
  <c r="BL27" i="1"/>
  <c r="FL55" i="4"/>
  <c r="FM55" i="4"/>
  <c r="FV33" i="4"/>
  <c r="GP10" i="4"/>
  <c r="FV41" i="4"/>
  <c r="FR37" i="4"/>
  <c r="GR36" i="4"/>
  <c r="GP25" i="4"/>
  <c r="GP41" i="4"/>
  <c r="FT40" i="4"/>
  <c r="GB36" i="4"/>
  <c r="FR17" i="4"/>
  <c r="FX21" i="4"/>
  <c r="GN21" i="4"/>
  <c r="FT27" i="4"/>
  <c r="GJ41" i="4"/>
  <c r="FN29" i="4"/>
  <c r="FN33" i="4"/>
  <c r="GH22" i="4"/>
  <c r="FP28" i="4"/>
  <c r="GH34" i="4"/>
  <c r="GQ51" i="4"/>
  <c r="GE50" i="4"/>
  <c r="FR50" i="4"/>
  <c r="GB51" i="4"/>
  <c r="FJ51" i="4"/>
  <c r="FZ51" i="4"/>
  <c r="GJ51" i="4"/>
  <c r="GT51" i="4"/>
  <c r="FN51" i="4"/>
  <c r="GP50" i="4"/>
  <c r="FX51" i="4"/>
  <c r="GB52" i="4"/>
  <c r="GU50" i="4"/>
  <c r="GG50" i="4"/>
  <c r="DK3" i="4"/>
  <c r="GJ39" i="4"/>
  <c r="GD23" i="4"/>
  <c r="FV16" i="4"/>
  <c r="GR19" i="4"/>
  <c r="FZ24" i="4"/>
  <c r="GD28" i="4"/>
  <c r="FV35" i="4"/>
  <c r="GN32" i="4"/>
  <c r="FV40" i="4"/>
  <c r="FT37" i="4"/>
  <c r="GH36" i="4"/>
  <c r="FP29" i="4"/>
  <c r="FT19" i="4"/>
  <c r="FN27" i="4"/>
  <c r="FR20" i="4"/>
  <c r="GL20" i="4"/>
  <c r="FN16" i="4"/>
  <c r="FN28" i="4"/>
  <c r="FR40" i="4"/>
  <c r="GH40" i="4"/>
  <c r="GN16" i="4"/>
  <c r="GJ28" i="4"/>
  <c r="FR23" i="4"/>
  <c r="FL28" i="4"/>
  <c r="BO11" i="4"/>
  <c r="FJ37" i="4"/>
  <c r="FJ41" i="4"/>
  <c r="FJ45" i="4"/>
  <c r="GN41" i="4"/>
  <c r="GJ37" i="4"/>
  <c r="GB37" i="4"/>
  <c r="FL37" i="4"/>
  <c r="GP36" i="4"/>
  <c r="FZ36" i="4"/>
  <c r="FX29" i="4"/>
  <c r="FL25" i="4"/>
  <c r="FX7" i="4"/>
  <c r="GJ19" i="4"/>
  <c r="GD20" i="4"/>
  <c r="GP20" i="4"/>
  <c r="GB21" i="4"/>
  <c r="GJ21" i="4"/>
  <c r="GR21" i="4"/>
  <c r="FP12" i="4"/>
  <c r="FT28" i="4"/>
  <c r="FR24" i="4"/>
  <c r="GB27" i="4"/>
  <c r="GL28" i="4"/>
  <c r="GF29" i="4"/>
  <c r="GN29" i="4"/>
  <c r="GV29" i="4"/>
  <c r="FN32" i="4"/>
  <c r="FV32" i="4"/>
  <c r="GD32" i="4"/>
  <c r="GL32" i="4"/>
  <c r="GT32" i="4"/>
  <c r="FT33" i="4"/>
  <c r="GB33" i="4"/>
  <c r="GJ33" i="4"/>
  <c r="GR33" i="4"/>
  <c r="GV37" i="4"/>
  <c r="FX39" i="4"/>
  <c r="FP41" i="4"/>
  <c r="GF41" i="4"/>
  <c r="GR41" i="4"/>
  <c r="FP16" i="4"/>
  <c r="GD27" i="4"/>
  <c r="FZ33" i="4"/>
  <c r="GH21" i="4"/>
  <c r="GD33" i="4"/>
  <c r="GL37" i="4"/>
  <c r="GV10" i="4"/>
  <c r="FT23" i="4"/>
  <c r="GB23" i="4"/>
  <c r="GJ23" i="4"/>
  <c r="GR23" i="4"/>
  <c r="FP31" i="4"/>
  <c r="FX31" i="4"/>
  <c r="GF31" i="4"/>
  <c r="GN31" i="4"/>
  <c r="GV31" i="4"/>
  <c r="FT35" i="4"/>
  <c r="GB35" i="4"/>
  <c r="GJ35" i="4"/>
  <c r="GR35" i="4"/>
  <c r="FP39" i="4"/>
  <c r="GB39" i="4"/>
  <c r="GV39" i="4"/>
  <c r="GP40" i="4"/>
  <c r="GB41" i="4"/>
  <c r="FX43" i="4"/>
  <c r="FV27" i="4"/>
  <c r="GT27" i="4"/>
  <c r="GT31" i="4"/>
  <c r="FS37" i="4"/>
  <c r="GT39" i="4"/>
  <c r="GT23" i="4"/>
  <c r="FT36" i="4"/>
  <c r="GS36" i="4"/>
  <c r="GT37" i="4"/>
  <c r="GH39" i="4"/>
  <c r="FN41" i="4"/>
  <c r="BO9" i="4"/>
  <c r="GB32" i="4"/>
  <c r="FP32" i="4"/>
  <c r="GN36" i="4"/>
  <c r="BN40" i="4"/>
  <c r="GR40" i="4"/>
  <c r="GB40" i="4"/>
  <c r="GF40" i="4"/>
  <c r="FJ44" i="4"/>
  <c r="GV30" i="4"/>
  <c r="GP28" i="4"/>
  <c r="GH28" i="4"/>
  <c r="FZ28" i="4"/>
  <c r="FV14" i="4"/>
  <c r="GF14" i="4"/>
  <c r="FZ35" i="4"/>
  <c r="GT35" i="4"/>
  <c r="GL43" i="4"/>
  <c r="GT43" i="4"/>
  <c r="FN43" i="4"/>
  <c r="GH43" i="4"/>
  <c r="FP19" i="4"/>
  <c r="FX19" i="4"/>
  <c r="GF19" i="4"/>
  <c r="GN19" i="4"/>
  <c r="GV19" i="4"/>
  <c r="FX10" i="4"/>
  <c r="FR31" i="4"/>
  <c r="FN15" i="4"/>
  <c r="FP27" i="4"/>
  <c r="FX27" i="4"/>
  <c r="GR27" i="4"/>
  <c r="FT39" i="4"/>
  <c r="GV43" i="4"/>
  <c r="FR43" i="4"/>
  <c r="FN19" i="4"/>
  <c r="GL27" i="4"/>
  <c r="FZ31" i="4"/>
  <c r="GD35" i="4"/>
  <c r="GH41" i="4"/>
  <c r="FL14" i="4"/>
  <c r="FN23" i="4"/>
  <c r="FV23" i="4"/>
  <c r="GH23" i="4"/>
  <c r="GH35" i="4"/>
  <c r="GC36" i="4"/>
  <c r="GD37" i="4"/>
  <c r="GJ40" i="4"/>
  <c r="GM41" i="4"/>
  <c r="BO10" i="4"/>
  <c r="FJ27" i="4"/>
  <c r="GL42" i="4"/>
  <c r="FL39" i="4"/>
  <c r="GL38" i="4"/>
  <c r="GH15" i="4"/>
  <c r="FR39" i="4"/>
  <c r="FN39" i="4"/>
  <c r="GP11" i="4"/>
  <c r="FT10" i="4"/>
  <c r="FP23" i="4"/>
  <c r="FX23" i="4"/>
  <c r="GF23" i="4"/>
  <c r="GN23" i="4"/>
  <c r="GV23" i="4"/>
  <c r="GF27" i="4"/>
  <c r="FT31" i="4"/>
  <c r="GB31" i="4"/>
  <c r="GJ31" i="4"/>
  <c r="GR31" i="4"/>
  <c r="FP35" i="4"/>
  <c r="FX35" i="4"/>
  <c r="GF35" i="4"/>
  <c r="GN35" i="4"/>
  <c r="GV35" i="4"/>
  <c r="GF39" i="4"/>
  <c r="GR39" i="4"/>
  <c r="FX14" i="4"/>
  <c r="FN35" i="4"/>
  <c r="GL35" i="4"/>
  <c r="GD39" i="4"/>
  <c r="FP40" i="4"/>
  <c r="FT14" i="4"/>
  <c r="GH31" i="4"/>
  <c r="FN37" i="4"/>
  <c r="FW41" i="4"/>
  <c r="FR10" i="4"/>
  <c r="GJ14" i="4"/>
  <c r="GH13" i="4"/>
  <c r="GV18" i="4"/>
  <c r="FT18" i="4"/>
  <c r="FX22" i="4"/>
  <c r="GB22" i="4"/>
  <c r="GF38" i="4"/>
  <c r="GF46" i="4"/>
  <c r="GB16" i="4"/>
  <c r="FT24" i="4"/>
  <c r="FL24" i="4"/>
  <c r="FL19" i="4"/>
  <c r="GD12" i="4"/>
  <c r="GD17" i="4"/>
  <c r="GD29" i="4"/>
  <c r="GF34" i="4"/>
  <c r="FK52" i="4"/>
  <c r="FK50" i="4"/>
  <c r="FK38" i="4"/>
  <c r="FK40" i="4"/>
  <c r="BI21" i="1"/>
  <c r="BI24" i="1"/>
  <c r="N48" i="4"/>
  <c r="FM52" i="4"/>
  <c r="FV52" i="4"/>
  <c r="GV52" i="4"/>
  <c r="FZ52" i="4"/>
  <c r="GP52" i="4"/>
  <c r="GJ52" i="4"/>
  <c r="FL52" i="4"/>
  <c r="GH52" i="4"/>
  <c r="FR52" i="4"/>
  <c r="FP52" i="4"/>
  <c r="GN52" i="4"/>
  <c r="GF52" i="4"/>
  <c r="GT52" i="4"/>
  <c r="GD52" i="4"/>
  <c r="FN52" i="4"/>
  <c r="FV51" i="4"/>
  <c r="GN51" i="4"/>
  <c r="GF51" i="4"/>
  <c r="FT51" i="4"/>
  <c r="GH51" i="4"/>
  <c r="FR51" i="4"/>
  <c r="FU51" i="4"/>
  <c r="FU3" i="4" s="1"/>
  <c r="GL51" i="4"/>
  <c r="GG51" i="4"/>
  <c r="BN32" i="4"/>
  <c r="BQ27" i="4"/>
  <c r="BN17" i="4"/>
  <c r="FX50" i="4"/>
  <c r="GN50" i="4"/>
  <c r="FZ50" i="4"/>
  <c r="GV50" i="4"/>
  <c r="GL50" i="4"/>
  <c r="FV50" i="4"/>
  <c r="FM50" i="4"/>
  <c r="GJ50" i="4"/>
  <c r="FT50" i="4"/>
  <c r="FM49" i="4"/>
  <c r="FL49" i="4"/>
  <c r="GR49" i="4"/>
  <c r="FV49" i="4"/>
  <c r="GL49" i="4"/>
  <c r="GB49" i="4"/>
  <c r="FM51" i="4"/>
  <c r="FL50" i="4"/>
  <c r="GN49" i="4"/>
  <c r="FX49" i="4"/>
  <c r="GH49" i="4"/>
  <c r="FR49" i="4"/>
  <c r="GJ49" i="4"/>
  <c r="FT49" i="4"/>
  <c r="GT49" i="4"/>
  <c r="GD49" i="4"/>
  <c r="FN49" i="4"/>
  <c r="GF49" i="4"/>
  <c r="FP49" i="4"/>
  <c r="GP49" i="4"/>
  <c r="FZ49" i="4"/>
  <c r="CH3" i="4"/>
  <c r="BQ45" i="4"/>
  <c r="FM45" i="4"/>
  <c r="FK45" i="4"/>
  <c r="FL44" i="4"/>
  <c r="BI44" i="4"/>
  <c r="BJ44" i="4"/>
  <c r="BY44" i="4"/>
  <c r="BX44" i="4"/>
  <c r="CN3" i="4"/>
  <c r="CV3" i="4"/>
  <c r="DD3" i="4"/>
  <c r="DL3" i="4"/>
  <c r="FR44" i="4"/>
  <c r="FZ44" i="4"/>
  <c r="GP44" i="4"/>
  <c r="FT44" i="4"/>
  <c r="GJ44" i="4"/>
  <c r="FP44" i="4"/>
  <c r="GF44" i="4"/>
  <c r="BN44" i="4"/>
  <c r="BQ44" i="4"/>
  <c r="CJ3" i="4"/>
  <c r="CR3" i="4"/>
  <c r="CZ3" i="4"/>
  <c r="DH3" i="4"/>
  <c r="DP3" i="4"/>
  <c r="BO44" i="4"/>
  <c r="GH44" i="4"/>
  <c r="GV44" i="4"/>
  <c r="FN44" i="4"/>
  <c r="FV44" i="4"/>
  <c r="GD44" i="4"/>
  <c r="GL44" i="4"/>
  <c r="GT44" i="4"/>
  <c r="GB44" i="4"/>
  <c r="GR44" i="4"/>
  <c r="FX44" i="4"/>
  <c r="GN44" i="4"/>
  <c r="BP44" i="4"/>
  <c r="BO43" i="4"/>
  <c r="BN43" i="4"/>
  <c r="GF43" i="4"/>
  <c r="FP43" i="4"/>
  <c r="GN43" i="4"/>
  <c r="FZ43" i="4"/>
  <c r="GP43" i="4"/>
  <c r="FV43" i="4"/>
  <c r="CP3" i="4"/>
  <c r="CX3" i="4"/>
  <c r="DF3" i="4"/>
  <c r="DN3" i="4"/>
  <c r="FT43" i="4"/>
  <c r="GB43" i="4"/>
  <c r="GJ43" i="4"/>
  <c r="GR43" i="4"/>
  <c r="BI43" i="4"/>
  <c r="BJ43" i="4"/>
  <c r="BY43" i="4"/>
  <c r="BX43" i="4"/>
  <c r="BQ43" i="4"/>
  <c r="CL3" i="4"/>
  <c r="CT3" i="4"/>
  <c r="DB3" i="4"/>
  <c r="DJ3" i="4"/>
  <c r="DJ2" i="4" s="1"/>
  <c r="DR3" i="4"/>
  <c r="BP43" i="4"/>
  <c r="FP46" i="4"/>
  <c r="DG3" i="4"/>
  <c r="FV46" i="4"/>
  <c r="DE3" i="4"/>
  <c r="GJ46" i="4"/>
  <c r="FM41" i="4"/>
  <c r="FM32" i="4"/>
  <c r="FM29" i="4"/>
  <c r="FM27" i="4"/>
  <c r="FM18" i="4"/>
  <c r="FM11" i="4"/>
  <c r="FJ43" i="4"/>
  <c r="FJ10" i="4"/>
  <c r="FK37" i="4"/>
  <c r="FM33" i="4"/>
  <c r="FM39" i="4"/>
  <c r="FL43" i="4"/>
  <c r="FK7" i="4"/>
  <c r="FK11" i="4"/>
  <c r="FK13" i="4"/>
  <c r="FK17" i="4"/>
  <c r="FK19" i="4"/>
  <c r="FK24" i="4"/>
  <c r="FK26" i="4"/>
  <c r="FK28" i="4"/>
  <c r="FK30" i="4"/>
  <c r="FK32" i="4"/>
  <c r="FK42" i="4"/>
  <c r="P61" i="4"/>
  <c r="P54" i="4"/>
  <c r="BJ24" i="1"/>
  <c r="BI28" i="1"/>
  <c r="BJ28" i="1"/>
  <c r="N54" i="4"/>
  <c r="BI26" i="1"/>
  <c r="BJ23" i="1"/>
  <c r="N6" i="4"/>
  <c r="FJ6" i="4" s="1"/>
  <c r="FJ5" i="4" s="1"/>
  <c r="BJ26" i="1"/>
  <c r="BJ19" i="1"/>
  <c r="BJ21" i="1"/>
  <c r="FK15" i="4"/>
  <c r="FK34" i="4"/>
  <c r="FM42" i="4"/>
  <c r="FM40" i="4"/>
  <c r="FM38" i="4"/>
  <c r="FJ26" i="4"/>
  <c r="FM37" i="4"/>
  <c r="FK27" i="4"/>
  <c r="FM25" i="4"/>
  <c r="GV46" i="4"/>
  <c r="GD46" i="4"/>
  <c r="FN46" i="4"/>
  <c r="GT46" i="4"/>
  <c r="FT46" i="4"/>
  <c r="GL46" i="4"/>
  <c r="FT45" i="4"/>
  <c r="GR45" i="4"/>
  <c r="DM3" i="4"/>
  <c r="GJ45" i="4"/>
  <c r="GL45" i="4"/>
  <c r="GB45" i="4"/>
  <c r="FV45" i="4"/>
  <c r="BO45" i="4"/>
  <c r="FR45" i="4"/>
  <c r="GH45" i="4"/>
  <c r="BN45" i="4"/>
  <c r="FP45" i="4"/>
  <c r="FX45" i="4"/>
  <c r="GF45" i="4"/>
  <c r="GN45" i="4"/>
  <c r="GV45" i="4"/>
  <c r="FN45" i="4"/>
  <c r="GD45" i="4"/>
  <c r="GT45" i="4"/>
  <c r="BI45" i="4"/>
  <c r="FL45" i="4" s="1"/>
  <c r="BJ45" i="4"/>
  <c r="BY45" i="4"/>
  <c r="BX45" i="4"/>
  <c r="FZ45" i="4"/>
  <c r="GP45" i="4"/>
  <c r="BP45" i="4"/>
  <c r="BO46" i="4"/>
  <c r="FR46" i="4"/>
  <c r="FZ46" i="4"/>
  <c r="GH46" i="4"/>
  <c r="GP46" i="4"/>
  <c r="FX46" i="4"/>
  <c r="GN46" i="4"/>
  <c r="GB46" i="4"/>
  <c r="GR46" i="4"/>
  <c r="FK46" i="4"/>
  <c r="BN16" i="4"/>
  <c r="BN36" i="4"/>
  <c r="BP46" i="4"/>
  <c r="BN25" i="4"/>
  <c r="BI46" i="4"/>
  <c r="FL46" i="4" s="1"/>
  <c r="BJ46" i="4"/>
  <c r="BY46" i="4"/>
  <c r="BX46" i="4"/>
  <c r="BN46" i="4"/>
  <c r="BQ31" i="4"/>
  <c r="BQ46" i="4"/>
  <c r="GR12" i="4"/>
  <c r="GJ10" i="4"/>
  <c r="GP9" i="4"/>
  <c r="FR9" i="4"/>
  <c r="GA28" i="4"/>
  <c r="GA3" i="4" s="1"/>
  <c r="GQ28" i="4"/>
  <c r="GQ3" i="4" s="1"/>
  <c r="GB29" i="4"/>
  <c r="GD36" i="4"/>
  <c r="GT36" i="4"/>
  <c r="FX37" i="4"/>
  <c r="GN37" i="4"/>
  <c r="BN19" i="4"/>
  <c r="FR19" i="4"/>
  <c r="GT19" i="4"/>
  <c r="FV19" i="4"/>
  <c r="BN27" i="4"/>
  <c r="GJ27" i="4"/>
  <c r="BN39" i="4"/>
  <c r="GP39" i="4"/>
  <c r="FZ39" i="4"/>
  <c r="GL21" i="4"/>
  <c r="GT17" i="4"/>
  <c r="FL17" i="4"/>
  <c r="FP10" i="4"/>
  <c r="FQ10" i="4"/>
  <c r="FQ3" i="4" s="1"/>
  <c r="BP41" i="4"/>
  <c r="BP27" i="4"/>
  <c r="BP21" i="4"/>
  <c r="GH11" i="4"/>
  <c r="GI11" i="4"/>
  <c r="GV9" i="4"/>
  <c r="GW9" i="4"/>
  <c r="GW3" i="4" s="1"/>
  <c r="BN37" i="4"/>
  <c r="BN23" i="4"/>
  <c r="BQ9" i="4"/>
  <c r="GI28" i="4"/>
  <c r="FT29" i="4"/>
  <c r="FV36" i="4"/>
  <c r="GL36" i="4"/>
  <c r="FP37" i="4"/>
  <c r="GF37" i="4"/>
  <c r="FM24" i="4"/>
  <c r="FZ12" i="4"/>
  <c r="GT14" i="4"/>
  <c r="GD14" i="4"/>
  <c r="BP23" i="4"/>
  <c r="BQ23" i="4"/>
  <c r="FZ23" i="4"/>
  <c r="BN31" i="4"/>
  <c r="BP31" i="4"/>
  <c r="GP31" i="4"/>
  <c r="GD31" i="4"/>
  <c r="FN31" i="4"/>
  <c r="BP35" i="4"/>
  <c r="BQ35" i="4"/>
  <c r="FJ21" i="4"/>
  <c r="GJ12" i="4"/>
  <c r="GD11" i="4"/>
  <c r="GF10" i="4"/>
  <c r="GL9" i="4"/>
  <c r="FJ35" i="4"/>
  <c r="FP25" i="4"/>
  <c r="FX25" i="4"/>
  <c r="GF25" i="4"/>
  <c r="GN25" i="4"/>
  <c r="GV25" i="4"/>
  <c r="GN27" i="4"/>
  <c r="GV27" i="4"/>
  <c r="FL29" i="4"/>
  <c r="FL31" i="4"/>
  <c r="GC16" i="4"/>
  <c r="GC3" i="4" s="1"/>
  <c r="FP14" i="4"/>
  <c r="GD19" i="4"/>
  <c r="GP21" i="4"/>
  <c r="GH27" i="4"/>
  <c r="GP27" i="4"/>
  <c r="GP33" i="4"/>
  <c r="FV39" i="4"/>
  <c r="GL39" i="4"/>
  <c r="GL19" i="4"/>
  <c r="GF24" i="4"/>
  <c r="FZ25" i="4"/>
  <c r="GL25" i="4"/>
  <c r="GJ30" i="4"/>
  <c r="FV31" i="4"/>
  <c r="GV32" i="4"/>
  <c r="GP35" i="4"/>
  <c r="GL10" i="4"/>
  <c r="BO14" i="4"/>
  <c r="GB11" i="4"/>
  <c r="GN11" i="4"/>
  <c r="GJ16" i="4"/>
  <c r="BN20" i="4"/>
  <c r="FL20" i="4"/>
  <c r="GR20" i="4"/>
  <c r="GF20" i="4"/>
  <c r="GR24" i="4"/>
  <c r="BN28" i="4"/>
  <c r="GN28" i="4"/>
  <c r="FK41" i="4"/>
  <c r="FR27" i="4"/>
  <c r="FN14" i="4"/>
  <c r="FO14" i="4"/>
  <c r="FO3" i="4" s="1"/>
  <c r="BQ39" i="4"/>
  <c r="BN35" i="4"/>
  <c r="BQ30" i="4"/>
  <c r="BQ19" i="4"/>
  <c r="GL14" i="4"/>
  <c r="FZ9" i="4"/>
  <c r="FN8" i="4"/>
  <c r="BP17" i="4"/>
  <c r="FV17" i="4"/>
  <c r="BN21" i="4"/>
  <c r="FR21" i="4"/>
  <c r="BP25" i="4"/>
  <c r="GD25" i="4"/>
  <c r="GT25" i="4"/>
  <c r="BN29" i="4"/>
  <c r="FJ29" i="4"/>
  <c r="GP29" i="4"/>
  <c r="BN33" i="4"/>
  <c r="BP33" i="4"/>
  <c r="FK29" i="4"/>
  <c r="FK31" i="4"/>
  <c r="FK36" i="4"/>
  <c r="GP19" i="4"/>
  <c r="BP39" i="4"/>
  <c r="BQ34" i="4"/>
  <c r="BP29" i="4"/>
  <c r="BN24" i="4"/>
  <c r="BP19" i="4"/>
  <c r="BQ38" i="4"/>
  <c r="FK22" i="4"/>
  <c r="FK39" i="4"/>
  <c r="FM35" i="4"/>
  <c r="FM31" i="4"/>
  <c r="FM14" i="4"/>
  <c r="GK3" i="4"/>
  <c r="FM8" i="4"/>
  <c r="CK3" i="4"/>
  <c r="CJ2" i="4" s="1"/>
  <c r="CO3" i="4"/>
  <c r="CS3" i="4"/>
  <c r="CW3" i="4"/>
  <c r="DA3" i="4"/>
  <c r="DI3" i="4"/>
  <c r="DQ3" i="4"/>
  <c r="CM3" i="4"/>
  <c r="CU3" i="4"/>
  <c r="CT2" i="4" s="1"/>
  <c r="DC3" i="4"/>
  <c r="DS3" i="4"/>
  <c r="FL18" i="4"/>
  <c r="BJ7" i="4"/>
  <c r="BI7" i="4"/>
  <c r="FV7" i="4"/>
  <c r="GP7" i="4"/>
  <c r="GJ7" i="4"/>
  <c r="FZ7" i="4"/>
  <c r="FP7" i="4"/>
  <c r="GN7" i="4"/>
  <c r="GH7" i="4"/>
  <c r="FT7" i="4"/>
  <c r="GV7" i="4"/>
  <c r="BI18" i="4"/>
  <c r="BJ18" i="4"/>
  <c r="BY18" i="4"/>
  <c r="BX18" i="4"/>
  <c r="BO18" i="4"/>
  <c r="GF18" i="4"/>
  <c r="FP18" i="4"/>
  <c r="BN18" i="4"/>
  <c r="FX18" i="4"/>
  <c r="GB18" i="4"/>
  <c r="GJ18" i="4"/>
  <c r="GP18" i="4"/>
  <c r="GH18" i="4"/>
  <c r="FZ18" i="4"/>
  <c r="FR18" i="4"/>
  <c r="BP18" i="4"/>
  <c r="GN18" i="4"/>
  <c r="BQ18" i="4"/>
  <c r="BI22" i="4"/>
  <c r="BJ22" i="4"/>
  <c r="BY22" i="4"/>
  <c r="BX22" i="4"/>
  <c r="BO22" i="4"/>
  <c r="GV22" i="4"/>
  <c r="FT22" i="4"/>
  <c r="GF22" i="4"/>
  <c r="GN22" i="4"/>
  <c r="BN22" i="4"/>
  <c r="FL22" i="4"/>
  <c r="GT22" i="4"/>
  <c r="GL22" i="4"/>
  <c r="GD22" i="4"/>
  <c r="FV22" i="4"/>
  <c r="FN22" i="4"/>
  <c r="BP22" i="4"/>
  <c r="FP22" i="4"/>
  <c r="GR22" i="4"/>
  <c r="GJ22" i="4"/>
  <c r="BQ22" i="4"/>
  <c r="BI26" i="4"/>
  <c r="BJ26" i="4"/>
  <c r="BY26" i="4"/>
  <c r="BX26" i="4"/>
  <c r="BO26" i="4"/>
  <c r="FX26" i="4"/>
  <c r="GV26" i="4"/>
  <c r="GF26" i="4"/>
  <c r="FT26" i="4"/>
  <c r="GR26" i="4"/>
  <c r="FP26" i="4"/>
  <c r="GP26" i="4"/>
  <c r="GH26" i="4"/>
  <c r="FZ26" i="4"/>
  <c r="FR26" i="4"/>
  <c r="BN26" i="4"/>
  <c r="BP26" i="4"/>
  <c r="GB26" i="4"/>
  <c r="FL26" i="4"/>
  <c r="GJ26" i="4"/>
  <c r="GT26" i="4"/>
  <c r="GL26" i="4"/>
  <c r="GD26" i="4"/>
  <c r="FV26" i="4"/>
  <c r="FN26" i="4"/>
  <c r="BQ26" i="4"/>
  <c r="BI30" i="4"/>
  <c r="BJ30" i="4"/>
  <c r="BY30" i="4"/>
  <c r="BX30" i="4"/>
  <c r="BO30" i="4"/>
  <c r="GR30" i="4"/>
  <c r="GB30" i="4"/>
  <c r="FL30" i="4"/>
  <c r="FX30" i="4"/>
  <c r="GT30" i="4"/>
  <c r="GL30" i="4"/>
  <c r="GD30" i="4"/>
  <c r="FV30" i="4"/>
  <c r="FN30" i="4"/>
  <c r="BN30" i="4"/>
  <c r="GN30" i="4"/>
  <c r="FP30" i="4"/>
  <c r="BP30" i="4"/>
  <c r="FT30" i="4"/>
  <c r="GP30" i="4"/>
  <c r="GH30" i="4"/>
  <c r="FZ30" i="4"/>
  <c r="FR30" i="4"/>
  <c r="BI34" i="4"/>
  <c r="BJ34" i="4"/>
  <c r="BY34" i="4"/>
  <c r="BX34" i="4"/>
  <c r="BO34" i="4"/>
  <c r="GR34" i="4"/>
  <c r="GB34" i="4"/>
  <c r="FL34" i="4"/>
  <c r="BN34" i="4"/>
  <c r="GN34" i="4"/>
  <c r="FX34" i="4"/>
  <c r="GD34" i="4"/>
  <c r="FT34" i="4"/>
  <c r="GT34" i="4"/>
  <c r="GL34" i="4"/>
  <c r="FZ34" i="4"/>
  <c r="FR34" i="4"/>
  <c r="BP34" i="4"/>
  <c r="GJ34" i="4"/>
  <c r="BI38" i="4"/>
  <c r="BJ38" i="4"/>
  <c r="BY38" i="4"/>
  <c r="BX38" i="4"/>
  <c r="BO38" i="4"/>
  <c r="GN38" i="4"/>
  <c r="FX38" i="4"/>
  <c r="FJ38" i="4"/>
  <c r="GV38" i="4"/>
  <c r="GJ38" i="4"/>
  <c r="FT38" i="4"/>
  <c r="BN38" i="4"/>
  <c r="FP38" i="4"/>
  <c r="GR38" i="4"/>
  <c r="GB38" i="4"/>
  <c r="GP38" i="4"/>
  <c r="GH38" i="4"/>
  <c r="FZ38" i="4"/>
  <c r="FR38" i="4"/>
  <c r="BP38" i="4"/>
  <c r="BI42" i="4"/>
  <c r="BJ42" i="4"/>
  <c r="BY42" i="4"/>
  <c r="BX42" i="4"/>
  <c r="BO42" i="4"/>
  <c r="GJ42" i="4"/>
  <c r="FX42" i="4"/>
  <c r="GN42" i="4"/>
  <c r="FT42" i="4"/>
  <c r="GB42" i="4"/>
  <c r="BN42" i="4"/>
  <c r="GF42" i="4"/>
  <c r="GV42" i="4"/>
  <c r="GP42" i="4"/>
  <c r="GH42" i="4"/>
  <c r="FZ42" i="4"/>
  <c r="FR42" i="4"/>
  <c r="BP42" i="4"/>
  <c r="GR42" i="4"/>
  <c r="FJ42" i="4"/>
  <c r="FL42" i="4"/>
  <c r="FL38" i="4"/>
  <c r="GN26" i="4"/>
  <c r="BQ42" i="4"/>
  <c r="BP8" i="4"/>
  <c r="BI8" i="4"/>
  <c r="BJ8" i="4"/>
  <c r="BO15" i="4"/>
  <c r="BI15" i="4"/>
  <c r="BJ15" i="4"/>
  <c r="GJ15" i="4"/>
  <c r="BO8" i="4"/>
  <c r="BI9" i="4"/>
  <c r="BJ9" i="4"/>
  <c r="GN9" i="4"/>
  <c r="FT9" i="4"/>
  <c r="GF9" i="4"/>
  <c r="BI12" i="4"/>
  <c r="BJ12" i="4"/>
  <c r="BO12" i="4"/>
  <c r="BI16" i="4"/>
  <c r="BJ16" i="4"/>
  <c r="BX16" i="4"/>
  <c r="BY16" i="4"/>
  <c r="BO16" i="4"/>
  <c r="FR16" i="4"/>
  <c r="GR16" i="4"/>
  <c r="GV16" i="4"/>
  <c r="BI20" i="4"/>
  <c r="BJ20" i="4"/>
  <c r="BX20" i="4"/>
  <c r="BY20" i="4"/>
  <c r="BO20" i="4"/>
  <c r="FT20" i="4"/>
  <c r="BI24" i="4"/>
  <c r="BJ24" i="4"/>
  <c r="BX24" i="4"/>
  <c r="BY24" i="4"/>
  <c r="BO24" i="4"/>
  <c r="GJ24" i="4"/>
  <c r="BI28" i="4"/>
  <c r="BJ28" i="4"/>
  <c r="BX28" i="4"/>
  <c r="BY28" i="4"/>
  <c r="BO28" i="4"/>
  <c r="GF28" i="4"/>
  <c r="FX28" i="4"/>
  <c r="BI32" i="4"/>
  <c r="BJ32" i="4"/>
  <c r="BX32" i="4"/>
  <c r="BY32" i="4"/>
  <c r="BO32" i="4"/>
  <c r="GJ32" i="4"/>
  <c r="FX32" i="4"/>
  <c r="FJ32" i="4"/>
  <c r="BI36" i="4"/>
  <c r="BJ36" i="4"/>
  <c r="BX36" i="4"/>
  <c r="BY36" i="4"/>
  <c r="BO36" i="4"/>
  <c r="GV36" i="4"/>
  <c r="GF36" i="4"/>
  <c r="FP36" i="4"/>
  <c r="BI40" i="4"/>
  <c r="FL40" i="4" s="1"/>
  <c r="BJ40" i="4"/>
  <c r="BX40" i="4"/>
  <c r="BY40" i="4"/>
  <c r="BO40" i="4"/>
  <c r="GV40" i="4"/>
  <c r="FJ16" i="4"/>
  <c r="GJ20" i="4"/>
  <c r="BQ40" i="4"/>
  <c r="BQ36" i="4"/>
  <c r="BQ32" i="4"/>
  <c r="BQ28" i="4"/>
  <c r="BQ24" i="4"/>
  <c r="BQ20" i="4"/>
  <c r="BQ16" i="4"/>
  <c r="BP15" i="4"/>
  <c r="GD16" i="4"/>
  <c r="GL16" i="4"/>
  <c r="GT16" i="4"/>
  <c r="GV12" i="4"/>
  <c r="GB12" i="4"/>
  <c r="GH9" i="4"/>
  <c r="GF8" i="4"/>
  <c r="FR36" i="4"/>
  <c r="FN24" i="4"/>
  <c r="FV24" i="4"/>
  <c r="GD24" i="4"/>
  <c r="GL24" i="4"/>
  <c r="GT24" i="4"/>
  <c r="FX36" i="4"/>
  <c r="FX40" i="4"/>
  <c r="GN40" i="4"/>
  <c r="FJ28" i="4"/>
  <c r="FJ12" i="4"/>
  <c r="GR32" i="4"/>
  <c r="GF16" i="4"/>
  <c r="FP24" i="4"/>
  <c r="GB24" i="4"/>
  <c r="GN24" i="4"/>
  <c r="GV24" i="4"/>
  <c r="GB9" i="4"/>
  <c r="GH12" i="4"/>
  <c r="BI10" i="4"/>
  <c r="BJ10" i="4"/>
  <c r="GT10" i="4"/>
  <c r="GJ13" i="4"/>
  <c r="BI13" i="4"/>
  <c r="BJ13" i="4"/>
  <c r="GN13" i="4"/>
  <c r="BI17" i="4"/>
  <c r="BJ17" i="4"/>
  <c r="BX17" i="4"/>
  <c r="BY17" i="4"/>
  <c r="BO17" i="4"/>
  <c r="GL17" i="4"/>
  <c r="GH17" i="4"/>
  <c r="BI21" i="4"/>
  <c r="BJ21" i="4"/>
  <c r="BX21" i="4"/>
  <c r="BY21" i="4"/>
  <c r="BO21" i="4"/>
  <c r="FN21" i="4"/>
  <c r="GT21" i="4"/>
  <c r="BI25" i="4"/>
  <c r="BJ25" i="4"/>
  <c r="BX25" i="4"/>
  <c r="BY25" i="4"/>
  <c r="BO25" i="4"/>
  <c r="BI29" i="4"/>
  <c r="BJ29" i="4"/>
  <c r="BX29" i="4"/>
  <c r="BY29" i="4"/>
  <c r="BO29" i="4"/>
  <c r="FV29" i="4"/>
  <c r="BI33" i="4"/>
  <c r="BJ33" i="4"/>
  <c r="BX33" i="4"/>
  <c r="BY33" i="4"/>
  <c r="BO33" i="4"/>
  <c r="FJ33" i="4"/>
  <c r="GH33" i="4"/>
  <c r="FR33" i="4"/>
  <c r="BI37" i="4"/>
  <c r="BJ37" i="4"/>
  <c r="BX37" i="4"/>
  <c r="BY37" i="4"/>
  <c r="BO37" i="4"/>
  <c r="GP37" i="4"/>
  <c r="FZ37" i="4"/>
  <c r="BI41" i="4"/>
  <c r="FL41" i="4" s="1"/>
  <c r="BJ41" i="4"/>
  <c r="BX41" i="4"/>
  <c r="BY41" i="4"/>
  <c r="BO41" i="4"/>
  <c r="GT41" i="4"/>
  <c r="FZ41" i="4"/>
  <c r="FJ20" i="4"/>
  <c r="FJ25" i="4"/>
  <c r="FN25" i="4"/>
  <c r="GD21" i="4"/>
  <c r="FL21" i="4"/>
  <c r="GB20" i="4"/>
  <c r="FN17" i="4"/>
  <c r="FX16" i="4"/>
  <c r="GR37" i="4"/>
  <c r="BQ41" i="4"/>
  <c r="BP40" i="4"/>
  <c r="BQ37" i="4"/>
  <c r="BP36" i="4"/>
  <c r="BQ33" i="4"/>
  <c r="BP32" i="4"/>
  <c r="BQ29" i="4"/>
  <c r="BP28" i="4"/>
  <c r="BQ25" i="4"/>
  <c r="BP24" i="4"/>
  <c r="BQ21" i="4"/>
  <c r="BP20" i="4"/>
  <c r="BQ17" i="4"/>
  <c r="BP16" i="4"/>
  <c r="GR11" i="4"/>
  <c r="BI11" i="4"/>
  <c r="BJ11" i="4"/>
  <c r="BI14" i="4"/>
  <c r="BJ14" i="4"/>
  <c r="BI19" i="4"/>
  <c r="BJ19" i="4"/>
  <c r="BX19" i="4"/>
  <c r="BY19" i="4"/>
  <c r="BI23" i="4"/>
  <c r="FL23" i="4" s="1"/>
  <c r="BJ23" i="4"/>
  <c r="BX23" i="4"/>
  <c r="BY23" i="4"/>
  <c r="BI27" i="4"/>
  <c r="FL27" i="4" s="1"/>
  <c r="BJ27" i="4"/>
  <c r="BX27" i="4"/>
  <c r="BY27" i="4"/>
  <c r="BI31" i="4"/>
  <c r="BJ31" i="4"/>
  <c r="BX31" i="4"/>
  <c r="BY31" i="4"/>
  <c r="BI35" i="4"/>
  <c r="BJ35" i="4"/>
  <c r="BX35" i="4"/>
  <c r="BY35" i="4"/>
  <c r="BI39" i="4"/>
  <c r="BJ39" i="4"/>
  <c r="BX39" i="4"/>
  <c r="BY39" i="4"/>
  <c r="FJ14" i="4"/>
  <c r="FJ17" i="4"/>
  <c r="FL32" i="4"/>
  <c r="FZ19" i="4"/>
  <c r="FL16" i="4"/>
  <c r="BO39" i="4"/>
  <c r="BO35" i="4"/>
  <c r="BO31" i="4"/>
  <c r="BO27" i="4"/>
  <c r="BO23" i="4"/>
  <c r="BO19" i="4"/>
  <c r="FJ18" i="4"/>
  <c r="FL33" i="4"/>
  <c r="FJ46" i="4"/>
  <c r="FJ36" i="4"/>
  <c r="FJ39" i="4"/>
  <c r="FJ7" i="4"/>
  <c r="FJ30" i="4"/>
  <c r="FJ22" i="4"/>
  <c r="FM21" i="4"/>
  <c r="FL35" i="4"/>
  <c r="FJ31" i="4"/>
  <c r="FJ23" i="4"/>
  <c r="BN10" i="4"/>
  <c r="BQ15" i="4"/>
  <c r="BN14" i="4"/>
  <c r="BN12" i="4"/>
  <c r="BN11" i="4"/>
  <c r="BN9" i="4"/>
  <c r="DI8" i="3"/>
  <c r="AW7" i="3"/>
  <c r="DJ24" i="3"/>
  <c r="AW11" i="3"/>
  <c r="AW25" i="3"/>
  <c r="AW33" i="3"/>
  <c r="DJ17" i="3"/>
  <c r="AW8" i="3"/>
  <c r="DI7" i="3"/>
  <c r="BN13" i="4"/>
  <c r="FN13" i="4"/>
  <c r="GB8" i="4"/>
  <c r="FL8" i="4"/>
  <c r="GP8" i="4"/>
  <c r="GF13" i="4"/>
  <c r="FX13" i="4"/>
  <c r="FT13" i="4"/>
  <c r="GV13" i="4"/>
  <c r="FJ13" i="4"/>
  <c r="GD8" i="4"/>
  <c r="BQ13" i="4"/>
  <c r="GV8" i="4"/>
  <c r="FT8" i="4"/>
  <c r="GP13" i="4"/>
  <c r="GH8" i="4"/>
  <c r="GL8" i="4"/>
  <c r="GJ11" i="4"/>
  <c r="GV11" i="4"/>
  <c r="GR13" i="4"/>
  <c r="BO13" i="4"/>
  <c r="GD13" i="4"/>
  <c r="FP9" i="4"/>
  <c r="FZ13" i="4"/>
  <c r="GR8" i="4"/>
  <c r="GL13" i="4"/>
  <c r="FR8" i="4"/>
  <c r="FT11" i="4"/>
  <c r="GB13" i="4"/>
  <c r="BP13" i="4"/>
  <c r="FR13" i="4"/>
  <c r="GN12" i="4"/>
  <c r="FP11" i="4"/>
  <c r="GD9" i="4"/>
  <c r="FX9" i="4"/>
  <c r="FV8" i="4"/>
  <c r="FP8" i="4"/>
  <c r="GO3" i="4"/>
  <c r="FS3" i="4"/>
  <c r="FM13" i="4"/>
  <c r="FL13" i="4"/>
  <c r="GF11" i="4"/>
  <c r="GR14" i="4"/>
  <c r="GL12" i="4"/>
  <c r="FZ14" i="4"/>
  <c r="FR14" i="4"/>
  <c r="BX7" i="4"/>
  <c r="BY7" i="4"/>
  <c r="GH10" i="4"/>
  <c r="GS9" i="4"/>
  <c r="GS3" i="4" s="1"/>
  <c r="GR9" i="4"/>
  <c r="CI3" i="4"/>
  <c r="CQ3" i="4"/>
  <c r="CY3" i="4"/>
  <c r="CX2" i="4" s="1"/>
  <c r="DO3" i="4"/>
  <c r="FX15" i="4"/>
  <c r="GV15" i="4"/>
  <c r="GT11" i="4"/>
  <c r="FZ11" i="4"/>
  <c r="GN10" i="4"/>
  <c r="GL15" i="4"/>
  <c r="FR12" i="4"/>
  <c r="FP13" i="4"/>
  <c r="FK9" i="4"/>
  <c r="FJ9" i="4"/>
  <c r="FW11" i="4"/>
  <c r="FV11" i="4"/>
  <c r="BX15" i="4"/>
  <c r="BY15" i="4"/>
  <c r="GN15" i="4"/>
  <c r="GP15" i="4"/>
  <c r="FV15" i="4"/>
  <c r="FJ15" i="4"/>
  <c r="FT15" i="4"/>
  <c r="GF7" i="4"/>
  <c r="FR7" i="4"/>
  <c r="GF15" i="4"/>
  <c r="GJ8" i="4"/>
  <c r="GP14" i="4"/>
  <c r="GT12" i="4"/>
  <c r="CF3" i="4"/>
  <c r="GR7" i="4"/>
  <c r="GB7" i="4"/>
  <c r="GT7" i="4"/>
  <c r="GD7" i="4"/>
  <c r="FN7" i="4"/>
  <c r="GR15" i="4"/>
  <c r="FP15" i="4"/>
  <c r="FX12" i="4"/>
  <c r="FN11" i="4"/>
  <c r="GT9" i="4"/>
  <c r="FN9" i="4"/>
  <c r="GT13" i="4"/>
  <c r="FZ15" i="4"/>
  <c r="GD15" i="4"/>
  <c r="GT15" i="4"/>
  <c r="BP7" i="4"/>
  <c r="GJ9" i="4"/>
  <c r="FV10" i="4"/>
  <c r="GD10" i="4"/>
  <c r="FV12" i="4"/>
  <c r="BY8" i="4"/>
  <c r="BX8" i="4"/>
  <c r="FZ8" i="4"/>
  <c r="GT8" i="4"/>
  <c r="FX8" i="4"/>
  <c r="GN8" i="4"/>
  <c r="BY10" i="4"/>
  <c r="BX10" i="4"/>
  <c r="FN10" i="4"/>
  <c r="BP10" i="4"/>
  <c r="FZ10" i="4"/>
  <c r="FL10" i="4"/>
  <c r="GB10" i="4"/>
  <c r="GR10" i="4"/>
  <c r="BY12" i="4"/>
  <c r="BX12" i="4"/>
  <c r="GP12" i="4"/>
  <c r="BP12" i="4"/>
  <c r="FT12" i="4"/>
  <c r="BY14" i="4"/>
  <c r="BX14" i="4"/>
  <c r="GN14" i="4"/>
  <c r="BP14" i="4"/>
  <c r="GB14" i="4"/>
  <c r="GV14" i="4"/>
  <c r="FJ8" i="4"/>
  <c r="FR15" i="4"/>
  <c r="FL12" i="4"/>
  <c r="GM11" i="4"/>
  <c r="GL11" i="4"/>
  <c r="FL7" i="4"/>
  <c r="CG3" i="4"/>
  <c r="BY9" i="4"/>
  <c r="BX9" i="4"/>
  <c r="BY11" i="4"/>
  <c r="BX11" i="4"/>
  <c r="BY13" i="4"/>
  <c r="BX13" i="4"/>
  <c r="FL15" i="4"/>
  <c r="FL9" i="4"/>
  <c r="BN15" i="4"/>
  <c r="BJ20" i="1"/>
  <c r="BJ22" i="1"/>
  <c r="BJ25" i="1"/>
  <c r="BI23" i="1"/>
  <c r="BI25" i="1"/>
  <c r="N61" i="4"/>
  <c r="BI22" i="1"/>
  <c r="BI20" i="1"/>
  <c r="BJ27" i="1"/>
  <c r="BI27" i="1"/>
  <c r="BI19" i="1"/>
  <c r="P58" i="4"/>
  <c r="P6" i="4"/>
  <c r="FJ19" i="4"/>
  <c r="FJ11" i="4"/>
  <c r="FM16" i="4"/>
  <c r="FL11" i="4"/>
  <c r="FM12" i="4"/>
  <c r="BQ8" i="4"/>
  <c r="Z58" i="3"/>
  <c r="CY58" i="3" s="1"/>
  <c r="BQ12" i="4"/>
  <c r="BN7" i="4"/>
  <c r="Z59" i="3"/>
  <c r="Z49" i="3"/>
  <c r="Z48" i="3"/>
  <c r="CA84" i="2"/>
  <c r="BN8" i="4"/>
  <c r="BQ7" i="4"/>
  <c r="BQ10" i="4"/>
  <c r="BR52" i="2" l="1"/>
  <c r="BV52" i="2" s="1"/>
  <c r="BR34" i="2"/>
  <c r="BV34" i="2" s="1"/>
  <c r="BR17" i="2"/>
  <c r="AV64" i="2"/>
  <c r="AV43" i="2"/>
  <c r="AV31" i="2"/>
  <c r="AV62" i="2"/>
  <c r="DJ11" i="3"/>
  <c r="DJ35" i="3"/>
  <c r="BR33" i="2"/>
  <c r="BV33" i="2" s="1"/>
  <c r="BR20" i="2"/>
  <c r="BV20" i="2" s="1"/>
  <c r="BR54" i="2"/>
  <c r="BV54" i="2" s="1"/>
  <c r="BV17" i="2"/>
  <c r="BR23" i="2"/>
  <c r="BV23" i="2" s="1"/>
  <c r="BR38" i="2"/>
  <c r="BV38" i="2" s="1"/>
  <c r="BR46" i="2"/>
  <c r="BV46" i="2" s="1"/>
  <c r="BR30" i="2"/>
  <c r="BV30" i="2" s="1"/>
  <c r="BR45" i="2"/>
  <c r="BV45" i="2" s="1"/>
  <c r="BR36" i="2"/>
  <c r="BV36" i="2" s="1"/>
  <c r="BR42" i="2"/>
  <c r="BV42" i="2" s="1"/>
  <c r="BR55" i="2"/>
  <c r="BV55" i="2" s="1"/>
  <c r="BR39" i="2"/>
  <c r="BV39" i="2" s="1"/>
  <c r="BR25" i="2"/>
  <c r="BV25" i="2" s="1"/>
  <c r="BR43" i="2"/>
  <c r="BV43" i="2" s="1"/>
  <c r="BR53" i="2"/>
  <c r="BV53" i="2" s="1"/>
  <c r="BR26" i="2"/>
  <c r="BV26" i="2" s="1"/>
  <c r="BR56" i="2"/>
  <c r="BV56" i="2" s="1"/>
  <c r="BR51" i="2"/>
  <c r="BV51" i="2" s="1"/>
  <c r="BR31" i="2"/>
  <c r="BV31" i="2" s="1"/>
  <c r="BR41" i="2"/>
  <c r="BV41" i="2" s="1"/>
  <c r="BR49" i="2"/>
  <c r="BV49" i="2" s="1"/>
  <c r="BR50" i="2"/>
  <c r="BV50" i="2" s="1"/>
  <c r="BR18" i="2"/>
  <c r="BV18" i="2" s="1"/>
  <c r="BR48" i="2"/>
  <c r="BV48" i="2" s="1"/>
  <c r="BR37" i="2"/>
  <c r="BV37" i="2" s="1"/>
  <c r="BR40" i="2"/>
  <c r="BV40" i="2" s="1"/>
  <c r="BR28" i="2"/>
  <c r="BV28" i="2" s="1"/>
  <c r="BR22" i="2"/>
  <c r="BV22" i="2" s="1"/>
  <c r="BR44" i="2"/>
  <c r="BV44" i="2" s="1"/>
  <c r="BR24" i="2"/>
  <c r="BV24" i="2" s="1"/>
  <c r="BR21" i="2"/>
  <c r="BV21" i="2" s="1"/>
  <c r="BR19" i="2"/>
  <c r="BV19" i="2" s="1"/>
  <c r="BR35" i="2"/>
  <c r="BV35" i="2" s="1"/>
  <c r="BR32" i="2"/>
  <c r="BV32" i="2" s="1"/>
  <c r="BR29" i="2"/>
  <c r="BV29" i="2" s="1"/>
  <c r="BR47" i="2"/>
  <c r="BV47" i="2" s="1"/>
  <c r="BR27" i="2"/>
  <c r="BV27" i="2" s="1"/>
  <c r="DI32" i="3"/>
  <c r="CB66" i="4"/>
  <c r="DJ10" i="3"/>
  <c r="DJ26" i="3"/>
  <c r="CA8" i="2"/>
  <c r="CI10" i="2"/>
  <c r="DI11" i="3"/>
  <c r="CB68" i="4"/>
  <c r="CA7" i="2"/>
  <c r="CB8" i="2"/>
  <c r="EF35" i="3"/>
  <c r="CR8" i="2"/>
  <c r="CQ17" i="2"/>
  <c r="CA11" i="2"/>
  <c r="CB64" i="4"/>
  <c r="CA9" i="2"/>
  <c r="CR11" i="2"/>
  <c r="ED30" i="3"/>
  <c r="BE6" i="2"/>
  <c r="BH5" i="2" s="1"/>
  <c r="CA67" i="4"/>
  <c r="CB10" i="2"/>
  <c r="DR35" i="3"/>
  <c r="CA71" i="4"/>
  <c r="CR17" i="2"/>
  <c r="CA63" i="4"/>
  <c r="CB7" i="2"/>
  <c r="GI3" i="4"/>
  <c r="GE3" i="4"/>
  <c r="GU3" i="4"/>
  <c r="CI84" i="2"/>
  <c r="DY25" i="3"/>
  <c r="DR25" i="3"/>
  <c r="DU22" i="3"/>
  <c r="EB22" i="3"/>
  <c r="EI22" i="3"/>
  <c r="EF25" i="3"/>
  <c r="EC6" i="4"/>
  <c r="FR6" i="4"/>
  <c r="FR5" i="4" s="1"/>
  <c r="CN6" i="4"/>
  <c r="CN5" i="4" s="1"/>
  <c r="CI8" i="2"/>
  <c r="CQ7" i="2"/>
  <c r="DI24" i="3"/>
  <c r="CA70" i="4"/>
  <c r="CQ11" i="2"/>
  <c r="CR7" i="2"/>
  <c r="FC6" i="4"/>
  <c r="DN6" i="4"/>
  <c r="DN5" i="4" s="1"/>
  <c r="GR6" i="4"/>
  <c r="GR5" i="4" s="1"/>
  <c r="DY15" i="3"/>
  <c r="EG14" i="3"/>
  <c r="DR15" i="3"/>
  <c r="DS14" i="3"/>
  <c r="EF15" i="3"/>
  <c r="DZ14" i="3"/>
  <c r="CJ78" i="2"/>
  <c r="DI10" i="3"/>
  <c r="DI35" i="3"/>
  <c r="EK6" i="3"/>
  <c r="DY11" i="3"/>
  <c r="EF11" i="3"/>
  <c r="DW6" i="3"/>
  <c r="DR11" i="3"/>
  <c r="ED6" i="3"/>
  <c r="DI17" i="3"/>
  <c r="DL2" i="4"/>
  <c r="DY6" i="4"/>
  <c r="FN6" i="4"/>
  <c r="FN5" i="4" s="1"/>
  <c r="CJ6" i="4"/>
  <c r="CJ5" i="4" s="1"/>
  <c r="EO6" i="4"/>
  <c r="GD6" i="4"/>
  <c r="GD5" i="4" s="1"/>
  <c r="CZ6" i="4"/>
  <c r="CZ5" i="4" s="1"/>
  <c r="DY31" i="3"/>
  <c r="EG30" i="3"/>
  <c r="DR31" i="3"/>
  <c r="DS30" i="3"/>
  <c r="EF31" i="3"/>
  <c r="DZ30" i="3"/>
  <c r="GT6" i="4"/>
  <c r="GT5" i="4" s="1"/>
  <c r="DP6" i="4"/>
  <c r="DP5" i="4" s="1"/>
  <c r="FE6" i="4"/>
  <c r="FT6" i="4"/>
  <c r="FT5" i="4" s="1"/>
  <c r="EE6" i="4"/>
  <c r="CP6" i="4"/>
  <c r="CP5" i="4" s="1"/>
  <c r="DI25" i="3"/>
  <c r="EF18" i="3"/>
  <c r="EJ14" i="3"/>
  <c r="DV14" i="3"/>
  <c r="EC14" i="3"/>
  <c r="DR18" i="3"/>
  <c r="DY18" i="3"/>
  <c r="AV20" i="2"/>
  <c r="CY17" i="2"/>
  <c r="CZ10" i="2"/>
  <c r="CQ9" i="2"/>
  <c r="CR9" i="2"/>
  <c r="CY7" i="2"/>
  <c r="CB67" i="4"/>
  <c r="CI11" i="2"/>
  <c r="CI7" i="2"/>
  <c r="CJ8" i="2"/>
  <c r="DY23" i="3"/>
  <c r="EG22" i="3"/>
  <c r="DR23" i="3"/>
  <c r="DS22" i="3"/>
  <c r="EF23" i="3"/>
  <c r="DZ22" i="3"/>
  <c r="BM50" i="2"/>
  <c r="V34" i="2"/>
  <c r="V56" i="2"/>
  <c r="V26" i="2"/>
  <c r="BL31" i="2"/>
  <c r="B31" i="2" s="1"/>
  <c r="BL37" i="2"/>
  <c r="B37" i="2" s="1"/>
  <c r="BL30" i="2"/>
  <c r="I56" i="2"/>
  <c r="BL54" i="2"/>
  <c r="B54" i="2" s="1"/>
  <c r="I27" i="2"/>
  <c r="I72" i="2"/>
  <c r="I28" i="2"/>
  <c r="I50" i="2"/>
  <c r="V38" i="2"/>
  <c r="BM51" i="2"/>
  <c r="J51" i="2" s="1"/>
  <c r="BM39" i="2"/>
  <c r="J39" i="2" s="1"/>
  <c r="BM27" i="2"/>
  <c r="J27" i="2" s="1"/>
  <c r="BL55" i="2"/>
  <c r="B55" i="2" s="1"/>
  <c r="I35" i="2"/>
  <c r="I48" i="2"/>
  <c r="V25" i="2"/>
  <c r="V30" i="2"/>
  <c r="BL50" i="2"/>
  <c r="BM42" i="2"/>
  <c r="J42" i="2" s="1"/>
  <c r="BL26" i="2"/>
  <c r="BM44" i="2"/>
  <c r="J44" i="2" s="1"/>
  <c r="V27" i="2"/>
  <c r="I40" i="2"/>
  <c r="I31" i="2"/>
  <c r="I44" i="2"/>
  <c r="V31" i="2"/>
  <c r="I78" i="2"/>
  <c r="BM38" i="2"/>
  <c r="J38" i="2" s="1"/>
  <c r="BM22" i="2"/>
  <c r="J22" i="2" s="1"/>
  <c r="BL46" i="2"/>
  <c r="BM34" i="2"/>
  <c r="J34" i="2" s="1"/>
  <c r="I51" i="2"/>
  <c r="V52" i="2"/>
  <c r="I37" i="2"/>
  <c r="I17" i="2"/>
  <c r="BM36" i="2"/>
  <c r="BL25" i="2"/>
  <c r="B25" i="2" s="1"/>
  <c r="BM37" i="2"/>
  <c r="J37" i="2" s="1"/>
  <c r="I71" i="2"/>
  <c r="I23" i="2"/>
  <c r="BM25" i="2"/>
  <c r="J25" i="2" s="1"/>
  <c r="I63" i="2"/>
  <c r="BM52" i="2"/>
  <c r="J52" i="2" s="1"/>
  <c r="BL21" i="2"/>
  <c r="B21" i="2" s="1"/>
  <c r="I21" i="2"/>
  <c r="V40" i="2"/>
  <c r="I47" i="2"/>
  <c r="V48" i="2"/>
  <c r="I29" i="2"/>
  <c r="V53" i="2"/>
  <c r="BM47" i="2"/>
  <c r="J47" i="2" s="1"/>
  <c r="BM35" i="2"/>
  <c r="J35" i="2" s="1"/>
  <c r="BM23" i="2"/>
  <c r="J23" i="2" s="1"/>
  <c r="BM56" i="2"/>
  <c r="B56" i="2" s="1"/>
  <c r="BM40" i="2"/>
  <c r="V55" i="2"/>
  <c r="V29" i="2"/>
  <c r="V46" i="2"/>
  <c r="BL27" i="2"/>
  <c r="B27" i="2" s="1"/>
  <c r="BL42" i="2"/>
  <c r="B42" i="2" s="1"/>
  <c r="BL47" i="2"/>
  <c r="B47" i="2" s="1"/>
  <c r="V50" i="2"/>
  <c r="I65" i="2"/>
  <c r="V51" i="2"/>
  <c r="V49" i="2"/>
  <c r="BL33" i="2"/>
  <c r="B33" i="2" s="1"/>
  <c r="BL35" i="2"/>
  <c r="B35" i="2" s="1"/>
  <c r="V19" i="2"/>
  <c r="V21" i="2"/>
  <c r="BM21" i="2"/>
  <c r="J21" i="2" s="1"/>
  <c r="I45" i="2"/>
  <c r="BM48" i="2"/>
  <c r="J48" i="2" s="1"/>
  <c r="BM29" i="2"/>
  <c r="J29" i="2" s="1"/>
  <c r="V47" i="2"/>
  <c r="BL41" i="2"/>
  <c r="B41" i="2" s="1"/>
  <c r="I33" i="2"/>
  <c r="BM41" i="2"/>
  <c r="J41" i="2" s="1"/>
  <c r="I39" i="2"/>
  <c r="BM20" i="2"/>
  <c r="BM26" i="2"/>
  <c r="J26" i="2" s="1"/>
  <c r="I49" i="2"/>
  <c r="I53" i="2"/>
  <c r="V28" i="2"/>
  <c r="V22" i="2"/>
  <c r="BM43" i="2"/>
  <c r="J43" i="2" s="1"/>
  <c r="BM19" i="2"/>
  <c r="J19" i="2" s="1"/>
  <c r="I26" i="2"/>
  <c r="BL40" i="2"/>
  <c r="I42" i="2"/>
  <c r="BL32" i="2"/>
  <c r="B32" i="2" s="1"/>
  <c r="BL43" i="2"/>
  <c r="B43" i="2" s="1"/>
  <c r="I36" i="2"/>
  <c r="BM54" i="2"/>
  <c r="J54" i="2" s="1"/>
  <c r="V36" i="2"/>
  <c r="BM17" i="2"/>
  <c r="J17" i="2" s="1"/>
  <c r="V45" i="2"/>
  <c r="BL23" i="2"/>
  <c r="B23" i="2" s="1"/>
  <c r="I25" i="2"/>
  <c r="I30" i="2"/>
  <c r="V20" i="2"/>
  <c r="I38" i="2"/>
  <c r="BL28" i="2"/>
  <c r="B28" i="2" s="1"/>
  <c r="BL22" i="2"/>
  <c r="B22" i="2" s="1"/>
  <c r="I19" i="2"/>
  <c r="V17" i="2"/>
  <c r="V43" i="2"/>
  <c r="I55" i="2"/>
  <c r="BM30" i="2"/>
  <c r="BM45" i="2"/>
  <c r="J45" i="2" s="1"/>
  <c r="BL38" i="2"/>
  <c r="B38" i="2" s="1"/>
  <c r="I34" i="2"/>
  <c r="V41" i="2"/>
  <c r="BM55" i="2"/>
  <c r="J55" i="2" s="1"/>
  <c r="V37" i="2"/>
  <c r="BL19" i="2"/>
  <c r="B19" i="2" s="1"/>
  <c r="V24" i="2"/>
  <c r="BM49" i="2"/>
  <c r="J49" i="2" s="1"/>
  <c r="BM24" i="2"/>
  <c r="J24" i="2" s="1"/>
  <c r="BL44" i="2"/>
  <c r="B44" i="2" s="1"/>
  <c r="I62" i="2"/>
  <c r="V42" i="2"/>
  <c r="BL39" i="2"/>
  <c r="B39" i="2" s="1"/>
  <c r="BM53" i="2"/>
  <c r="J53" i="2" s="1"/>
  <c r="V18" i="2"/>
  <c r="BM33" i="2"/>
  <c r="J33" i="2" s="1"/>
  <c r="I54" i="2"/>
  <c r="BL52" i="2"/>
  <c r="B52" i="2" s="1"/>
  <c r="V23" i="2"/>
  <c r="BL29" i="2"/>
  <c r="B29" i="2" s="1"/>
  <c r="BL24" i="2"/>
  <c r="B24" i="2" s="1"/>
  <c r="V35" i="2"/>
  <c r="V54" i="2"/>
  <c r="I20" i="2"/>
  <c r="BL18" i="2"/>
  <c r="BM18" i="2"/>
  <c r="V44" i="2"/>
  <c r="BL17" i="2"/>
  <c r="B17" i="2" s="1"/>
  <c r="V32" i="2"/>
  <c r="I22" i="2"/>
  <c r="I43" i="2"/>
  <c r="BM31" i="2"/>
  <c r="J31" i="2" s="1"/>
  <c r="I64" i="2"/>
  <c r="BL48" i="2"/>
  <c r="B48" i="2" s="1"/>
  <c r="I41" i="2"/>
  <c r="BL49" i="2"/>
  <c r="B49" i="2" s="1"/>
  <c r="I46" i="2"/>
  <c r="BM46" i="2"/>
  <c r="B46" i="2" s="1"/>
  <c r="BL53" i="2"/>
  <c r="B53" i="2" s="1"/>
  <c r="BL20" i="2"/>
  <c r="V39" i="2"/>
  <c r="BL45" i="2"/>
  <c r="B45" i="2" s="1"/>
  <c r="V33" i="2"/>
  <c r="BM32" i="2"/>
  <c r="J32" i="2" s="1"/>
  <c r="I32" i="2"/>
  <c r="BL56" i="2"/>
  <c r="BM28" i="2"/>
  <c r="J28" i="2" s="1"/>
  <c r="I24" i="2"/>
  <c r="I52" i="2"/>
  <c r="BL36" i="2"/>
  <c r="J36" i="2" s="1"/>
  <c r="BL51" i="2"/>
  <c r="B51" i="2" s="1"/>
  <c r="BL34" i="2"/>
  <c r="B34" i="2" s="1"/>
  <c r="I18" i="2"/>
  <c r="I84" i="2"/>
  <c r="FW3" i="4"/>
  <c r="DJ23" i="3"/>
  <c r="DI33" i="3"/>
  <c r="DJ25" i="3"/>
  <c r="DJ16" i="3"/>
  <c r="EK6" i="4"/>
  <c r="FZ6" i="4"/>
  <c r="FZ5" i="4" s="1"/>
  <c r="CV6" i="4"/>
  <c r="CV5" i="4" s="1"/>
  <c r="EY6" i="4"/>
  <c r="GN6" i="4"/>
  <c r="GN5" i="4" s="1"/>
  <c r="DJ6" i="4"/>
  <c r="DJ5" i="4" s="1"/>
  <c r="CB63" i="4"/>
  <c r="CB65" i="4"/>
  <c r="CA66" i="4"/>
  <c r="CR10" i="2"/>
  <c r="Y92" i="2"/>
  <c r="DJ18" i="3"/>
  <c r="CQ8" i="2"/>
  <c r="CB70" i="4"/>
  <c r="CY9" i="2"/>
  <c r="CZ11" i="2"/>
  <c r="CZ17" i="2"/>
  <c r="CA10" i="2"/>
  <c r="CA65" i="4"/>
  <c r="CJ9" i="2"/>
  <c r="DI23" i="3"/>
  <c r="DJ27" i="3"/>
  <c r="DI27" i="3"/>
  <c r="AW27" i="3"/>
  <c r="AZ27" i="3" s="1"/>
  <c r="EQ6" i="4"/>
  <c r="GF6" i="4"/>
  <c r="GF5" i="4" s="1"/>
  <c r="DB6" i="4"/>
  <c r="DB5" i="4" s="1"/>
  <c r="CB78" i="2"/>
  <c r="DJ32" i="3"/>
  <c r="EC6" i="3"/>
  <c r="EJ6" i="3"/>
  <c r="DY10" i="3"/>
  <c r="DR10" i="3"/>
  <c r="EF10" i="3"/>
  <c r="DV6" i="3"/>
  <c r="BH158" i="2"/>
  <c r="BH157" i="2"/>
  <c r="BH161" i="2"/>
  <c r="BH164" i="2"/>
  <c r="BH160" i="2"/>
  <c r="BH162" i="2"/>
  <c r="BH163" i="2"/>
  <c r="BH159" i="2"/>
  <c r="DI18" i="3"/>
  <c r="CJ7" i="2"/>
  <c r="DL49" i="3"/>
  <c r="DJ31" i="3"/>
  <c r="FA6" i="4"/>
  <c r="GP6" i="4"/>
  <c r="GP5" i="4" s="1"/>
  <c r="DL6" i="4"/>
  <c r="DL5" i="4" s="1"/>
  <c r="FV6" i="4"/>
  <c r="FV5" i="4" s="1"/>
  <c r="CR6" i="4"/>
  <c r="CR5" i="4" s="1"/>
  <c r="EG6" i="4"/>
  <c r="BH167" i="2"/>
  <c r="BH170" i="2"/>
  <c r="BH169" i="2"/>
  <c r="BH168" i="2"/>
  <c r="AV54" i="2"/>
  <c r="AV51" i="2"/>
  <c r="AV47" i="2"/>
  <c r="AV41" i="2"/>
  <c r="AV34" i="2"/>
  <c r="AV65" i="2"/>
  <c r="AV53" i="2"/>
  <c r="AV27" i="2"/>
  <c r="AV30" i="2"/>
  <c r="AV71" i="2"/>
  <c r="AV52" i="2"/>
  <c r="AV33" i="2"/>
  <c r="AV26" i="2"/>
  <c r="AV40" i="2"/>
  <c r="AV36" i="2"/>
  <c r="AV45" i="2"/>
  <c r="AV35" i="2"/>
  <c r="AV21" i="2"/>
  <c r="AV17" i="2"/>
  <c r="AV42" i="2"/>
  <c r="AV56" i="2"/>
  <c r="AV46" i="2"/>
  <c r="AV84" i="2"/>
  <c r="AV44" i="2"/>
  <c r="AV37" i="2"/>
  <c r="AV18" i="2"/>
  <c r="AV29" i="2"/>
  <c r="AV24" i="2"/>
  <c r="AV38" i="2"/>
  <c r="AV39" i="2"/>
  <c r="AV32" i="2"/>
  <c r="AV55" i="2"/>
  <c r="AV49" i="2"/>
  <c r="DI26" i="3"/>
  <c r="DJ9" i="3"/>
  <c r="CB11" i="2"/>
  <c r="CA64" i="4"/>
  <c r="CY10" i="2"/>
  <c r="CY11" i="2"/>
  <c r="CI9" i="2"/>
  <c r="CJ10" i="2"/>
  <c r="CZ8" i="2"/>
  <c r="EA6" i="4"/>
  <c r="FP6" i="4"/>
  <c r="FP5" i="4" s="1"/>
  <c r="CL6" i="4"/>
  <c r="CL5" i="4" s="1"/>
  <c r="AV23" i="2"/>
  <c r="EM6" i="4"/>
  <c r="GB6" i="4"/>
  <c r="GB5" i="4" s="1"/>
  <c r="CX6" i="4"/>
  <c r="CX5" i="4" s="1"/>
  <c r="AV28" i="2"/>
  <c r="AV48" i="2"/>
  <c r="AV50" i="2"/>
  <c r="DJ19" i="3"/>
  <c r="AW19" i="3"/>
  <c r="AZ19" i="3" s="1"/>
  <c r="AW34" i="3"/>
  <c r="DJ34" i="3"/>
  <c r="DI34" i="3"/>
  <c r="AW32" i="3"/>
  <c r="AY32" i="3" s="1"/>
  <c r="DJ15" i="3"/>
  <c r="GV6" i="4"/>
  <c r="GV5" i="4" s="1"/>
  <c r="DR6" i="4"/>
  <c r="DR5" i="4" s="1"/>
  <c r="FG6" i="4"/>
  <c r="CA78" i="2"/>
  <c r="CB84" i="2"/>
  <c r="GM3" i="4"/>
  <c r="DI19" i="3"/>
  <c r="DI15" i="3"/>
  <c r="DI16" i="3"/>
  <c r="CJ84" i="2"/>
  <c r="CI78" i="2"/>
  <c r="EF8" i="3"/>
  <c r="DT6" i="3"/>
  <c r="DR8" i="3"/>
  <c r="EA6" i="3"/>
  <c r="EH6" i="3"/>
  <c r="DY8" i="3"/>
  <c r="DY33" i="3"/>
  <c r="DR33" i="3"/>
  <c r="DU30" i="3"/>
  <c r="EB30" i="3"/>
  <c r="EI30" i="3"/>
  <c r="EF33" i="3"/>
  <c r="DI31" i="3"/>
  <c r="DY7" i="3"/>
  <c r="EF7" i="3"/>
  <c r="DS6" i="3"/>
  <c r="DZ6" i="3"/>
  <c r="EG6" i="3"/>
  <c r="DR7" i="3"/>
  <c r="DR2" i="4"/>
  <c r="GG3" i="4"/>
  <c r="GJ6" i="4"/>
  <c r="GJ5" i="4" s="1"/>
  <c r="EU6" i="4"/>
  <c r="DF6" i="4"/>
  <c r="DF5" i="4" s="1"/>
  <c r="DJ33" i="3"/>
  <c r="EF26" i="3"/>
  <c r="EC22" i="3"/>
  <c r="EJ22" i="3"/>
  <c r="DV22" i="3"/>
  <c r="DY26" i="3"/>
  <c r="DR26" i="3"/>
  <c r="CY8" i="2"/>
  <c r="CA68" i="4"/>
  <c r="CA69" i="4"/>
  <c r="CB71" i="4"/>
  <c r="CB69" i="4"/>
  <c r="CZ9" i="2"/>
  <c r="CZ7" i="2"/>
  <c r="CB9" i="2"/>
  <c r="CQ10" i="2"/>
  <c r="CJ11" i="2"/>
  <c r="DM49" i="3"/>
  <c r="CV2" i="4"/>
  <c r="CF6" i="4"/>
  <c r="CF5" i="4" s="1"/>
  <c r="CH2" i="4"/>
  <c r="DP2" i="4"/>
  <c r="DF2" i="4"/>
  <c r="DH2" i="4"/>
  <c r="CN2" i="4"/>
  <c r="CL2" i="4"/>
  <c r="CZ2" i="4"/>
  <c r="CR2" i="4"/>
  <c r="DD2" i="4"/>
  <c r="CP2" i="4"/>
  <c r="DB2" i="4"/>
  <c r="DN2" i="4"/>
  <c r="DU6" i="4"/>
  <c r="FM3" i="4"/>
  <c r="FK3" i="4"/>
  <c r="GV3" i="4"/>
  <c r="GV2" i="4" s="1"/>
  <c r="GP3" i="4"/>
  <c r="GP2" i="4" s="1"/>
  <c r="FX3" i="4"/>
  <c r="FX2" i="4" s="1"/>
  <c r="GJ3" i="4"/>
  <c r="GJ2" i="4" s="1"/>
  <c r="FP3" i="4"/>
  <c r="FP2" i="4" s="1"/>
  <c r="GL3" i="4"/>
  <c r="GL2" i="4" s="1"/>
  <c r="AZ35" i="3"/>
  <c r="GD3" i="4"/>
  <c r="GD2" i="4" s="1"/>
  <c r="FT3" i="4"/>
  <c r="FT2" i="4" s="1"/>
  <c r="AZ26" i="3"/>
  <c r="FR3" i="4"/>
  <c r="FR2" i="4" s="1"/>
  <c r="AZ16" i="3"/>
  <c r="AZ24" i="3"/>
  <c r="GF3" i="4"/>
  <c r="FZ3" i="4"/>
  <c r="FZ2" i="4" s="1"/>
  <c r="GH3" i="4"/>
  <c r="GH2" i="4" s="1"/>
  <c r="AY15" i="3"/>
  <c r="AZ8" i="3"/>
  <c r="GN3" i="4"/>
  <c r="GN2" i="4" s="1"/>
  <c r="FV3" i="4"/>
  <c r="FV2" i="4" s="1"/>
  <c r="GB3" i="4"/>
  <c r="GB2" i="4" s="1"/>
  <c r="AZ33" i="3"/>
  <c r="FN3" i="4"/>
  <c r="FN2" i="4" s="1"/>
  <c r="GR3" i="4"/>
  <c r="GR2" i="4" s="1"/>
  <c r="AZ7" i="3"/>
  <c r="AZ18" i="3"/>
  <c r="AZ31" i="3"/>
  <c r="FJ3" i="4"/>
  <c r="AZ15" i="3"/>
  <c r="AZ23" i="3"/>
  <c r="AZ17" i="3"/>
  <c r="AZ10" i="3"/>
  <c r="AZ11" i="3"/>
  <c r="CF2" i="4"/>
  <c r="BL19" i="1" s="1"/>
  <c r="AY17" i="3"/>
  <c r="AZ34" i="3"/>
  <c r="AZ25" i="3"/>
  <c r="AZ9" i="3"/>
  <c r="FL3" i="4"/>
  <c r="GT3" i="4"/>
  <c r="FL6" i="4"/>
  <c r="FL5" i="4" s="1"/>
  <c r="CH6" i="4"/>
  <c r="CH5" i="4" s="1"/>
  <c r="BL20" i="1" s="1"/>
  <c r="DW6" i="4"/>
  <c r="CZ58" i="3"/>
  <c r="AY24" i="3"/>
  <c r="AY26" i="3"/>
  <c r="AY9" i="3"/>
  <c r="AY16" i="3"/>
  <c r="AY35" i="3"/>
  <c r="AY33" i="3"/>
  <c r="AY25" i="3"/>
  <c r="CZ48" i="3"/>
  <c r="CY48" i="3"/>
  <c r="CY49" i="3"/>
  <c r="CZ49" i="3"/>
  <c r="CZ59" i="3"/>
  <c r="CY59" i="3"/>
  <c r="AY11" i="3"/>
  <c r="AY23" i="3"/>
  <c r="AY18" i="3"/>
  <c r="AY31" i="3"/>
  <c r="AY8" i="3"/>
  <c r="AY10" i="3"/>
  <c r="AY7" i="3"/>
  <c r="AY34" i="3"/>
  <c r="J18" i="2" l="1"/>
  <c r="AY19" i="3"/>
  <c r="AY27" i="3"/>
  <c r="B20" i="2"/>
  <c r="CB20" i="2" s="1"/>
  <c r="B26" i="2"/>
  <c r="CA26" i="2" s="1"/>
  <c r="J20" i="2"/>
  <c r="CI20" i="2" s="1"/>
  <c r="J40" i="2"/>
  <c r="CJ40" i="2" s="1"/>
  <c r="J30" i="2"/>
  <c r="CJ30" i="2" s="1"/>
  <c r="B50" i="2"/>
  <c r="CB50" i="2" s="1"/>
  <c r="B40" i="2"/>
  <c r="CB40" i="2" s="1"/>
  <c r="B30" i="2"/>
  <c r="CA30" i="2" s="1"/>
  <c r="B36" i="2"/>
  <c r="CA36" i="2" s="1"/>
  <c r="J46" i="2"/>
  <c r="CJ46" i="2" s="1"/>
  <c r="J50" i="2"/>
  <c r="CJ50" i="2" s="1"/>
  <c r="B18" i="2"/>
  <c r="CB18" i="2" s="1"/>
  <c r="J56" i="2"/>
  <c r="CI56" i="2" s="1"/>
  <c r="BR58" i="2"/>
  <c r="BR62" i="2" s="1"/>
  <c r="AZ32" i="3"/>
  <c r="BE7" i="2"/>
  <c r="GT2" i="4"/>
  <c r="CB22" i="2"/>
  <c r="CA22" i="2"/>
  <c r="CI29" i="2"/>
  <c r="CJ29" i="2"/>
  <c r="CI52" i="2"/>
  <c r="CJ52" i="2"/>
  <c r="CB55" i="2"/>
  <c r="CA55" i="2"/>
  <c r="CA39" i="2"/>
  <c r="CB39" i="2"/>
  <c r="CB38" i="2"/>
  <c r="CA38" i="2"/>
  <c r="CI19" i="2"/>
  <c r="CJ19" i="2"/>
  <c r="CI26" i="2"/>
  <c r="CJ26" i="2"/>
  <c r="CB21" i="2"/>
  <c r="CA21" i="2"/>
  <c r="CI37" i="2"/>
  <c r="CJ37" i="2"/>
  <c r="CB26" i="2"/>
  <c r="CA19" i="2"/>
  <c r="CB19" i="2"/>
  <c r="CJ43" i="2"/>
  <c r="CI43" i="2"/>
  <c r="CA35" i="2"/>
  <c r="CB35" i="2"/>
  <c r="CA37" i="2"/>
  <c r="CB37" i="2"/>
  <c r="EC30" i="3"/>
  <c r="EJ30" i="3"/>
  <c r="DV30" i="3"/>
  <c r="EF34" i="3"/>
  <c r="DY34" i="3"/>
  <c r="DR34" i="3"/>
  <c r="CI28" i="2"/>
  <c r="CJ28" i="2"/>
  <c r="CB28" i="2"/>
  <c r="CA28" i="2"/>
  <c r="CA32" i="2"/>
  <c r="CB32" i="2"/>
  <c r="CI48" i="2"/>
  <c r="CJ48" i="2"/>
  <c r="CB33" i="2"/>
  <c r="CA33" i="2"/>
  <c r="CB42" i="2"/>
  <c r="CA42" i="2"/>
  <c r="CA56" i="2"/>
  <c r="CB56" i="2"/>
  <c r="CI27" i="2"/>
  <c r="CJ27" i="2"/>
  <c r="CA31" i="2"/>
  <c r="CB31" i="2"/>
  <c r="CB52" i="2"/>
  <c r="CA52" i="2"/>
  <c r="CB23" i="2"/>
  <c r="CA23" i="2"/>
  <c r="CB47" i="2"/>
  <c r="CA47" i="2"/>
  <c r="CI34" i="2"/>
  <c r="CJ34" i="2"/>
  <c r="EF32" i="3"/>
  <c r="DY32" i="3"/>
  <c r="DT30" i="3"/>
  <c r="DR32" i="3"/>
  <c r="EA30" i="3"/>
  <c r="EH30" i="3"/>
  <c r="DY19" i="3"/>
  <c r="DW14" i="3"/>
  <c r="EK14" i="3"/>
  <c r="DR19" i="3"/>
  <c r="ED14" i="3"/>
  <c r="EF19" i="3"/>
  <c r="CB34" i="2"/>
  <c r="CA34" i="2"/>
  <c r="CB48" i="2"/>
  <c r="CA48" i="2"/>
  <c r="CB17" i="2"/>
  <c r="CA17" i="2"/>
  <c r="CJ33" i="2"/>
  <c r="CI33" i="2"/>
  <c r="CA44" i="2"/>
  <c r="CB44" i="2"/>
  <c r="CI55" i="2"/>
  <c r="CJ55" i="2"/>
  <c r="CJ17" i="2"/>
  <c r="CI17" i="2"/>
  <c r="CI41" i="2"/>
  <c r="CJ41" i="2"/>
  <c r="CB27" i="2"/>
  <c r="CA27" i="2"/>
  <c r="CI23" i="2"/>
  <c r="CJ23" i="2"/>
  <c r="CI25" i="2"/>
  <c r="CJ25" i="2"/>
  <c r="CJ22" i="2"/>
  <c r="CI22" i="2"/>
  <c r="CJ39" i="2"/>
  <c r="CI39" i="2"/>
  <c r="CB49" i="2"/>
  <c r="CA49" i="2"/>
  <c r="CB43" i="2"/>
  <c r="CA43" i="2"/>
  <c r="CJ42" i="2"/>
  <c r="CI42" i="2"/>
  <c r="CB51" i="2"/>
  <c r="CA51" i="2"/>
  <c r="CB53" i="2"/>
  <c r="CA53" i="2"/>
  <c r="CB24" i="2"/>
  <c r="CA24" i="2"/>
  <c r="CI24" i="2"/>
  <c r="CJ24" i="2"/>
  <c r="CI21" i="2"/>
  <c r="CJ21" i="2"/>
  <c r="CI35" i="2"/>
  <c r="CJ35" i="2"/>
  <c r="CI38" i="2"/>
  <c r="CJ38" i="2"/>
  <c r="CJ51" i="2"/>
  <c r="CI51" i="2"/>
  <c r="CA54" i="2"/>
  <c r="CB54" i="2"/>
  <c r="CB45" i="2"/>
  <c r="CA45" i="2"/>
  <c r="CI45" i="2"/>
  <c r="CJ45" i="2"/>
  <c r="CB25" i="2"/>
  <c r="CA25" i="2"/>
  <c r="GF2" i="4"/>
  <c r="DY27" i="3"/>
  <c r="DW22" i="3"/>
  <c r="EK22" i="3"/>
  <c r="DR27" i="3"/>
  <c r="ED22" i="3"/>
  <c r="EF27" i="3"/>
  <c r="CJ36" i="2"/>
  <c r="CI36" i="2"/>
  <c r="CI32" i="2"/>
  <c r="CJ32" i="2"/>
  <c r="CA46" i="2"/>
  <c r="CB46" i="2"/>
  <c r="CI31" i="2"/>
  <c r="CJ31" i="2"/>
  <c r="CI18" i="2"/>
  <c r="CJ18" i="2"/>
  <c r="CA29" i="2"/>
  <c r="CB29" i="2"/>
  <c r="CJ53" i="2"/>
  <c r="CI53" i="2"/>
  <c r="CJ49" i="2"/>
  <c r="CI49" i="2"/>
  <c r="CI54" i="2"/>
  <c r="CJ54" i="2"/>
  <c r="CB41" i="2"/>
  <c r="CA41" i="2"/>
  <c r="CJ47" i="2"/>
  <c r="CI47" i="2"/>
  <c r="CJ44" i="2"/>
  <c r="CI44" i="2"/>
  <c r="FL2" i="4"/>
  <c r="BM20" i="1" s="1"/>
  <c r="BN20" i="1" s="1"/>
  <c r="FJ2" i="4"/>
  <c r="BM19" i="1" s="1"/>
  <c r="BN19" i="1" s="1"/>
  <c r="CA20" i="2" l="1"/>
  <c r="CI40" i="2"/>
  <c r="CI46" i="2"/>
  <c r="CA50" i="2"/>
  <c r="CI30" i="2"/>
  <c r="CJ20" i="2"/>
  <c r="CB36" i="2"/>
  <c r="BR65" i="2"/>
  <c r="BV65" i="2" s="1"/>
  <c r="BR63" i="2"/>
  <c r="BV63" i="2" s="1"/>
  <c r="BR64" i="2"/>
  <c r="BV64" i="2" s="1"/>
  <c r="CJ56" i="2"/>
  <c r="CA40" i="2"/>
  <c r="CB30" i="2"/>
  <c r="CA18" i="2"/>
  <c r="CI50" i="2"/>
  <c r="BE8" i="2"/>
  <c r="BQ14" i="4"/>
  <c r="BV62" i="2"/>
  <c r="BQ11" i="4"/>
  <c r="BO19" i="1"/>
  <c r="BO20" i="1"/>
  <c r="BR67" i="2" l="1"/>
  <c r="BR72" i="2" s="1"/>
  <c r="BV72" i="2" s="1"/>
  <c r="BH7" i="2"/>
  <c r="BH6" i="2"/>
  <c r="BE9" i="2"/>
  <c r="BE10" i="2" s="1"/>
  <c r="BA31" i="3"/>
  <c r="AX31" i="3" s="1"/>
  <c r="BA9" i="3"/>
  <c r="AX9" i="3" s="1"/>
  <c r="BA27" i="3"/>
  <c r="AX27" i="3" s="1"/>
  <c r="BA24" i="3"/>
  <c r="AX24" i="3" s="1"/>
  <c r="BA8" i="3"/>
  <c r="AX8" i="3" s="1"/>
  <c r="BA26" i="3"/>
  <c r="AX26" i="3" s="1"/>
  <c r="BA18" i="3"/>
  <c r="AX18" i="3" s="1"/>
  <c r="BA19" i="3"/>
  <c r="AX19" i="3" s="1"/>
  <c r="BA34" i="3"/>
  <c r="AX34" i="3" s="1"/>
  <c r="BA32" i="3"/>
  <c r="AX32" i="3" s="1"/>
  <c r="BA16" i="3"/>
  <c r="AX16" i="3" s="1"/>
  <c r="BA35" i="3"/>
  <c r="AX35" i="3" s="1"/>
  <c r="BA23" i="3"/>
  <c r="AX23" i="3" s="1"/>
  <c r="BA25" i="3"/>
  <c r="AX25" i="3" s="1"/>
  <c r="BA33" i="3"/>
  <c r="AX33" i="3" s="1"/>
  <c r="BA15" i="3"/>
  <c r="AX15" i="3" s="1"/>
  <c r="BA7" i="3"/>
  <c r="AX7" i="3" s="1"/>
  <c r="BA10" i="3"/>
  <c r="AX10" i="3" s="1"/>
  <c r="BA11" i="3"/>
  <c r="AX11" i="3" s="1"/>
  <c r="BA17" i="3"/>
  <c r="AX17" i="3" s="1"/>
  <c r="F12" i="5"/>
  <c r="V23" i="5"/>
  <c r="P12" i="5"/>
  <c r="V12" i="5"/>
  <c r="AB12" i="5"/>
  <c r="V26" i="5"/>
  <c r="F20" i="5"/>
  <c r="P31" i="5"/>
  <c r="P28" i="5"/>
  <c r="F22" i="5"/>
  <c r="P26" i="5"/>
  <c r="AB25" i="5"/>
  <c r="F29" i="5"/>
  <c r="F13" i="5"/>
  <c r="F27" i="5"/>
  <c r="AB20" i="5"/>
  <c r="AB14" i="5"/>
  <c r="V14" i="5"/>
  <c r="AB28" i="5"/>
  <c r="AB22" i="5"/>
  <c r="P22" i="5"/>
  <c r="V29" i="5"/>
  <c r="V22" i="5"/>
  <c r="AB19" i="5"/>
  <c r="P15" i="5"/>
  <c r="V17" i="5"/>
  <c r="AB15" i="5"/>
  <c r="V20" i="5"/>
  <c r="F19" i="5"/>
  <c r="P19" i="5"/>
  <c r="P24" i="5"/>
  <c r="F16" i="5"/>
  <c r="P14" i="5"/>
  <c r="V27" i="5"/>
  <c r="V30" i="5"/>
  <c r="P27" i="5"/>
  <c r="F25" i="5"/>
  <c r="F21" i="5"/>
  <c r="V25" i="5"/>
  <c r="V16" i="5"/>
  <c r="V19" i="5"/>
  <c r="P18" i="5"/>
  <c r="AB21" i="5"/>
  <c r="F18" i="5"/>
  <c r="V21" i="5"/>
  <c r="AB26" i="5"/>
  <c r="F24" i="5"/>
  <c r="P29" i="5"/>
  <c r="P17" i="5"/>
  <c r="F31" i="5"/>
  <c r="AB23" i="5"/>
  <c r="AB31" i="5"/>
  <c r="F26" i="5"/>
  <c r="P25" i="5"/>
  <c r="F30" i="5"/>
  <c r="V28" i="5"/>
  <c r="F17" i="5"/>
  <c r="V18" i="5"/>
  <c r="F23" i="5"/>
  <c r="V15" i="5"/>
  <c r="V31" i="5"/>
  <c r="AB27" i="5"/>
  <c r="P16" i="5"/>
  <c r="AB29" i="5"/>
  <c r="P30" i="5"/>
  <c r="AB18" i="5"/>
  <c r="AB13" i="5"/>
  <c r="P20" i="5"/>
  <c r="P13" i="5"/>
  <c r="V13" i="5"/>
  <c r="P23" i="5"/>
  <c r="AB24" i="5"/>
  <c r="AB16" i="5"/>
  <c r="V24" i="5"/>
  <c r="AB30" i="5"/>
  <c r="AB17" i="5"/>
  <c r="F14" i="5"/>
  <c r="F15" i="5"/>
  <c r="P21" i="5"/>
  <c r="F28" i="5"/>
  <c r="BR71" i="2" l="1"/>
  <c r="BR74" i="2" s="1"/>
  <c r="BR78" i="2" s="1"/>
  <c r="BE11" i="2"/>
  <c r="BV71" i="2" l="1"/>
  <c r="BH8" i="2"/>
  <c r="BE12" i="2"/>
  <c r="BE13" i="2" s="1"/>
  <c r="BV78" i="2"/>
  <c r="BR84" i="2"/>
  <c r="BV84" i="2" s="1"/>
  <c r="D45" i="4" l="1"/>
  <c r="CD45" i="4" s="1"/>
  <c r="BH9" i="2"/>
  <c r="F21" i="4"/>
  <c r="D42" i="4"/>
  <c r="F41" i="4"/>
  <c r="B40" i="4"/>
  <c r="B25" i="4"/>
  <c r="B46" i="4"/>
  <c r="F31" i="4"/>
  <c r="D35" i="4"/>
  <c r="D27" i="4"/>
  <c r="D8" i="4"/>
  <c r="F26" i="4"/>
  <c r="F13" i="4"/>
  <c r="D33" i="4"/>
  <c r="D7" i="4"/>
  <c r="F19" i="4"/>
  <c r="B35" i="4"/>
  <c r="F49" i="4"/>
  <c r="D40" i="4"/>
  <c r="F28" i="4"/>
  <c r="B9" i="4"/>
  <c r="F23" i="4"/>
  <c r="B12" i="4"/>
  <c r="F27" i="4"/>
  <c r="D44" i="4"/>
  <c r="B7" i="4"/>
  <c r="D13" i="4"/>
  <c r="B30" i="4"/>
  <c r="D23" i="4"/>
  <c r="D11" i="4"/>
  <c r="D25" i="4"/>
  <c r="D24" i="4"/>
  <c r="D26" i="4"/>
  <c r="B15" i="4"/>
  <c r="D34" i="4"/>
  <c r="F7" i="4"/>
  <c r="B39" i="4"/>
  <c r="F51" i="4"/>
  <c r="F37" i="4"/>
  <c r="D10" i="4"/>
  <c r="B27" i="4"/>
  <c r="F29" i="4"/>
  <c r="F14" i="4"/>
  <c r="B42" i="4"/>
  <c r="D37" i="4"/>
  <c r="F45" i="4"/>
  <c r="F20" i="4"/>
  <c r="B43" i="4"/>
  <c r="B41" i="4"/>
  <c r="B38" i="4"/>
  <c r="D9" i="4"/>
  <c r="F46" i="4"/>
  <c r="D20" i="4"/>
  <c r="F12" i="4"/>
  <c r="F16" i="4"/>
  <c r="B20" i="4"/>
  <c r="B44" i="4"/>
  <c r="F44" i="4"/>
  <c r="B37" i="4"/>
  <c r="D19" i="4"/>
  <c r="F22" i="4"/>
  <c r="B18" i="4"/>
  <c r="F43" i="4"/>
  <c r="B34" i="4"/>
  <c r="B45" i="4"/>
  <c r="B14" i="4"/>
  <c r="F17" i="4"/>
  <c r="F8" i="4"/>
  <c r="B8" i="4"/>
  <c r="F40" i="4"/>
  <c r="F9" i="4"/>
  <c r="B11" i="4"/>
  <c r="F25" i="4"/>
  <c r="D36" i="4"/>
  <c r="F24" i="4"/>
  <c r="D18" i="4"/>
  <c r="D39" i="4"/>
  <c r="D41" i="4"/>
  <c r="B26" i="4"/>
  <c r="B13" i="4"/>
  <c r="D32" i="4"/>
  <c r="B10" i="4"/>
  <c r="F38" i="4"/>
  <c r="D46" i="4"/>
  <c r="D43" i="4"/>
  <c r="D14" i="4"/>
  <c r="F55" i="4"/>
  <c r="B16" i="4"/>
  <c r="F50" i="4"/>
  <c r="F34" i="4"/>
  <c r="D15" i="4"/>
  <c r="D12" i="4"/>
  <c r="D38" i="4"/>
  <c r="B23" i="4"/>
  <c r="B33" i="4"/>
  <c r="D30" i="4"/>
  <c r="F36" i="4"/>
  <c r="F42" i="4"/>
  <c r="F11" i="4"/>
  <c r="D59" i="4"/>
  <c r="CD59" i="4" s="1"/>
  <c r="F18" i="4"/>
  <c r="D21" i="4"/>
  <c r="F33" i="4"/>
  <c r="F56" i="4"/>
  <c r="B32" i="4"/>
  <c r="D29" i="4"/>
  <c r="D16" i="4"/>
  <c r="B29" i="4"/>
  <c r="D22" i="4"/>
  <c r="B28" i="4"/>
  <c r="B19" i="4"/>
  <c r="F39" i="4"/>
  <c r="B36" i="4"/>
  <c r="D17" i="4"/>
  <c r="F10" i="4"/>
  <c r="F52" i="4"/>
  <c r="B31" i="4"/>
  <c r="B24" i="4"/>
  <c r="D28" i="4"/>
  <c r="B21" i="4"/>
  <c r="F15" i="4"/>
  <c r="D31" i="4"/>
  <c r="B17" i="4"/>
  <c r="F32" i="4"/>
  <c r="B22" i="4"/>
  <c r="F30" i="4"/>
  <c r="F35" i="4"/>
  <c r="BH10" i="2"/>
  <c r="BH11" i="2"/>
  <c r="BE14" i="2"/>
  <c r="BE15" i="2" s="1"/>
  <c r="BE16" i="2" s="1"/>
  <c r="B59" i="4"/>
  <c r="F59" i="4"/>
  <c r="B62" i="4"/>
  <c r="F62" i="4"/>
  <c r="D62" i="4"/>
  <c r="CC45" i="4" l="1"/>
  <c r="BH12" i="2"/>
  <c r="BL22" i="4"/>
  <c r="CB22" i="4"/>
  <c r="CA22" i="4"/>
  <c r="CB24" i="4"/>
  <c r="CA24" i="4"/>
  <c r="BL24" i="4"/>
  <c r="CB32" i="4"/>
  <c r="CA32" i="4"/>
  <c r="BL32" i="4"/>
  <c r="CD32" i="4"/>
  <c r="CC32" i="4"/>
  <c r="CC31" i="4"/>
  <c r="CD31" i="4"/>
  <c r="CC14" i="4"/>
  <c r="CD14" i="4"/>
  <c r="CB18" i="4"/>
  <c r="CA18" i="4"/>
  <c r="BL18" i="4"/>
  <c r="CD43" i="4"/>
  <c r="CC43" i="4"/>
  <c r="BL41" i="4"/>
  <c r="CB41" i="4"/>
  <c r="CA41" i="4"/>
  <c r="CC25" i="4"/>
  <c r="CD25" i="4"/>
  <c r="CD40" i="4"/>
  <c r="CC40" i="4"/>
  <c r="CC59" i="4"/>
  <c r="BL21" i="4"/>
  <c r="CB21" i="4"/>
  <c r="CA21" i="4"/>
  <c r="CD17" i="4"/>
  <c r="CC17" i="4"/>
  <c r="BL29" i="4"/>
  <c r="CA29" i="4"/>
  <c r="CB29" i="4"/>
  <c r="CD21" i="4"/>
  <c r="CC21" i="4"/>
  <c r="CD30" i="4"/>
  <c r="CC30" i="4"/>
  <c r="CD46" i="4"/>
  <c r="CC46" i="4"/>
  <c r="CC41" i="4"/>
  <c r="CD41" i="4"/>
  <c r="CA11" i="4"/>
  <c r="CB11" i="4"/>
  <c r="BL11" i="4"/>
  <c r="BL14" i="4"/>
  <c r="CB14" i="4"/>
  <c r="CA14" i="4"/>
  <c r="CD19" i="4"/>
  <c r="CC19" i="4"/>
  <c r="CB43" i="4"/>
  <c r="CA43" i="4"/>
  <c r="BL43" i="4"/>
  <c r="CD11" i="4"/>
  <c r="CC11" i="4"/>
  <c r="BL25" i="4"/>
  <c r="CB25" i="4"/>
  <c r="CA25" i="4"/>
  <c r="CC16" i="4"/>
  <c r="CD16" i="4"/>
  <c r="CA33" i="4"/>
  <c r="BL33" i="4"/>
  <c r="CB33" i="4"/>
  <c r="CC39" i="4"/>
  <c r="CD39" i="4"/>
  <c r="CA45" i="4"/>
  <c r="BL45" i="4"/>
  <c r="CB45" i="4"/>
  <c r="BL37" i="4"/>
  <c r="CB37" i="4"/>
  <c r="CA37" i="4"/>
  <c r="CC20" i="4"/>
  <c r="CD20" i="4"/>
  <c r="CA27" i="4"/>
  <c r="CB27" i="4"/>
  <c r="BL27" i="4"/>
  <c r="CC34" i="4"/>
  <c r="CD34" i="4"/>
  <c r="CC23" i="4"/>
  <c r="CD23" i="4"/>
  <c r="CB12" i="4"/>
  <c r="BL12" i="4"/>
  <c r="CA12" i="4"/>
  <c r="CB35" i="4"/>
  <c r="BL35" i="4"/>
  <c r="CA35" i="4"/>
  <c r="CC8" i="4"/>
  <c r="CD8" i="4"/>
  <c r="CA40" i="4"/>
  <c r="BL40" i="4"/>
  <c r="CB40" i="4"/>
  <c r="CD29" i="4"/>
  <c r="CC29" i="4"/>
  <c r="CB23" i="4"/>
  <c r="BL23" i="4"/>
  <c r="CA23" i="4"/>
  <c r="CA16" i="4"/>
  <c r="CB16" i="4"/>
  <c r="BL16" i="4"/>
  <c r="CB10" i="4"/>
  <c r="BL10" i="4"/>
  <c r="CA10" i="4"/>
  <c r="CD18" i="4"/>
  <c r="CC18" i="4"/>
  <c r="CB34" i="4"/>
  <c r="BL34" i="4"/>
  <c r="CA34" i="4"/>
  <c r="CD10" i="4"/>
  <c r="CC10" i="4"/>
  <c r="BL15" i="4"/>
  <c r="CA15" i="4"/>
  <c r="CB15" i="4"/>
  <c r="CA30" i="4"/>
  <c r="BL30" i="4"/>
  <c r="CB30" i="4"/>
  <c r="CC27" i="4"/>
  <c r="CD27" i="4"/>
  <c r="BL36" i="4"/>
  <c r="CB36" i="4"/>
  <c r="CA36" i="4"/>
  <c r="CA31" i="4"/>
  <c r="CB31" i="4"/>
  <c r="BL31" i="4"/>
  <c r="CC38" i="4"/>
  <c r="CD38" i="4"/>
  <c r="CA8" i="4"/>
  <c r="BL8" i="4"/>
  <c r="CB8" i="4"/>
  <c r="BL44" i="4"/>
  <c r="CA44" i="4"/>
  <c r="CB44" i="4"/>
  <c r="CD9" i="4"/>
  <c r="CC9" i="4"/>
  <c r="CC37" i="4"/>
  <c r="CD37" i="4"/>
  <c r="CD26" i="4"/>
  <c r="CC26" i="4"/>
  <c r="CC13" i="4"/>
  <c r="CD13" i="4"/>
  <c r="BL9" i="4"/>
  <c r="CB9" i="4"/>
  <c r="CA9" i="4"/>
  <c r="CD7" i="4"/>
  <c r="CC7" i="4"/>
  <c r="CC35" i="4"/>
  <c r="CD35" i="4"/>
  <c r="CC42" i="4"/>
  <c r="CD42" i="4"/>
  <c r="CB17" i="4"/>
  <c r="BL17" i="4"/>
  <c r="CA17" i="4"/>
  <c r="CA13" i="4"/>
  <c r="CB13" i="4"/>
  <c r="BL13" i="4"/>
  <c r="CB20" i="4"/>
  <c r="CA20" i="4"/>
  <c r="BL20" i="4"/>
  <c r="CB38" i="4"/>
  <c r="BL38" i="4"/>
  <c r="CA38" i="4"/>
  <c r="BL42" i="4"/>
  <c r="CB42" i="4"/>
  <c r="CA42" i="4"/>
  <c r="CC24" i="4"/>
  <c r="CD24" i="4"/>
  <c r="BE19" i="3"/>
  <c r="BB19" i="3"/>
  <c r="BB34" i="3"/>
  <c r="BE27" i="3"/>
  <c r="BF32" i="3"/>
  <c r="BC23" i="3"/>
  <c r="BE35" i="3"/>
  <c r="BE23" i="3"/>
  <c r="BE31" i="3"/>
  <c r="BF16" i="3"/>
  <c r="BF9" i="3"/>
  <c r="BF18" i="3"/>
  <c r="BC10" i="3"/>
  <c r="BG35" i="3"/>
  <c r="BH35" i="3" s="1"/>
  <c r="BG34" i="3"/>
  <c r="BH34" i="3" s="1"/>
  <c r="BF8" i="3"/>
  <c r="BF33" i="3"/>
  <c r="BB25" i="3"/>
  <c r="BE25" i="3"/>
  <c r="BG32" i="3"/>
  <c r="BH32" i="3" s="1"/>
  <c r="BB27" i="3"/>
  <c r="BF15" i="3"/>
  <c r="BB7" i="3"/>
  <c r="BG25" i="3"/>
  <c r="BH25" i="3" s="1"/>
  <c r="BC32" i="3"/>
  <c r="BE18" i="3"/>
  <c r="BB17" i="3"/>
  <c r="BG27" i="3"/>
  <c r="BH27" i="3" s="1"/>
  <c r="BF11" i="3"/>
  <c r="BF34" i="3"/>
  <c r="BE34" i="3"/>
  <c r="BL7" i="4"/>
  <c r="BB18" i="3"/>
  <c r="BC17" i="3"/>
  <c r="BB9" i="3"/>
  <c r="BC9" i="3"/>
  <c r="BE7" i="3"/>
  <c r="BC31" i="3"/>
  <c r="BB16" i="3"/>
  <c r="CB7" i="4"/>
  <c r="BG23" i="3"/>
  <c r="BH23" i="3" s="1"/>
  <c r="BE32" i="3"/>
  <c r="BG8" i="3"/>
  <c r="BH8" i="3" s="1"/>
  <c r="BB8" i="3"/>
  <c r="BE10" i="3"/>
  <c r="BG19" i="3"/>
  <c r="BH19" i="3" s="1"/>
  <c r="BC27" i="3"/>
  <c r="BG18" i="3"/>
  <c r="BH18" i="3" s="1"/>
  <c r="BB23" i="3"/>
  <c r="BC15" i="3"/>
  <c r="BE16" i="3"/>
  <c r="BG7" i="3"/>
  <c r="BH7" i="3" s="1"/>
  <c r="BC19" i="3"/>
  <c r="BF35" i="3"/>
  <c r="BF7" i="3"/>
  <c r="BG11" i="3"/>
  <c r="BH11" i="3" s="1"/>
  <c r="BB32" i="3"/>
  <c r="BE11" i="3"/>
  <c r="BC35" i="3"/>
  <c r="BE17" i="3"/>
  <c r="BC11" i="3"/>
  <c r="BE33" i="3"/>
  <c r="BF23" i="3"/>
  <c r="BE26" i="3"/>
  <c r="BC24" i="3"/>
  <c r="BB24" i="3"/>
  <c r="BG33" i="3"/>
  <c r="BH33" i="3" s="1"/>
  <c r="BB11" i="3"/>
  <c r="BF10" i="3"/>
  <c r="BC33" i="3"/>
  <c r="BG26" i="3"/>
  <c r="BH26" i="3" s="1"/>
  <c r="BF19" i="3"/>
  <c r="BB26" i="3"/>
  <c r="BB15" i="3"/>
  <c r="BF31" i="3"/>
  <c r="BG31" i="3"/>
  <c r="BH31" i="3" s="1"/>
  <c r="BG24" i="3"/>
  <c r="BH24" i="3" s="1"/>
  <c r="BC18" i="3"/>
  <c r="BC16" i="3"/>
  <c r="BC26" i="3"/>
  <c r="BB10" i="3"/>
  <c r="BC34" i="3"/>
  <c r="BF17" i="3"/>
  <c r="BE24" i="3"/>
  <c r="BE15" i="3"/>
  <c r="BB35" i="3"/>
  <c r="CA7" i="4"/>
  <c r="BE9" i="3"/>
  <c r="BB31" i="3"/>
  <c r="BC7" i="3"/>
  <c r="BF24" i="3"/>
  <c r="BF25" i="3"/>
  <c r="BC8" i="3"/>
  <c r="BG15" i="3"/>
  <c r="BH15" i="3" s="1"/>
  <c r="BG16" i="3"/>
  <c r="BH16" i="3" s="1"/>
  <c r="BG10" i="3"/>
  <c r="BH10" i="3" s="1"/>
  <c r="BG9" i="3"/>
  <c r="BH9" i="3" s="1"/>
  <c r="BF27" i="3"/>
  <c r="BB33" i="3"/>
  <c r="BG17" i="3"/>
  <c r="BH17" i="3" s="1"/>
  <c r="BE8" i="3"/>
  <c r="BF26" i="3"/>
  <c r="BC25" i="3"/>
  <c r="CC33" i="4"/>
  <c r="CD33" i="4"/>
  <c r="CD28" i="4"/>
  <c r="CC28" i="4"/>
  <c r="CB19" i="4"/>
  <c r="CA19" i="4"/>
  <c r="BL19" i="4"/>
  <c r="BL28" i="4"/>
  <c r="CA28" i="4"/>
  <c r="CB28" i="4"/>
  <c r="CD12" i="4"/>
  <c r="CC12" i="4"/>
  <c r="CC36" i="4"/>
  <c r="CD36" i="4"/>
  <c r="CC22" i="4"/>
  <c r="CD22" i="4"/>
  <c r="CC15" i="4"/>
  <c r="CD15" i="4"/>
  <c r="BL26" i="4"/>
  <c r="CB26" i="4"/>
  <c r="CA26" i="4"/>
  <c r="CA39" i="4"/>
  <c r="CB39" i="4"/>
  <c r="BL39" i="4"/>
  <c r="CD44" i="4"/>
  <c r="CC44" i="4"/>
  <c r="CB46" i="4"/>
  <c r="BL46" i="4"/>
  <c r="CA46" i="4"/>
  <c r="BH13" i="2"/>
  <c r="CA62" i="4"/>
  <c r="CB62" i="4"/>
  <c r="CC62" i="4"/>
  <c r="CD62" i="4"/>
  <c r="BE17" i="2"/>
  <c r="CA59" i="4"/>
  <c r="CB59" i="4"/>
  <c r="BK19" i="3" l="1"/>
  <c r="DO31" i="3"/>
  <c r="DP31" i="3" s="1"/>
  <c r="EM31" i="3" s="1"/>
  <c r="DO15" i="3"/>
  <c r="DP15" i="3" s="1"/>
  <c r="FQ15" i="3" s="1"/>
  <c r="BD33" i="3"/>
  <c r="BJ33" i="3"/>
  <c r="BK15" i="3"/>
  <c r="BN15" i="3"/>
  <c r="BD26" i="3"/>
  <c r="BJ26" i="3"/>
  <c r="BD23" i="3"/>
  <c r="BJ23" i="3"/>
  <c r="BK7" i="3"/>
  <c r="BN7" i="3"/>
  <c r="BK34" i="3"/>
  <c r="BN34" i="3"/>
  <c r="BK25" i="3"/>
  <c r="BN25" i="3"/>
  <c r="BN35" i="3"/>
  <c r="BK35" i="3"/>
  <c r="BN19" i="3"/>
  <c r="BK24" i="3"/>
  <c r="BN24" i="3"/>
  <c r="BJ24" i="3"/>
  <c r="BD24" i="3"/>
  <c r="BN17" i="3"/>
  <c r="BK17" i="3"/>
  <c r="BN32" i="3"/>
  <c r="BK32" i="3"/>
  <c r="BD25" i="3"/>
  <c r="BJ25" i="3"/>
  <c r="BK8" i="3"/>
  <c r="BN8" i="3"/>
  <c r="BD31" i="3"/>
  <c r="BJ31" i="3"/>
  <c r="DO23" i="3"/>
  <c r="DP23" i="3" s="1"/>
  <c r="BJ9" i="3"/>
  <c r="BD9" i="3"/>
  <c r="BD7" i="3"/>
  <c r="BJ7" i="3"/>
  <c r="BN9" i="3"/>
  <c r="BK9" i="3"/>
  <c r="BN26" i="3"/>
  <c r="BK26" i="3"/>
  <c r="BN11" i="3"/>
  <c r="BK11" i="3"/>
  <c r="DO7" i="3"/>
  <c r="DP7" i="3" s="1"/>
  <c r="BN27" i="3"/>
  <c r="BK27" i="3"/>
  <c r="BJ10" i="3"/>
  <c r="BD10" i="3"/>
  <c r="BJ32" i="3"/>
  <c r="BD32" i="3"/>
  <c r="BN16" i="3"/>
  <c r="BK16" i="3"/>
  <c r="BN10" i="3"/>
  <c r="BK10" i="3"/>
  <c r="BJ16" i="3"/>
  <c r="BD16" i="3"/>
  <c r="BD18" i="3"/>
  <c r="BJ18" i="3"/>
  <c r="BJ17" i="3"/>
  <c r="BD17" i="3"/>
  <c r="BD27" i="3"/>
  <c r="BJ27" i="3"/>
  <c r="BK31" i="3"/>
  <c r="BN31" i="3"/>
  <c r="BJ34" i="3"/>
  <c r="BD34" i="3"/>
  <c r="BJ35" i="3"/>
  <c r="BD35" i="3"/>
  <c r="BD15" i="3"/>
  <c r="BJ15" i="3"/>
  <c r="BD11" i="3"/>
  <c r="BJ11" i="3"/>
  <c r="BK33" i="3"/>
  <c r="BN33" i="3"/>
  <c r="BD8" i="3"/>
  <c r="BJ8" i="3"/>
  <c r="EB19" i="3"/>
  <c r="EA34" i="3"/>
  <c r="ED15" i="3"/>
  <c r="EB34" i="3"/>
  <c r="ED18" i="3"/>
  <c r="EB27" i="3"/>
  <c r="DS19" i="3"/>
  <c r="EG19" i="3" s="1"/>
  <c r="EC32" i="3"/>
  <c r="EC17" i="3"/>
  <c r="EA9" i="3"/>
  <c r="DS17" i="3"/>
  <c r="EG17" i="3" s="1"/>
  <c r="DU24" i="3"/>
  <c r="EI24" i="3" s="1"/>
  <c r="EC15" i="3"/>
  <c r="DS11" i="3"/>
  <c r="EG11" i="3" s="1"/>
  <c r="EA17" i="3"/>
  <c r="DT17" i="3"/>
  <c r="EH17" i="3" s="1"/>
  <c r="DS4" i="3"/>
  <c r="DU23" i="3"/>
  <c r="EI23" i="3" s="1"/>
  <c r="ED8" i="3"/>
  <c r="DU16" i="3"/>
  <c r="EI16" i="3" s="1"/>
  <c r="DV17" i="3"/>
  <c r="EJ17" i="3" s="1"/>
  <c r="DT9" i="3"/>
  <c r="EH9" i="3" s="1"/>
  <c r="DV9" i="3"/>
  <c r="EJ9" i="3" s="1"/>
  <c r="EA35" i="3"/>
  <c r="ED26" i="3"/>
  <c r="DV15" i="3"/>
  <c r="EJ15" i="3" s="1"/>
  <c r="DZ19" i="3"/>
  <c r="EA10" i="3"/>
  <c r="DV11" i="3"/>
  <c r="EJ11" i="3" s="1"/>
  <c r="DW26" i="3"/>
  <c r="EK26" i="3" s="1"/>
  <c r="DV31" i="3"/>
  <c r="EJ31" i="3" s="1"/>
  <c r="DW18" i="3"/>
  <c r="EK18" i="3" s="1"/>
  <c r="ED25" i="3"/>
  <c r="DU27" i="3"/>
  <c r="EI27" i="3" s="1"/>
  <c r="DT33" i="3"/>
  <c r="EH33" i="3" s="1"/>
  <c r="DT27" i="3"/>
  <c r="EH27" i="3" s="1"/>
  <c r="DZ34" i="3"/>
  <c r="DW24" i="3"/>
  <c r="EK24" i="3" s="1"/>
  <c r="ED23" i="3"/>
  <c r="EA27" i="3"/>
  <c r="EB11" i="3"/>
  <c r="DZ35" i="3"/>
  <c r="ED10" i="3"/>
  <c r="DT18" i="3"/>
  <c r="EH18" i="3" s="1"/>
  <c r="EB31" i="3"/>
  <c r="EC25" i="3"/>
  <c r="EA11" i="3"/>
  <c r="DS8" i="3"/>
  <c r="EG8" i="3" s="1"/>
  <c r="DS24" i="3"/>
  <c r="EG24" i="3" s="1"/>
  <c r="DT11" i="3"/>
  <c r="EH11" i="3" s="1"/>
  <c r="DS18" i="3"/>
  <c r="EG18" i="3" s="1"/>
  <c r="DU7" i="3"/>
  <c r="EI7" i="3" s="1"/>
  <c r="DT26" i="3"/>
  <c r="EH26" i="3" s="1"/>
  <c r="ED31" i="3"/>
  <c r="DU11" i="3"/>
  <c r="EI11" i="3" s="1"/>
  <c r="DU18" i="3"/>
  <c r="EI18" i="3" s="1"/>
  <c r="ED24" i="3"/>
  <c r="DW25" i="3"/>
  <c r="EK25" i="3" s="1"/>
  <c r="EA31" i="3"/>
  <c r="DV33" i="3"/>
  <c r="EJ33" i="3" s="1"/>
  <c r="EA19" i="3"/>
  <c r="DZ32" i="3"/>
  <c r="EC19" i="3"/>
  <c r="EC35" i="3"/>
  <c r="DU19" i="3"/>
  <c r="EI19" i="3" s="1"/>
  <c r="DS32" i="3"/>
  <c r="EG32" i="3" s="1"/>
  <c r="ED34" i="3"/>
  <c r="DZ10" i="3"/>
  <c r="DZ11" i="3"/>
  <c r="DV23" i="3"/>
  <c r="EJ23" i="3" s="1"/>
  <c r="DS35" i="3"/>
  <c r="EG35" i="3" s="1"/>
  <c r="DW31" i="3"/>
  <c r="EK31" i="3" s="1"/>
  <c r="EC16" i="3"/>
  <c r="EB8" i="3"/>
  <c r="DZ17" i="3"/>
  <c r="DZ9" i="3"/>
  <c r="DZ18" i="3"/>
  <c r="DV24" i="3"/>
  <c r="EJ24" i="3" s="1"/>
  <c r="DS16" i="3"/>
  <c r="EG16" i="3" s="1"/>
  <c r="EA26" i="3"/>
  <c r="EC7" i="3"/>
  <c r="DU26" i="3"/>
  <c r="EI26" i="3" s="1"/>
  <c r="DU31" i="3"/>
  <c r="EI31" i="3" s="1"/>
  <c r="ED7" i="3"/>
  <c r="DZ24" i="3"/>
  <c r="DV16" i="3"/>
  <c r="EJ16" i="3" s="1"/>
  <c r="DT35" i="3"/>
  <c r="EH35" i="3" s="1"/>
  <c r="DV32" i="3"/>
  <c r="EJ32" i="3" s="1"/>
  <c r="DW15" i="3"/>
  <c r="EK15" i="3" s="1"/>
  <c r="DT31" i="3"/>
  <c r="EH31" i="3" s="1"/>
  <c r="ED32" i="3"/>
  <c r="EB32" i="3"/>
  <c r="ED16" i="3"/>
  <c r="DS34" i="3"/>
  <c r="EG34" i="3" s="1"/>
  <c r="DZ16" i="3"/>
  <c r="EB24" i="3"/>
  <c r="DW9" i="3"/>
  <c r="EK9" i="3" s="1"/>
  <c r="DZ33" i="3"/>
  <c r="DV25" i="3"/>
  <c r="EJ25" i="3" s="1"/>
  <c r="DU15" i="3"/>
  <c r="EI15" i="3" s="1"/>
  <c r="DV19" i="3"/>
  <c r="EJ19" i="3" s="1"/>
  <c r="DU34" i="3"/>
  <c r="EI34" i="3" s="1"/>
  <c r="DT19" i="3"/>
  <c r="EH19" i="3" s="1"/>
  <c r="DV35" i="3"/>
  <c r="EJ35" i="3" s="1"/>
  <c r="DW17" i="3"/>
  <c r="EK17" i="3" s="1"/>
  <c r="DW32" i="3"/>
  <c r="EK32" i="3" s="1"/>
  <c r="DV27" i="3"/>
  <c r="EJ27" i="3" s="1"/>
  <c r="DW23" i="3"/>
  <c r="EK23" i="3" s="1"/>
  <c r="EB35" i="3"/>
  <c r="EA18" i="3"/>
  <c r="EB18" i="3"/>
  <c r="DZ25" i="3"/>
  <c r="DS10" i="3"/>
  <c r="EG10" i="3" s="1"/>
  <c r="DW7" i="3"/>
  <c r="EK7" i="3" s="1"/>
  <c r="EA23" i="3"/>
  <c r="DT23" i="3"/>
  <c r="EH23" i="3" s="1"/>
  <c r="ED33" i="3"/>
  <c r="DU10" i="3"/>
  <c r="EI10" i="3" s="1"/>
  <c r="EC9" i="3"/>
  <c r="EA15" i="3"/>
  <c r="EB16" i="3"/>
  <c r="DS26" i="3"/>
  <c r="EG26" i="3" s="1"/>
  <c r="DT7" i="3"/>
  <c r="EH7" i="3" s="1"/>
  <c r="DW8" i="3"/>
  <c r="EK8" i="3" s="1"/>
  <c r="DZ26" i="3"/>
  <c r="DU32" i="3"/>
  <c r="EI32" i="3" s="1"/>
  <c r="DW16" i="3"/>
  <c r="EK16" i="3" s="1"/>
  <c r="DZ27" i="3"/>
  <c r="DS33" i="3"/>
  <c r="EG33" i="3" s="1"/>
  <c r="DT15" i="3"/>
  <c r="EH15" i="3" s="1"/>
  <c r="EB10" i="3"/>
  <c r="EC24" i="3"/>
  <c r="EA33" i="3"/>
  <c r="DW34" i="3"/>
  <c r="EK34" i="3" s="1"/>
  <c r="EC27" i="3"/>
  <c r="DS27" i="3"/>
  <c r="EG27" i="3" s="1"/>
  <c r="ED17" i="3"/>
  <c r="EC33" i="3"/>
  <c r="EC23" i="3"/>
  <c r="EB15" i="3"/>
  <c r="EA25" i="3"/>
  <c r="DZ8" i="3"/>
  <c r="EA7" i="3"/>
  <c r="DS25" i="3"/>
  <c r="EG25" i="3" s="1"/>
  <c r="EB23" i="3"/>
  <c r="DS9" i="3"/>
  <c r="EG9" i="3" s="1"/>
  <c r="ED9" i="3"/>
  <c r="DV7" i="3"/>
  <c r="EJ7" i="3" s="1"/>
  <c r="EB7" i="3"/>
  <c r="DT25" i="3"/>
  <c r="EH25" i="3" s="1"/>
  <c r="DU35" i="3"/>
  <c r="EI35" i="3" s="1"/>
  <c r="EB26" i="3"/>
  <c r="DU8" i="3"/>
  <c r="EI8" i="3" s="1"/>
  <c r="DT10" i="3"/>
  <c r="EH10" i="3" s="1"/>
  <c r="EC8" i="3"/>
  <c r="DT34" i="3"/>
  <c r="EH34" i="3" s="1"/>
  <c r="EC31" i="3"/>
  <c r="DV8" i="3"/>
  <c r="EJ8" i="3" s="1"/>
  <c r="DW10" i="3"/>
  <c r="EK10" i="3" s="1"/>
  <c r="DW33" i="3"/>
  <c r="EK33" i="3" s="1"/>
  <c r="EC11" i="3"/>
  <c r="BN18" i="3"/>
  <c r="BK18" i="3"/>
  <c r="DO32" i="3"/>
  <c r="DP32" i="3" s="1"/>
  <c r="BK23" i="3"/>
  <c r="BN23" i="3"/>
  <c r="BJ19" i="3"/>
  <c r="BD19" i="3"/>
  <c r="BE18" i="2"/>
  <c r="BE19" i="2" s="1"/>
  <c r="BE20" i="2" s="1"/>
  <c r="BE21" i="2" s="1"/>
  <c r="BE22" i="2" s="1"/>
  <c r="BE23" i="2" s="1"/>
  <c r="BL23" i="3" l="1"/>
  <c r="FQ31" i="3"/>
  <c r="FS31" i="3" s="1"/>
  <c r="BI19" i="3"/>
  <c r="BL18" i="3"/>
  <c r="EM15" i="3"/>
  <c r="BL11" i="3"/>
  <c r="BI11" i="3"/>
  <c r="DO16" i="3"/>
  <c r="BL34" i="3"/>
  <c r="BI26" i="3"/>
  <c r="BI35" i="3"/>
  <c r="BI8" i="3"/>
  <c r="BI15" i="3"/>
  <c r="BI17" i="3"/>
  <c r="BL10" i="3"/>
  <c r="BI10" i="3"/>
  <c r="FQ7" i="3"/>
  <c r="EM7" i="3"/>
  <c r="BL32" i="3"/>
  <c r="BL35" i="3"/>
  <c r="FQ23" i="3"/>
  <c r="EM23" i="3"/>
  <c r="BL19" i="3"/>
  <c r="BL33" i="3"/>
  <c r="BL31" i="3"/>
  <c r="BL16" i="3"/>
  <c r="BL27" i="3"/>
  <c r="BL8" i="3"/>
  <c r="DO8" i="3"/>
  <c r="BL9" i="3"/>
  <c r="BL7" i="3"/>
  <c r="EM32" i="3"/>
  <c r="FQ32" i="3"/>
  <c r="FS15" i="3"/>
  <c r="FT15" i="3"/>
  <c r="FV15" i="3"/>
  <c r="FW15" i="3" s="1"/>
  <c r="FR15" i="3"/>
  <c r="FU15" i="3"/>
  <c r="BI18" i="3"/>
  <c r="BL26" i="3"/>
  <c r="DO24" i="3"/>
  <c r="BL17" i="3"/>
  <c r="BL24" i="3"/>
  <c r="BL25" i="3"/>
  <c r="BL15" i="3"/>
  <c r="BI16" i="3"/>
  <c r="BI32" i="3"/>
  <c r="BI7" i="3"/>
  <c r="BI25" i="3"/>
  <c r="BI23" i="3"/>
  <c r="BI34" i="3"/>
  <c r="BI27" i="3"/>
  <c r="BI9" i="3"/>
  <c r="BI31" i="3"/>
  <c r="BI24" i="3"/>
  <c r="DO33" i="3"/>
  <c r="BI33" i="3"/>
  <c r="BE24" i="2"/>
  <c r="BE25" i="2" s="1"/>
  <c r="BH17" i="2"/>
  <c r="BH14" i="2"/>
  <c r="BH19" i="2"/>
  <c r="BH18" i="2"/>
  <c r="BH20" i="2"/>
  <c r="BH15" i="2"/>
  <c r="BH16" i="2"/>
  <c r="BH21" i="2" l="1"/>
  <c r="FU31" i="3"/>
  <c r="FT31" i="3"/>
  <c r="FV31" i="3"/>
  <c r="FW31" i="3" s="1"/>
  <c r="FR31" i="3"/>
  <c r="DP16" i="3"/>
  <c r="DO17" i="3"/>
  <c r="FU32" i="3"/>
  <c r="FV32" i="3"/>
  <c r="FW32" i="3" s="1"/>
  <c r="FS32" i="3"/>
  <c r="FR32" i="3"/>
  <c r="FT32" i="3"/>
  <c r="FS7" i="3"/>
  <c r="FU7" i="3"/>
  <c r="FT7" i="3"/>
  <c r="FR7" i="3"/>
  <c r="FV7" i="3"/>
  <c r="FW7" i="3" s="1"/>
  <c r="FS23" i="3"/>
  <c r="FV23" i="3"/>
  <c r="FW23" i="3" s="1"/>
  <c r="FT23" i="3"/>
  <c r="FR23" i="3"/>
  <c r="FU23" i="3"/>
  <c r="DO9" i="3"/>
  <c r="DP8" i="3"/>
  <c r="DP24" i="3"/>
  <c r="DO25" i="3"/>
  <c r="DP33" i="3"/>
  <c r="DO34" i="3"/>
  <c r="BH22" i="2"/>
  <c r="BE26" i="2"/>
  <c r="BE27" i="2" s="1"/>
  <c r="BE28" i="2" s="1"/>
  <c r="BE29" i="2" s="1"/>
  <c r="BE30" i="2" s="1"/>
  <c r="BE31" i="2" s="1"/>
  <c r="BE32" i="2" s="1"/>
  <c r="BE33" i="2" s="1"/>
  <c r="BH23" i="2" l="1"/>
  <c r="EM16" i="3"/>
  <c r="FQ16" i="3"/>
  <c r="DP17" i="3"/>
  <c r="DO18" i="3"/>
  <c r="DO10" i="3"/>
  <c r="DP9" i="3"/>
  <c r="FQ33" i="3"/>
  <c r="EM33" i="3"/>
  <c r="DP34" i="3"/>
  <c r="DO35" i="3"/>
  <c r="DP35" i="3" s="1"/>
  <c r="DP25" i="3"/>
  <c r="DO26" i="3"/>
  <c r="FQ24" i="3"/>
  <c r="EM24" i="3"/>
  <c r="FQ8" i="3"/>
  <c r="EM8" i="3"/>
  <c r="BH24" i="2"/>
  <c r="BH25" i="2"/>
  <c r="BH27" i="2"/>
  <c r="BH28" i="2"/>
  <c r="BH29" i="2"/>
  <c r="BH26" i="2"/>
  <c r="BE34" i="2"/>
  <c r="FS16" i="3" l="1"/>
  <c r="FU16" i="3"/>
  <c r="FT16" i="3"/>
  <c r="FV16" i="3"/>
  <c r="FW16" i="3" s="1"/>
  <c r="FR16" i="3"/>
  <c r="DP18" i="3"/>
  <c r="DO19" i="3"/>
  <c r="DP19" i="3" s="1"/>
  <c r="EM17" i="3"/>
  <c r="FQ17" i="3"/>
  <c r="FT8" i="3"/>
  <c r="FS8" i="3"/>
  <c r="FR8" i="3"/>
  <c r="FV8" i="3"/>
  <c r="FW8" i="3" s="1"/>
  <c r="FU8" i="3"/>
  <c r="DP26" i="3"/>
  <c r="DO27" i="3"/>
  <c r="DP27" i="3" s="1"/>
  <c r="FS33" i="3"/>
  <c r="FR33" i="3"/>
  <c r="FU33" i="3"/>
  <c r="FV33" i="3"/>
  <c r="FW33" i="3" s="1"/>
  <c r="FT33" i="3"/>
  <c r="EM25" i="3"/>
  <c r="FQ25" i="3"/>
  <c r="FR24" i="3"/>
  <c r="FU24" i="3"/>
  <c r="FT24" i="3"/>
  <c r="FS24" i="3"/>
  <c r="FV24" i="3"/>
  <c r="FW24" i="3" s="1"/>
  <c r="EM35" i="3"/>
  <c r="FQ35" i="3"/>
  <c r="FQ9" i="3"/>
  <c r="EM9" i="3"/>
  <c r="EM34" i="3"/>
  <c r="FQ34" i="3"/>
  <c r="DO11" i="3"/>
  <c r="DP11" i="3" s="1"/>
  <c r="DP10" i="3"/>
  <c r="BE35" i="2"/>
  <c r="BH30" i="2" l="1"/>
  <c r="EM18" i="3"/>
  <c r="FQ18" i="3"/>
  <c r="FU17" i="3"/>
  <c r="FS17" i="3"/>
  <c r="FV17" i="3"/>
  <c r="FW17" i="3" s="1"/>
  <c r="FR17" i="3"/>
  <c r="FT17" i="3"/>
  <c r="EM19" i="3"/>
  <c r="FQ19" i="3"/>
  <c r="EN33" i="3"/>
  <c r="EP32" i="3"/>
  <c r="FS25" i="3"/>
  <c r="FV25" i="3"/>
  <c r="FW25" i="3" s="1"/>
  <c r="FU25" i="3"/>
  <c r="FT25" i="3"/>
  <c r="FR25" i="3"/>
  <c r="EM27" i="3"/>
  <c r="FQ27" i="3"/>
  <c r="FQ10" i="3"/>
  <c r="EM10" i="3"/>
  <c r="FT35" i="3"/>
  <c r="FR35" i="3"/>
  <c r="FV35" i="3"/>
  <c r="FW35" i="3" s="1"/>
  <c r="FU35" i="3"/>
  <c r="FS35" i="3"/>
  <c r="EQ31" i="3"/>
  <c r="EM26" i="3"/>
  <c r="FQ26" i="3"/>
  <c r="EM11" i="3"/>
  <c r="FQ11" i="3"/>
  <c r="EQ35" i="3"/>
  <c r="EN35" i="3"/>
  <c r="EP35" i="3"/>
  <c r="EN32" i="3"/>
  <c r="FT34" i="3"/>
  <c r="FS34" i="3"/>
  <c r="FU34" i="3"/>
  <c r="FR34" i="3"/>
  <c r="FV34" i="3"/>
  <c r="FW34" i="3" s="1"/>
  <c r="EQ32" i="3"/>
  <c r="FT9" i="3"/>
  <c r="FV9" i="3"/>
  <c r="FW9" i="3" s="1"/>
  <c r="FR9" i="3"/>
  <c r="FU9" i="3"/>
  <c r="FS9" i="3"/>
  <c r="EN34" i="3"/>
  <c r="EP34" i="3"/>
  <c r="EQ34" i="3"/>
  <c r="EN31" i="3"/>
  <c r="EQ33" i="3"/>
  <c r="EP31" i="3"/>
  <c r="EP33" i="3"/>
  <c r="BE36" i="2"/>
  <c r="EO31" i="3" l="1"/>
  <c r="ER31" i="3" s="1"/>
  <c r="EP9" i="3"/>
  <c r="EP25" i="3"/>
  <c r="EO32" i="3"/>
  <c r="ER32" i="3" s="1"/>
  <c r="EQ9" i="3"/>
  <c r="FU19" i="3"/>
  <c r="FR19" i="3"/>
  <c r="FT19" i="3"/>
  <c r="FS19" i="3"/>
  <c r="FV19" i="3"/>
  <c r="FW19" i="3" s="1"/>
  <c r="EQ19" i="3"/>
  <c r="EP19" i="3"/>
  <c r="EN19" i="3"/>
  <c r="FR18" i="3"/>
  <c r="FT18" i="3"/>
  <c r="FS18" i="3"/>
  <c r="FV18" i="3"/>
  <c r="FW18" i="3" s="1"/>
  <c r="FU18" i="3"/>
  <c r="FX34" i="3"/>
  <c r="FZ34" i="3" s="1"/>
  <c r="GD34" i="3" s="1"/>
  <c r="EP16" i="3"/>
  <c r="EQ16" i="3"/>
  <c r="EN17" i="3"/>
  <c r="EP15" i="3"/>
  <c r="EQ17" i="3"/>
  <c r="EN15" i="3"/>
  <c r="EQ15" i="3"/>
  <c r="EN18" i="3"/>
  <c r="EQ18" i="3"/>
  <c r="EP17" i="3"/>
  <c r="EP18" i="3"/>
  <c r="EN16" i="3"/>
  <c r="EN9" i="3"/>
  <c r="EO34" i="3"/>
  <c r="ER34" i="3" s="1"/>
  <c r="FX32" i="3"/>
  <c r="FZ32" i="3" s="1"/>
  <c r="GC32" i="3" s="1"/>
  <c r="EO33" i="3"/>
  <c r="ER33" i="3" s="1"/>
  <c r="EO35" i="3"/>
  <c r="ER35" i="3" s="1"/>
  <c r="EN24" i="3"/>
  <c r="FV26" i="3"/>
  <c r="FW26" i="3" s="1"/>
  <c r="FU26" i="3"/>
  <c r="FS26" i="3"/>
  <c r="FT26" i="3"/>
  <c r="FR26" i="3"/>
  <c r="EN26" i="3"/>
  <c r="EQ26" i="3"/>
  <c r="EP26" i="3"/>
  <c r="EN23" i="3"/>
  <c r="EP24" i="3"/>
  <c r="EQ24" i="3"/>
  <c r="FX31" i="3"/>
  <c r="EN10" i="3"/>
  <c r="EP10" i="3"/>
  <c r="EQ10" i="3"/>
  <c r="EN7" i="3"/>
  <c r="EQ8" i="3"/>
  <c r="EP7" i="3"/>
  <c r="EN8" i="3"/>
  <c r="EQ7" i="3"/>
  <c r="EP8" i="3"/>
  <c r="EQ25" i="3"/>
  <c r="EP23" i="3"/>
  <c r="FX33" i="3"/>
  <c r="FZ33" i="3" s="1"/>
  <c r="FS10" i="3"/>
  <c r="FU10" i="3"/>
  <c r="FV10" i="3"/>
  <c r="FW10" i="3" s="1"/>
  <c r="FR10" i="3"/>
  <c r="FT10" i="3"/>
  <c r="FR11" i="3"/>
  <c r="FU11" i="3"/>
  <c r="FS11" i="3"/>
  <c r="FV11" i="3"/>
  <c r="FW11" i="3" s="1"/>
  <c r="FT11" i="3"/>
  <c r="FV27" i="3"/>
  <c r="FW27" i="3" s="1"/>
  <c r="FR27" i="3"/>
  <c r="FU27" i="3"/>
  <c r="FS27" i="3"/>
  <c r="FT27" i="3"/>
  <c r="EQ23" i="3"/>
  <c r="EP11" i="3"/>
  <c r="EN11" i="3"/>
  <c r="EQ11" i="3"/>
  <c r="EN25" i="3"/>
  <c r="FX35" i="3"/>
  <c r="FZ35" i="3" s="1"/>
  <c r="EP27" i="3"/>
  <c r="EN27" i="3"/>
  <c r="EQ27" i="3"/>
  <c r="BE37" i="2"/>
  <c r="EO9" i="3" l="1"/>
  <c r="ER9" i="3" s="1"/>
  <c r="FX11" i="3"/>
  <c r="FZ11" i="3" s="1"/>
  <c r="GB11" i="3" s="1"/>
  <c r="FX25" i="3"/>
  <c r="FZ25" i="3" s="1"/>
  <c r="GA25" i="3" s="1"/>
  <c r="GE34" i="3"/>
  <c r="GF34" i="3" s="1"/>
  <c r="EO25" i="3"/>
  <c r="ER25" i="3" s="1"/>
  <c r="EO26" i="3"/>
  <c r="ER26" i="3" s="1"/>
  <c r="GC34" i="3"/>
  <c r="GB34" i="3"/>
  <c r="EO18" i="3"/>
  <c r="ER18" i="3" s="1"/>
  <c r="EO19" i="3"/>
  <c r="ER19" i="3" s="1"/>
  <c r="GA32" i="3"/>
  <c r="GD32" i="3"/>
  <c r="EO16" i="3"/>
  <c r="ER16" i="3" s="1"/>
  <c r="FX19" i="3"/>
  <c r="FZ19" i="3" s="1"/>
  <c r="ES33" i="3"/>
  <c r="EO11" i="3"/>
  <c r="ER11" i="3" s="1"/>
  <c r="GA34" i="3"/>
  <c r="EO17" i="3"/>
  <c r="ER17" i="3" s="1"/>
  <c r="EO15" i="3"/>
  <c r="ER15" i="3" s="1"/>
  <c r="FX18" i="3"/>
  <c r="FZ18" i="3" s="1"/>
  <c r="FX15" i="3"/>
  <c r="FX17" i="3"/>
  <c r="FZ17" i="3" s="1"/>
  <c r="FX16" i="3"/>
  <c r="FZ16" i="3" s="1"/>
  <c r="EO27" i="3"/>
  <c r="ER27" i="3" s="1"/>
  <c r="ES31" i="3"/>
  <c r="ES34" i="3"/>
  <c r="GB32" i="3"/>
  <c r="ES32" i="3"/>
  <c r="GE32" i="3"/>
  <c r="GF32" i="3" s="1"/>
  <c r="ES35" i="3"/>
  <c r="EO23" i="3"/>
  <c r="ER23" i="3" s="1"/>
  <c r="EO10" i="3"/>
  <c r="ER10" i="3" s="1"/>
  <c r="EO24" i="3"/>
  <c r="ER24" i="3" s="1"/>
  <c r="FX10" i="3"/>
  <c r="FZ10" i="3" s="1"/>
  <c r="FX7" i="3"/>
  <c r="FX8" i="3"/>
  <c r="FZ8" i="3" s="1"/>
  <c r="GB35" i="3"/>
  <c r="GA35" i="3"/>
  <c r="GC35" i="3"/>
  <c r="GD35" i="3"/>
  <c r="GE35" i="3"/>
  <c r="GF35" i="3" s="1"/>
  <c r="FZ31" i="3"/>
  <c r="GG29" i="3"/>
  <c r="FX9" i="3"/>
  <c r="FZ9" i="3" s="1"/>
  <c r="FX27" i="3"/>
  <c r="FZ27" i="3" s="1"/>
  <c r="GA33" i="3"/>
  <c r="GD33" i="3"/>
  <c r="GE33" i="3"/>
  <c r="GF33" i="3" s="1"/>
  <c r="GC33" i="3"/>
  <c r="GB33" i="3"/>
  <c r="EO8" i="3"/>
  <c r="ER8" i="3" s="1"/>
  <c r="FX26" i="3"/>
  <c r="FZ26" i="3" s="1"/>
  <c r="FX24" i="3"/>
  <c r="FZ24" i="3" s="1"/>
  <c r="FX23" i="3"/>
  <c r="EO7" i="3"/>
  <c r="ER7" i="3" s="1"/>
  <c r="BE38" i="2"/>
  <c r="GC11" i="3" l="1"/>
  <c r="GD11" i="3"/>
  <c r="GA11" i="3"/>
  <c r="GE11" i="3"/>
  <c r="GF11" i="3" s="1"/>
  <c r="GC25" i="3"/>
  <c r="GD25" i="3"/>
  <c r="GB25" i="3"/>
  <c r="GE25" i="3"/>
  <c r="GF25" i="3" s="1"/>
  <c r="ES17" i="3"/>
  <c r="ET35" i="3"/>
  <c r="EV35" i="3" s="1"/>
  <c r="GA19" i="3"/>
  <c r="GB19" i="3"/>
  <c r="GC19" i="3"/>
  <c r="GD19" i="3"/>
  <c r="GE19" i="3"/>
  <c r="GF19" i="3" s="1"/>
  <c r="ES15" i="3"/>
  <c r="ES19" i="3"/>
  <c r="ES18" i="3"/>
  <c r="ET31" i="3"/>
  <c r="EV31" i="3" s="1"/>
  <c r="GB16" i="3"/>
  <c r="GC16" i="3"/>
  <c r="GD16" i="3"/>
  <c r="GA16" i="3"/>
  <c r="GE16" i="3"/>
  <c r="GF16" i="3" s="1"/>
  <c r="ET32" i="3"/>
  <c r="EV32" i="3" s="1"/>
  <c r="GE17" i="3"/>
  <c r="GF17" i="3" s="1"/>
  <c r="GC17" i="3"/>
  <c r="GD17" i="3"/>
  <c r="GB17" i="3"/>
  <c r="GA17" i="3"/>
  <c r="GG13" i="3"/>
  <c r="FZ15" i="3"/>
  <c r="GB18" i="3"/>
  <c r="GA18" i="3"/>
  <c r="GC18" i="3"/>
  <c r="GD18" i="3"/>
  <c r="GE18" i="3"/>
  <c r="GF18" i="3" s="1"/>
  <c r="ES16" i="3"/>
  <c r="ET33" i="3"/>
  <c r="EV33" i="3" s="1"/>
  <c r="ES24" i="3"/>
  <c r="ET34" i="3"/>
  <c r="EV34" i="3" s="1"/>
  <c r="ES7" i="3"/>
  <c r="GD24" i="3"/>
  <c r="GA24" i="3"/>
  <c r="GC24" i="3"/>
  <c r="GE24" i="3"/>
  <c r="GF24" i="3" s="1"/>
  <c r="GB24" i="3"/>
  <c r="GA8" i="3"/>
  <c r="GB8" i="3"/>
  <c r="GE8" i="3"/>
  <c r="GF8" i="3" s="1"/>
  <c r="GC8" i="3"/>
  <c r="GD8" i="3"/>
  <c r="GC26" i="3"/>
  <c r="GB26" i="3"/>
  <c r="GE26" i="3"/>
  <c r="GF26" i="3" s="1"/>
  <c r="GA26" i="3"/>
  <c r="GD26" i="3"/>
  <c r="FZ7" i="3"/>
  <c r="GG5" i="3"/>
  <c r="GB10" i="3"/>
  <c r="GA10" i="3"/>
  <c r="GD10" i="3"/>
  <c r="GC10" i="3"/>
  <c r="GE10" i="3"/>
  <c r="GF10" i="3" s="1"/>
  <c r="ES26" i="3"/>
  <c r="ES10" i="3"/>
  <c r="ES23" i="3"/>
  <c r="ES8" i="3"/>
  <c r="ES9" i="3"/>
  <c r="GE27" i="3"/>
  <c r="GF27" i="3" s="1"/>
  <c r="GA27" i="3"/>
  <c r="GD27" i="3"/>
  <c r="GB27" i="3"/>
  <c r="GC27" i="3"/>
  <c r="ES25" i="3"/>
  <c r="ES27" i="3"/>
  <c r="FZ23" i="3"/>
  <c r="GG21" i="3"/>
  <c r="GD9" i="3"/>
  <c r="GB9" i="3"/>
  <c r="GC9" i="3"/>
  <c r="GE9" i="3"/>
  <c r="GF9" i="3" s="1"/>
  <c r="GA9" i="3"/>
  <c r="GC31" i="3"/>
  <c r="GB31" i="3"/>
  <c r="GD31" i="3"/>
  <c r="GA31" i="3"/>
  <c r="GE31" i="3"/>
  <c r="GF31" i="3" s="1"/>
  <c r="GG35" i="3" s="1"/>
  <c r="GI35" i="3" s="1"/>
  <c r="ES11" i="3"/>
  <c r="BE39" i="2"/>
  <c r="BE40" i="2" s="1"/>
  <c r="BE41" i="2" s="1"/>
  <c r="BE42" i="2" s="1"/>
  <c r="BE43" i="2" s="1"/>
  <c r="BE44" i="2" s="1"/>
  <c r="BE45" i="2" s="1"/>
  <c r="BE46" i="2" s="1"/>
  <c r="BE47" i="2" s="1"/>
  <c r="BE48" i="2" s="1"/>
  <c r="BH31" i="2" l="1"/>
  <c r="EW32" i="3"/>
  <c r="EW33" i="3"/>
  <c r="EY33" i="3"/>
  <c r="EW34" i="3"/>
  <c r="ET16" i="3"/>
  <c r="EV16" i="3" s="1"/>
  <c r="EY34" i="3"/>
  <c r="EZ35" i="3"/>
  <c r="EY35" i="3"/>
  <c r="EZ31" i="3"/>
  <c r="GC15" i="3"/>
  <c r="GE15" i="3"/>
  <c r="GF15" i="3" s="1"/>
  <c r="GG16" i="3" s="1"/>
  <c r="GI16" i="3" s="1"/>
  <c r="GB15" i="3"/>
  <c r="GD15" i="3"/>
  <c r="GA15" i="3"/>
  <c r="ET18" i="3"/>
  <c r="EV18" i="3" s="1"/>
  <c r="EY32" i="3"/>
  <c r="ET19" i="3"/>
  <c r="EV19" i="3" s="1"/>
  <c r="ET15" i="3"/>
  <c r="EW35" i="3"/>
  <c r="ET17" i="3"/>
  <c r="EV17" i="3" s="1"/>
  <c r="EY31" i="3"/>
  <c r="EZ32" i="3"/>
  <c r="EW31" i="3"/>
  <c r="EZ33" i="3"/>
  <c r="FC29" i="3"/>
  <c r="EZ34" i="3"/>
  <c r="ET11" i="3"/>
  <c r="EV11" i="3" s="1"/>
  <c r="ET7" i="3"/>
  <c r="EV7" i="3" s="1"/>
  <c r="ET23" i="3"/>
  <c r="EV23" i="3" s="1"/>
  <c r="GN35" i="3"/>
  <c r="GO35" i="3" s="1"/>
  <c r="GK35" i="3"/>
  <c r="GM35" i="3"/>
  <c r="GL35" i="3"/>
  <c r="GJ35" i="3"/>
  <c r="GE23" i="3"/>
  <c r="GF23" i="3" s="1"/>
  <c r="GG26" i="3" s="1"/>
  <c r="GI26" i="3" s="1"/>
  <c r="GD23" i="3"/>
  <c r="GA23" i="3"/>
  <c r="GB23" i="3"/>
  <c r="GC23" i="3"/>
  <c r="ET25" i="3"/>
  <c r="EV25" i="3" s="1"/>
  <c r="GG31" i="3"/>
  <c r="GG34" i="3"/>
  <c r="GI34" i="3" s="1"/>
  <c r="GG32" i="3"/>
  <c r="GI32" i="3" s="1"/>
  <c r="ET9" i="3"/>
  <c r="EV9" i="3" s="1"/>
  <c r="ET10" i="3"/>
  <c r="EV10" i="3" s="1"/>
  <c r="ET24" i="3"/>
  <c r="EV24" i="3" s="1"/>
  <c r="ET27" i="3"/>
  <c r="EV27" i="3" s="1"/>
  <c r="ET8" i="3"/>
  <c r="EV8" i="3" s="1"/>
  <c r="ET26" i="3"/>
  <c r="EV26" i="3" s="1"/>
  <c r="GG33" i="3"/>
  <c r="GI33" i="3" s="1"/>
  <c r="GC7" i="3"/>
  <c r="GE7" i="3"/>
  <c r="GF7" i="3" s="1"/>
  <c r="GG9" i="3" s="1"/>
  <c r="GI9" i="3" s="1"/>
  <c r="GB7" i="3"/>
  <c r="GA7" i="3"/>
  <c r="GD7" i="3"/>
  <c r="BH32" i="2"/>
  <c r="BH34" i="2"/>
  <c r="BH35" i="2"/>
  <c r="BH36" i="2"/>
  <c r="BH37" i="2"/>
  <c r="BH41" i="2"/>
  <c r="BH39" i="2"/>
  <c r="BE49" i="2"/>
  <c r="BE50" i="2" s="1"/>
  <c r="BH40" i="2"/>
  <c r="BE51" i="2"/>
  <c r="EX32" i="3" l="1"/>
  <c r="FA32" i="3" s="1"/>
  <c r="EX35" i="3"/>
  <c r="FA35" i="3" s="1"/>
  <c r="EX34" i="3"/>
  <c r="FA34" i="3" s="1"/>
  <c r="EX33" i="3"/>
  <c r="FA33" i="3" s="1"/>
  <c r="EX31" i="3"/>
  <c r="FA31" i="3" s="1"/>
  <c r="EV15" i="3"/>
  <c r="EW17" i="3" s="1"/>
  <c r="FC13" i="3"/>
  <c r="GG19" i="3"/>
  <c r="GI19" i="3" s="1"/>
  <c r="GG15" i="3"/>
  <c r="GN16" i="3"/>
  <c r="GO16" i="3" s="1"/>
  <c r="GM16" i="3"/>
  <c r="GL16" i="3"/>
  <c r="GK16" i="3"/>
  <c r="GJ16" i="3"/>
  <c r="GG27" i="3"/>
  <c r="GI27" i="3" s="1"/>
  <c r="GL27" i="3" s="1"/>
  <c r="GG17" i="3"/>
  <c r="GI17" i="3" s="1"/>
  <c r="GG18" i="3"/>
  <c r="GI18" i="3" s="1"/>
  <c r="EY11" i="3"/>
  <c r="GG24" i="3"/>
  <c r="GI24" i="3" s="1"/>
  <c r="GM24" i="3" s="1"/>
  <c r="GK9" i="3"/>
  <c r="GJ9" i="3"/>
  <c r="GM9" i="3"/>
  <c r="GL9" i="3"/>
  <c r="GN9" i="3"/>
  <c r="GO9" i="3" s="1"/>
  <c r="FC21" i="3"/>
  <c r="EW10" i="3"/>
  <c r="EZ10" i="3"/>
  <c r="EY10" i="3"/>
  <c r="GG23" i="3"/>
  <c r="GG25" i="3"/>
  <c r="GI25" i="3" s="1"/>
  <c r="GJ33" i="3"/>
  <c r="GM33" i="3"/>
  <c r="GN33" i="3"/>
  <c r="GO33" i="3" s="1"/>
  <c r="GK33" i="3"/>
  <c r="GL33" i="3"/>
  <c r="EW11" i="3"/>
  <c r="EW9" i="3"/>
  <c r="EY9" i="3"/>
  <c r="EZ9" i="3"/>
  <c r="GG8" i="3"/>
  <c r="GI8" i="3" s="1"/>
  <c r="EY25" i="3"/>
  <c r="EW25" i="3"/>
  <c r="FC5" i="3"/>
  <c r="EZ27" i="3"/>
  <c r="EY27" i="3"/>
  <c r="EW27" i="3"/>
  <c r="GG7" i="3"/>
  <c r="GG11" i="3"/>
  <c r="GI11" i="3" s="1"/>
  <c r="EY26" i="3"/>
  <c r="EW26" i="3"/>
  <c r="EZ26" i="3"/>
  <c r="GK26" i="3"/>
  <c r="GL26" i="3"/>
  <c r="GN26" i="3"/>
  <c r="GO26" i="3" s="1"/>
  <c r="GM26" i="3"/>
  <c r="GJ26" i="3"/>
  <c r="GL32" i="3"/>
  <c r="GN32" i="3"/>
  <c r="GO32" i="3" s="1"/>
  <c r="GM32" i="3"/>
  <c r="GJ32" i="3"/>
  <c r="GK32" i="3"/>
  <c r="EY7" i="3"/>
  <c r="EW7" i="3"/>
  <c r="EZ7" i="3"/>
  <c r="EY8" i="3"/>
  <c r="EZ8" i="3"/>
  <c r="EW8" i="3"/>
  <c r="EZ11" i="3"/>
  <c r="GJ34" i="3"/>
  <c r="GN34" i="3"/>
  <c r="GO34" i="3" s="1"/>
  <c r="GM34" i="3"/>
  <c r="GK34" i="3"/>
  <c r="GL34" i="3"/>
  <c r="GG10" i="3"/>
  <c r="GI10" i="3" s="1"/>
  <c r="EW24" i="3"/>
  <c r="EY24" i="3"/>
  <c r="EZ24" i="3"/>
  <c r="GI31" i="3"/>
  <c r="GP29" i="3"/>
  <c r="EZ25" i="3"/>
  <c r="EZ23" i="3"/>
  <c r="EY23" i="3"/>
  <c r="EW23" i="3"/>
  <c r="BE52" i="2"/>
  <c r="BE53" i="2" l="1"/>
  <c r="BH42" i="2"/>
  <c r="GJ27" i="3"/>
  <c r="GL24" i="3"/>
  <c r="GK24" i="3"/>
  <c r="GN24" i="3"/>
  <c r="GO24" i="3" s="1"/>
  <c r="GM27" i="3"/>
  <c r="GJ24" i="3"/>
  <c r="FB33" i="3"/>
  <c r="FB35" i="3"/>
  <c r="EX23" i="3"/>
  <c r="FA23" i="3" s="1"/>
  <c r="EY17" i="3"/>
  <c r="GK27" i="3"/>
  <c r="GN27" i="3"/>
  <c r="GO27" i="3" s="1"/>
  <c r="FB31" i="3"/>
  <c r="FB32" i="3"/>
  <c r="FB34" i="3"/>
  <c r="GM19" i="3"/>
  <c r="GL19" i="3"/>
  <c r="GK19" i="3"/>
  <c r="GN19" i="3"/>
  <c r="GO19" i="3" s="1"/>
  <c r="GJ19" i="3"/>
  <c r="GL18" i="3"/>
  <c r="GK18" i="3"/>
  <c r="GM18" i="3"/>
  <c r="GJ18" i="3"/>
  <c r="GN18" i="3"/>
  <c r="GO18" i="3" s="1"/>
  <c r="GN17" i="3"/>
  <c r="GO17" i="3" s="1"/>
  <c r="GL17" i="3"/>
  <c r="GK17" i="3"/>
  <c r="GJ17" i="3"/>
  <c r="GM17" i="3"/>
  <c r="EX24" i="3"/>
  <c r="FA24" i="3" s="1"/>
  <c r="EY19" i="3"/>
  <c r="EW15" i="3"/>
  <c r="EZ17" i="3"/>
  <c r="EY15" i="3"/>
  <c r="EZ16" i="3"/>
  <c r="EZ18" i="3"/>
  <c r="EZ19" i="3"/>
  <c r="EY16" i="3"/>
  <c r="EW16" i="3"/>
  <c r="EW19" i="3"/>
  <c r="EY18" i="3"/>
  <c r="EZ15" i="3"/>
  <c r="EW18" i="3"/>
  <c r="EX7" i="3"/>
  <c r="FA7" i="3" s="1"/>
  <c r="GP13" i="3"/>
  <c r="GI15" i="3"/>
  <c r="EX27" i="3"/>
  <c r="FA27" i="3" s="1"/>
  <c r="EX9" i="3"/>
  <c r="FA9" i="3" s="1"/>
  <c r="EX11" i="3"/>
  <c r="FA11" i="3" s="1"/>
  <c r="EX26" i="3"/>
  <c r="FA26" i="3" s="1"/>
  <c r="EX10" i="3"/>
  <c r="FA10" i="3" s="1"/>
  <c r="EX8" i="3"/>
  <c r="FA8" i="3" s="1"/>
  <c r="GK8" i="3"/>
  <c r="GM8" i="3"/>
  <c r="GL8" i="3"/>
  <c r="GN8" i="3"/>
  <c r="GO8" i="3" s="1"/>
  <c r="GJ8" i="3"/>
  <c r="GK11" i="3"/>
  <c r="GL11" i="3"/>
  <c r="GN11" i="3"/>
  <c r="GO11" i="3" s="1"/>
  <c r="GM11" i="3"/>
  <c r="GJ11" i="3"/>
  <c r="GL25" i="3"/>
  <c r="GK25" i="3"/>
  <c r="GN25" i="3"/>
  <c r="GO25" i="3" s="1"/>
  <c r="GJ25" i="3"/>
  <c r="GM25" i="3"/>
  <c r="GM10" i="3"/>
  <c r="GL10" i="3"/>
  <c r="GK10" i="3"/>
  <c r="GN10" i="3"/>
  <c r="GO10" i="3" s="1"/>
  <c r="GJ10" i="3"/>
  <c r="GI7" i="3"/>
  <c r="GP5" i="3"/>
  <c r="GI23" i="3"/>
  <c r="GP21" i="3"/>
  <c r="GN31" i="3"/>
  <c r="GO31" i="3" s="1"/>
  <c r="GP33" i="3" s="1"/>
  <c r="GR33" i="3" s="1"/>
  <c r="GS33" i="3" s="1"/>
  <c r="GK31" i="3"/>
  <c r="GM31" i="3"/>
  <c r="GL31" i="3"/>
  <c r="GJ31" i="3"/>
  <c r="EX25" i="3"/>
  <c r="FA25" i="3" s="1"/>
  <c r="BH43" i="2"/>
  <c r="BE54" i="2"/>
  <c r="BE55" i="2" l="1"/>
  <c r="BE56" i="2" s="1"/>
  <c r="BE57" i="2" s="1"/>
  <c r="BE58" i="2" s="1"/>
  <c r="BE59" i="2" s="1"/>
  <c r="BE60" i="2" s="1"/>
  <c r="BE61" i="2" s="1"/>
  <c r="BE62" i="2" s="1"/>
  <c r="BE63" i="2" s="1"/>
  <c r="BE64" i="2" s="1"/>
  <c r="BE65" i="2" s="1"/>
  <c r="BE66" i="2" s="1"/>
  <c r="BE67" i="2" s="1"/>
  <c r="BE68" i="2" s="1"/>
  <c r="BE69" i="2" s="1"/>
  <c r="BE70" i="2" s="1"/>
  <c r="BE71" i="2" s="1"/>
  <c r="BE72" i="2" s="1"/>
  <c r="BE73" i="2" s="1"/>
  <c r="EX17" i="3"/>
  <c r="FA17" i="3" s="1"/>
  <c r="EX19" i="3"/>
  <c r="FA19" i="3" s="1"/>
  <c r="BH44" i="2"/>
  <c r="FC35" i="3"/>
  <c r="FE35" i="3" s="1"/>
  <c r="FC33" i="3"/>
  <c r="FE33" i="3" s="1"/>
  <c r="FC31" i="3"/>
  <c r="FE31" i="3" s="1"/>
  <c r="FC34" i="3"/>
  <c r="FE34" i="3" s="1"/>
  <c r="FB8" i="3"/>
  <c r="FC32" i="3"/>
  <c r="FE32" i="3" s="1"/>
  <c r="EX18" i="3"/>
  <c r="FA18" i="3" s="1"/>
  <c r="EX15" i="3"/>
  <c r="FA15" i="3" s="1"/>
  <c r="GK15" i="3"/>
  <c r="GL15" i="3"/>
  <c r="GN15" i="3"/>
  <c r="GO15" i="3" s="1"/>
  <c r="GM15" i="3"/>
  <c r="GJ15" i="3"/>
  <c r="EX16" i="3"/>
  <c r="FA16" i="3" s="1"/>
  <c r="FB11" i="3"/>
  <c r="FB7" i="3"/>
  <c r="FB25" i="3"/>
  <c r="GP32" i="3"/>
  <c r="GR32" i="3" s="1"/>
  <c r="GS32" i="3" s="1"/>
  <c r="GP34" i="3"/>
  <c r="GR34" i="3" s="1"/>
  <c r="GS34" i="3" s="1"/>
  <c r="FB10" i="3"/>
  <c r="FB9" i="3"/>
  <c r="FB23" i="3"/>
  <c r="GL7" i="3"/>
  <c r="GK7" i="3"/>
  <c r="GN7" i="3"/>
  <c r="GO7" i="3" s="1"/>
  <c r="GP11" i="3" s="1"/>
  <c r="GR11" i="3" s="1"/>
  <c r="GS11" i="3" s="1"/>
  <c r="GJ7" i="3"/>
  <c r="GM7" i="3"/>
  <c r="GP31" i="3"/>
  <c r="GR31" i="3" s="1"/>
  <c r="GS31" i="3" s="1"/>
  <c r="GP35" i="3"/>
  <c r="GR35" i="3" s="1"/>
  <c r="GS35" i="3" s="1"/>
  <c r="GK23" i="3"/>
  <c r="GJ23" i="3"/>
  <c r="GN23" i="3"/>
  <c r="GO23" i="3" s="1"/>
  <c r="GM23" i="3"/>
  <c r="GL23" i="3"/>
  <c r="FB24" i="3"/>
  <c r="FB27" i="3"/>
  <c r="FB26" i="3"/>
  <c r="BH45" i="2"/>
  <c r="BH46" i="2"/>
  <c r="BH47" i="2"/>
  <c r="BH48" i="2"/>
  <c r="BH50" i="2"/>
  <c r="BE74" i="2"/>
  <c r="BE75" i="2" s="1"/>
  <c r="FC9" i="3" l="1"/>
  <c r="FE9" i="3" s="1"/>
  <c r="FF35" i="3"/>
  <c r="FH31" i="3"/>
  <c r="FH35" i="3"/>
  <c r="FI32" i="3"/>
  <c r="FH32" i="3"/>
  <c r="FL29" i="3"/>
  <c r="FF32" i="3"/>
  <c r="FI34" i="3"/>
  <c r="FI35" i="3"/>
  <c r="FF33" i="3"/>
  <c r="FF31" i="3"/>
  <c r="FI31" i="3"/>
  <c r="FH33" i="3"/>
  <c r="FF34" i="3"/>
  <c r="FH34" i="3"/>
  <c r="FC8" i="3"/>
  <c r="FE8" i="3" s="1"/>
  <c r="FI33" i="3"/>
  <c r="FC7" i="3"/>
  <c r="FE7" i="3" s="1"/>
  <c r="FC10" i="3"/>
  <c r="FE10" i="3" s="1"/>
  <c r="GP18" i="3"/>
  <c r="GR18" i="3" s="1"/>
  <c r="GS18" i="3" s="1"/>
  <c r="GP17" i="3"/>
  <c r="GR17" i="3" s="1"/>
  <c r="GS17" i="3" s="1"/>
  <c r="GP19" i="3"/>
  <c r="GR19" i="3" s="1"/>
  <c r="GS19" i="3" s="1"/>
  <c r="GP15" i="3"/>
  <c r="GR15" i="3" s="1"/>
  <c r="GS15" i="3" s="1"/>
  <c r="GP16" i="3"/>
  <c r="GR16" i="3" s="1"/>
  <c r="GS16" i="3" s="1"/>
  <c r="FC27" i="3"/>
  <c r="FE27" i="3" s="1"/>
  <c r="FB19" i="3"/>
  <c r="FB17" i="3"/>
  <c r="FB16" i="3"/>
  <c r="FB15" i="3"/>
  <c r="FB18" i="3"/>
  <c r="FC11" i="3"/>
  <c r="FE11" i="3" s="1"/>
  <c r="FC25" i="3"/>
  <c r="FE25" i="3" s="1"/>
  <c r="GP8" i="3"/>
  <c r="GR8" i="3" s="1"/>
  <c r="GS8" i="3" s="1"/>
  <c r="FC24" i="3"/>
  <c r="FE24" i="3" s="1"/>
  <c r="GP7" i="3"/>
  <c r="GR7" i="3" s="1"/>
  <c r="GS7" i="3" s="1"/>
  <c r="GP9" i="3"/>
  <c r="GR9" i="3" s="1"/>
  <c r="GS9" i="3" s="1"/>
  <c r="GP10" i="3"/>
  <c r="GR10" i="3" s="1"/>
  <c r="GS10" i="3" s="1"/>
  <c r="GP25" i="3"/>
  <c r="GR25" i="3" s="1"/>
  <c r="GS25" i="3" s="1"/>
  <c r="GP23" i="3"/>
  <c r="GR23" i="3" s="1"/>
  <c r="GS23" i="3" s="1"/>
  <c r="GP26" i="3"/>
  <c r="GR26" i="3" s="1"/>
  <c r="GS26" i="3" s="1"/>
  <c r="GP27" i="3"/>
  <c r="GR27" i="3" s="1"/>
  <c r="GS27" i="3" s="1"/>
  <c r="GP24" i="3"/>
  <c r="GR24" i="3" s="1"/>
  <c r="GS24" i="3" s="1"/>
  <c r="FC26" i="3"/>
  <c r="FE26" i="3" s="1"/>
  <c r="FC23" i="3"/>
  <c r="BE76" i="2"/>
  <c r="BE77" i="2" s="1"/>
  <c r="BE78" i="2" s="1"/>
  <c r="BE79" i="2" s="1"/>
  <c r="BE80" i="2" s="1"/>
  <c r="BE81" i="2" s="1"/>
  <c r="BE82" i="2" s="1"/>
  <c r="BE83" i="2" s="1"/>
  <c r="BE84" i="2" s="1"/>
  <c r="BE85" i="2" s="1"/>
  <c r="BE86" i="2" s="1"/>
  <c r="BE87" i="2" s="1"/>
  <c r="FG34" i="3" l="1"/>
  <c r="FJ34" i="3" s="1"/>
  <c r="FG31" i="3"/>
  <c r="FJ31" i="3" s="1"/>
  <c r="FG35" i="3"/>
  <c r="FJ35" i="3" s="1"/>
  <c r="FG32" i="3"/>
  <c r="FJ32" i="3" s="1"/>
  <c r="FC18" i="3"/>
  <c r="FE18" i="3" s="1"/>
  <c r="FG33" i="3"/>
  <c r="FJ33" i="3" s="1"/>
  <c r="FC15" i="3"/>
  <c r="FC16" i="3"/>
  <c r="FE16" i="3" s="1"/>
  <c r="FC17" i="3"/>
  <c r="FE17" i="3" s="1"/>
  <c r="FC19" i="3"/>
  <c r="FE19" i="3" s="1"/>
  <c r="FL5" i="3"/>
  <c r="FH8" i="3"/>
  <c r="FI8" i="3"/>
  <c r="FI9" i="3"/>
  <c r="FH7" i="3"/>
  <c r="FI7" i="3"/>
  <c r="FF7" i="3"/>
  <c r="FH11" i="3"/>
  <c r="FF10" i="3"/>
  <c r="FI11" i="3"/>
  <c r="FI10" i="3"/>
  <c r="FF11" i="3"/>
  <c r="FH10" i="3"/>
  <c r="FE23" i="3"/>
  <c r="FI24" i="3" s="1"/>
  <c r="FL21" i="3"/>
  <c r="FH9" i="3"/>
  <c r="FF9" i="3"/>
  <c r="FF8" i="3"/>
  <c r="BE88" i="2"/>
  <c r="BE89" i="2" s="1"/>
  <c r="FK32" i="3" l="1"/>
  <c r="FK31" i="3"/>
  <c r="FK34" i="3"/>
  <c r="FG10" i="3"/>
  <c r="FJ10" i="3" s="1"/>
  <c r="FK33" i="3"/>
  <c r="FK35" i="3"/>
  <c r="FG7" i="3"/>
  <c r="FJ7" i="3" s="1"/>
  <c r="FH26" i="3"/>
  <c r="FE15" i="3"/>
  <c r="FL13" i="3"/>
  <c r="FG9" i="3"/>
  <c r="FJ9" i="3" s="1"/>
  <c r="FG11" i="3"/>
  <c r="FJ11" i="3" s="1"/>
  <c r="FH24" i="3"/>
  <c r="FG24" i="3" s="1"/>
  <c r="FG8" i="3"/>
  <c r="FJ8" i="3" s="1"/>
  <c r="FF25" i="3"/>
  <c r="FH25" i="3"/>
  <c r="FF26" i="3"/>
  <c r="FI25" i="3"/>
  <c r="FI26" i="3"/>
  <c r="FF23" i="3"/>
  <c r="FH23" i="3"/>
  <c r="FI23" i="3"/>
  <c r="FI27" i="3"/>
  <c r="FH27" i="3"/>
  <c r="FF27" i="3"/>
  <c r="FF24" i="3"/>
  <c r="BE90" i="2"/>
  <c r="BE91" i="2" s="1"/>
  <c r="FL34" i="3" l="1"/>
  <c r="FN34" i="3" s="1"/>
  <c r="FO34" i="3" s="1"/>
  <c r="BP34" i="3" s="1"/>
  <c r="FL32" i="3"/>
  <c r="FN32" i="3" s="1"/>
  <c r="FO32" i="3" s="1"/>
  <c r="BP32" i="3" s="1"/>
  <c r="FL33" i="3"/>
  <c r="FN33" i="3" s="1"/>
  <c r="FO33" i="3" s="1"/>
  <c r="BP33" i="3" s="1"/>
  <c r="FL31" i="3"/>
  <c r="FN31" i="3" s="1"/>
  <c r="FO31" i="3" s="1"/>
  <c r="BP31" i="3" s="1"/>
  <c r="FL35" i="3"/>
  <c r="FN35" i="3" s="1"/>
  <c r="FO35" i="3" s="1"/>
  <c r="BP35" i="3" s="1"/>
  <c r="FG26" i="3"/>
  <c r="FJ26" i="3" s="1"/>
  <c r="FH18" i="3"/>
  <c r="FF15" i="3"/>
  <c r="FI19" i="3"/>
  <c r="FF16" i="3"/>
  <c r="FI15" i="3"/>
  <c r="FH19" i="3"/>
  <c r="FF18" i="3"/>
  <c r="FH15" i="3"/>
  <c r="FI17" i="3"/>
  <c r="FF17" i="3"/>
  <c r="FH17" i="3"/>
  <c r="FI18" i="3"/>
  <c r="FH16" i="3"/>
  <c r="FI16" i="3"/>
  <c r="FF19" i="3"/>
  <c r="FG23" i="3"/>
  <c r="FJ23" i="3" s="1"/>
  <c r="FK10" i="3"/>
  <c r="FK8" i="3"/>
  <c r="FK7" i="3"/>
  <c r="FK11" i="3"/>
  <c r="FK9" i="3"/>
  <c r="FG27" i="3"/>
  <c r="FJ27" i="3" s="1"/>
  <c r="FG25" i="3"/>
  <c r="FJ25" i="3" s="1"/>
  <c r="FJ24" i="3"/>
  <c r="BE92" i="2"/>
  <c r="BE93" i="2" s="1"/>
  <c r="BE94" i="2" s="1"/>
  <c r="BE95" i="2" s="1"/>
  <c r="BE96" i="2" s="1"/>
  <c r="BJ52" i="4"/>
  <c r="BI52" i="4"/>
  <c r="AW65" i="2" s="1"/>
  <c r="J72" i="2" s="1"/>
  <c r="CJ72" i="2" s="1"/>
  <c r="BQ32" i="3" l="1"/>
  <c r="FL11" i="3"/>
  <c r="FN11" i="3" s="1"/>
  <c r="FO11" i="3" s="1"/>
  <c r="BP11" i="3" s="1"/>
  <c r="BQ33" i="3"/>
  <c r="BQ31" i="3"/>
  <c r="Y31" i="3" s="1"/>
  <c r="BQ35" i="3"/>
  <c r="BQ34" i="3"/>
  <c r="FK25" i="3"/>
  <c r="FL10" i="3"/>
  <c r="FN10" i="3" s="1"/>
  <c r="FO10" i="3" s="1"/>
  <c r="BP10" i="3" s="1"/>
  <c r="FL8" i="3"/>
  <c r="FN8" i="3" s="1"/>
  <c r="FO8" i="3" s="1"/>
  <c r="BP8" i="3" s="1"/>
  <c r="FG18" i="3"/>
  <c r="FJ18" i="3" s="1"/>
  <c r="FG19" i="3"/>
  <c r="FJ19" i="3" s="1"/>
  <c r="FG17" i="3"/>
  <c r="FJ17" i="3" s="1"/>
  <c r="FG15" i="3"/>
  <c r="FJ15" i="3" s="1"/>
  <c r="FG16" i="3"/>
  <c r="FJ16" i="3" s="1"/>
  <c r="FL7" i="3"/>
  <c r="FN7" i="3" s="1"/>
  <c r="FO7" i="3" s="1"/>
  <c r="BP7" i="3" s="1"/>
  <c r="FL9" i="3"/>
  <c r="FN9" i="3" s="1"/>
  <c r="FO9" i="3" s="1"/>
  <c r="BP9" i="3" s="1"/>
  <c r="FK24" i="3"/>
  <c r="FK23" i="3"/>
  <c r="FK27" i="3"/>
  <c r="FK26" i="3"/>
  <c r="BE97" i="2"/>
  <c r="BE98" i="2" s="1"/>
  <c r="BE99" i="2" s="1"/>
  <c r="BE100" i="2" s="1"/>
  <c r="BE101" i="2" s="1"/>
  <c r="BE102" i="2" s="1"/>
  <c r="BE103" i="2" s="1"/>
  <c r="BE104" i="2" s="1"/>
  <c r="BE105" i="2" s="1"/>
  <c r="BE106" i="2" s="1"/>
  <c r="BE107" i="2" s="1"/>
  <c r="N53" i="3"/>
  <c r="CM53" i="3" s="1"/>
  <c r="CI72" i="2"/>
  <c r="D56" i="4"/>
  <c r="CC56" i="4" s="1"/>
  <c r="D31" i="3" l="1"/>
  <c r="BL163" i="2" s="1"/>
  <c r="B64" i="2" s="1"/>
  <c r="AA31" i="3"/>
  <c r="M31" i="3"/>
  <c r="W31" i="3"/>
  <c r="K31" i="3"/>
  <c r="Q31" i="3"/>
  <c r="S31" i="3"/>
  <c r="AC31" i="3"/>
  <c r="M35" i="3"/>
  <c r="U31" i="3"/>
  <c r="AE31" i="3"/>
  <c r="O31" i="3"/>
  <c r="W32" i="3"/>
  <c r="K32" i="3"/>
  <c r="M33" i="3"/>
  <c r="U35" i="3"/>
  <c r="Q33" i="3"/>
  <c r="Y34" i="3"/>
  <c r="AE32" i="3"/>
  <c r="AA35" i="3"/>
  <c r="Y32" i="3"/>
  <c r="M32" i="3"/>
  <c r="S33" i="3"/>
  <c r="O32" i="3"/>
  <c r="D35" i="3"/>
  <c r="CD35" i="3" s="1"/>
  <c r="AE34" i="3"/>
  <c r="O33" i="3"/>
  <c r="U32" i="3"/>
  <c r="O35" i="3"/>
  <c r="W34" i="3"/>
  <c r="AC32" i="3"/>
  <c r="D34" i="3"/>
  <c r="CD34" i="3" s="1"/>
  <c r="AA33" i="3"/>
  <c r="W35" i="3"/>
  <c r="AC35" i="3"/>
  <c r="AA32" i="3"/>
  <c r="S32" i="3"/>
  <c r="Y33" i="3"/>
  <c r="AE35" i="3"/>
  <c r="Q32" i="3"/>
  <c r="K33" i="3"/>
  <c r="D32" i="3"/>
  <c r="BL164" i="2" s="1"/>
  <c r="J62" i="2" s="1"/>
  <c r="D49" i="4" s="1"/>
  <c r="BJ49" i="4" s="1"/>
  <c r="AC33" i="3"/>
  <c r="AA34" i="3"/>
  <c r="U34" i="3"/>
  <c r="K34" i="3"/>
  <c r="U33" i="3"/>
  <c r="Q34" i="3"/>
  <c r="M34" i="3"/>
  <c r="S34" i="3"/>
  <c r="D33" i="3"/>
  <c r="CC33" i="3" s="1"/>
  <c r="K35" i="3"/>
  <c r="Y35" i="3"/>
  <c r="AC34" i="3"/>
  <c r="S35" i="3"/>
  <c r="Q35" i="3"/>
  <c r="AE33" i="3"/>
  <c r="W33" i="3"/>
  <c r="O34" i="3"/>
  <c r="BQ10" i="3"/>
  <c r="FK18" i="3"/>
  <c r="FK16" i="3"/>
  <c r="FK15" i="3"/>
  <c r="FK19" i="3"/>
  <c r="FK17" i="3"/>
  <c r="BQ7" i="3"/>
  <c r="AA7" i="3" s="1"/>
  <c r="BQ9" i="3"/>
  <c r="FL27" i="3"/>
  <c r="FN27" i="3" s="1"/>
  <c r="FO27" i="3" s="1"/>
  <c r="BP27" i="3" s="1"/>
  <c r="BQ8" i="3"/>
  <c r="BQ11" i="3"/>
  <c r="FL23" i="3"/>
  <c r="FN23" i="3" s="1"/>
  <c r="FO23" i="3" s="1"/>
  <c r="BP23" i="3" s="1"/>
  <c r="FL24" i="3"/>
  <c r="FN24" i="3" s="1"/>
  <c r="FO24" i="3" s="1"/>
  <c r="BP24" i="3" s="1"/>
  <c r="FL26" i="3"/>
  <c r="FN26" i="3" s="1"/>
  <c r="FO26" i="3" s="1"/>
  <c r="BP26" i="3" s="1"/>
  <c r="FL25" i="3"/>
  <c r="FN25" i="3" s="1"/>
  <c r="FO25" i="3" s="1"/>
  <c r="BP25" i="3" s="1"/>
  <c r="CN53" i="3"/>
  <c r="BE108" i="2"/>
  <c r="BE109" i="2" s="1"/>
  <c r="BE110" i="2" s="1"/>
  <c r="BE111" i="2" s="1"/>
  <c r="BE112" i="2" s="1"/>
  <c r="CD56" i="4"/>
  <c r="CC49" i="4" l="1"/>
  <c r="CD49" i="4"/>
  <c r="CD31" i="3"/>
  <c r="CC31" i="3"/>
  <c r="CD32" i="3"/>
  <c r="CC32" i="3"/>
  <c r="CD33" i="3"/>
  <c r="CC34" i="3"/>
  <c r="CC35" i="3"/>
  <c r="FL17" i="3"/>
  <c r="FN17" i="3" s="1"/>
  <c r="FO17" i="3" s="1"/>
  <c r="BP17" i="3" s="1"/>
  <c r="AE7" i="3"/>
  <c r="W7" i="3"/>
  <c r="AA8" i="3"/>
  <c r="D7" i="3"/>
  <c r="CD7" i="3" s="1"/>
  <c r="AC9" i="3"/>
  <c r="O7" i="3"/>
  <c r="S10" i="3"/>
  <c r="M7" i="3"/>
  <c r="Q7" i="3"/>
  <c r="Y7" i="3"/>
  <c r="U7" i="3"/>
  <c r="AC7" i="3"/>
  <c r="S7" i="3"/>
  <c r="K7" i="3"/>
  <c r="K9" i="3"/>
  <c r="FL19" i="3"/>
  <c r="FN19" i="3" s="1"/>
  <c r="FO19" i="3" s="1"/>
  <c r="BP19" i="3" s="1"/>
  <c r="FL16" i="3"/>
  <c r="FN16" i="3" s="1"/>
  <c r="FO16" i="3" s="1"/>
  <c r="BP16" i="3" s="1"/>
  <c r="FL15" i="3"/>
  <c r="FN15" i="3" s="1"/>
  <c r="FO15" i="3" s="1"/>
  <c r="BP15" i="3" s="1"/>
  <c r="FL18" i="3"/>
  <c r="FN18" i="3" s="1"/>
  <c r="FO18" i="3" s="1"/>
  <c r="BP18" i="3" s="1"/>
  <c r="S9" i="3"/>
  <c r="BQ27" i="3"/>
  <c r="M10" i="3"/>
  <c r="U11" i="3"/>
  <c r="W8" i="3"/>
  <c r="M8" i="3"/>
  <c r="K11" i="3"/>
  <c r="AE10" i="3"/>
  <c r="Q11" i="3"/>
  <c r="D9" i="3"/>
  <c r="CD9" i="3" s="1"/>
  <c r="Q10" i="3"/>
  <c r="Y9" i="3"/>
  <c r="K8" i="3"/>
  <c r="AC11" i="3"/>
  <c r="AC10" i="3"/>
  <c r="W9" i="3"/>
  <c r="AA11" i="3"/>
  <c r="Y8" i="3"/>
  <c r="S11" i="3"/>
  <c r="AE11" i="3"/>
  <c r="Q9" i="3"/>
  <c r="W11" i="3"/>
  <c r="M11" i="3"/>
  <c r="AE8" i="3"/>
  <c r="O9" i="3"/>
  <c r="Y11" i="3"/>
  <c r="D11" i="3"/>
  <c r="CC11" i="3" s="1"/>
  <c r="S8" i="3"/>
  <c r="D8" i="3"/>
  <c r="BL158" i="2" s="1"/>
  <c r="J63" i="2" s="1"/>
  <c r="D50" i="4" s="1"/>
  <c r="M9" i="3"/>
  <c r="O10" i="3"/>
  <c r="AE9" i="3"/>
  <c r="D10" i="3"/>
  <c r="CD10" i="3" s="1"/>
  <c r="AA9" i="3"/>
  <c r="U8" i="3"/>
  <c r="K10" i="3"/>
  <c r="W10" i="3"/>
  <c r="AA10" i="3"/>
  <c r="BQ25" i="3"/>
  <c r="Y10" i="3"/>
  <c r="O8" i="3"/>
  <c r="Q8" i="3"/>
  <c r="AC8" i="3"/>
  <c r="O11" i="3"/>
  <c r="U9" i="3"/>
  <c r="U10" i="3"/>
  <c r="BQ26" i="3"/>
  <c r="BQ24" i="3"/>
  <c r="B51" i="4"/>
  <c r="CA64" i="2"/>
  <c r="B50" i="3"/>
  <c r="CB64" i="2"/>
  <c r="BQ23" i="3"/>
  <c r="CJ62" i="2"/>
  <c r="CI62" i="2"/>
  <c r="B43" i="3"/>
  <c r="BE113" i="2"/>
  <c r="BE114" i="2" s="1"/>
  <c r="BJ50" i="4" l="1"/>
  <c r="CD50" i="4"/>
  <c r="CC50" i="4"/>
  <c r="CD11" i="3"/>
  <c r="CC7" i="3"/>
  <c r="CC9" i="3"/>
  <c r="BL157" i="2"/>
  <c r="B65" i="2" s="1"/>
  <c r="CC10" i="3"/>
  <c r="BQ18" i="3"/>
  <c r="BQ15" i="3"/>
  <c r="BQ17" i="3"/>
  <c r="BQ16" i="3"/>
  <c r="BQ19" i="3"/>
  <c r="CC8" i="3"/>
  <c r="CD8" i="3"/>
  <c r="CB43" i="3"/>
  <c r="CA43" i="3"/>
  <c r="AA26" i="3"/>
  <c r="W26" i="3"/>
  <c r="M24" i="3"/>
  <c r="Y25" i="3"/>
  <c r="M23" i="3"/>
  <c r="AC26" i="3"/>
  <c r="K23" i="3"/>
  <c r="S26" i="3"/>
  <c r="M25" i="3"/>
  <c r="O24" i="3"/>
  <c r="AA27" i="3"/>
  <c r="D26" i="3"/>
  <c r="K27" i="3"/>
  <c r="Q27" i="3"/>
  <c r="U26" i="3"/>
  <c r="AC24" i="3"/>
  <c r="K25" i="3"/>
  <c r="Q26" i="3"/>
  <c r="K26" i="3"/>
  <c r="O27" i="3"/>
  <c r="W24" i="3"/>
  <c r="D23" i="3"/>
  <c r="W27" i="3"/>
  <c r="AC25" i="3"/>
  <c r="O25" i="3"/>
  <c r="AA23" i="3"/>
  <c r="AE24" i="3"/>
  <c r="S27" i="3"/>
  <c r="AE25" i="3"/>
  <c r="Q24" i="3"/>
  <c r="AC27" i="3"/>
  <c r="M26" i="3"/>
  <c r="AA25" i="3"/>
  <c r="AC23" i="3"/>
  <c r="AA24" i="3"/>
  <c r="U24" i="3"/>
  <c r="AE23" i="3"/>
  <c r="Y26" i="3"/>
  <c r="Q25" i="3"/>
  <c r="D25" i="3"/>
  <c r="O26" i="3"/>
  <c r="U25" i="3"/>
  <c r="W25" i="3"/>
  <c r="S24" i="3"/>
  <c r="M27" i="3"/>
  <c r="Y23" i="3"/>
  <c r="U27" i="3"/>
  <c r="K24" i="3"/>
  <c r="AE26" i="3"/>
  <c r="D24" i="3"/>
  <c r="W23" i="3"/>
  <c r="Y24" i="3"/>
  <c r="Y27" i="3"/>
  <c r="D27" i="3"/>
  <c r="S23" i="3"/>
  <c r="S25" i="3"/>
  <c r="U23" i="3"/>
  <c r="AE27" i="3"/>
  <c r="Q23" i="3"/>
  <c r="O23" i="3"/>
  <c r="CA50" i="3"/>
  <c r="CB50" i="3"/>
  <c r="CJ63" i="2"/>
  <c r="CI63" i="2"/>
  <c r="B47" i="3"/>
  <c r="BI51" i="4"/>
  <c r="AW64" i="2" s="1"/>
  <c r="B72" i="2" s="1"/>
  <c r="B56" i="4" s="1"/>
  <c r="CB51" i="4"/>
  <c r="CA51" i="4"/>
  <c r="BE115" i="2"/>
  <c r="BE116" i="2" s="1"/>
  <c r="BE117" i="2" s="1"/>
  <c r="CA56" i="4" l="1"/>
  <c r="CB56" i="4"/>
  <c r="CA65" i="2"/>
  <c r="B52" i="4"/>
  <c r="B54" i="3"/>
  <c r="CB54" i="3" s="1"/>
  <c r="CB65" i="2"/>
  <c r="AC16" i="3"/>
  <c r="AA19" i="3"/>
  <c r="AE16" i="3"/>
  <c r="M17" i="3"/>
  <c r="Y15" i="3"/>
  <c r="S18" i="3"/>
  <c r="S17" i="3"/>
  <c r="U17" i="3"/>
  <c r="D15" i="3"/>
  <c r="O15" i="3"/>
  <c r="D19" i="3"/>
  <c r="S16" i="3"/>
  <c r="AA18" i="3"/>
  <c r="Q16" i="3"/>
  <c r="W19" i="3"/>
  <c r="AA16" i="3"/>
  <c r="U18" i="3"/>
  <c r="S15" i="3"/>
  <c r="D16" i="3"/>
  <c r="W17" i="3"/>
  <c r="AE18" i="3"/>
  <c r="AA17" i="3"/>
  <c r="AC17" i="3"/>
  <c r="W16" i="3"/>
  <c r="M19" i="3"/>
  <c r="O19" i="3"/>
  <c r="K15" i="3"/>
  <c r="D18" i="3"/>
  <c r="AE15" i="3"/>
  <c r="W18" i="3"/>
  <c r="Y16" i="3"/>
  <c r="Q17" i="3"/>
  <c r="U15" i="3"/>
  <c r="D17" i="3"/>
  <c r="Y19" i="3"/>
  <c r="O18" i="3"/>
  <c r="Y18" i="3"/>
  <c r="M15" i="3"/>
  <c r="AE19" i="3"/>
  <c r="W15" i="3"/>
  <c r="AA15" i="3"/>
  <c r="AE17" i="3"/>
  <c r="M16" i="3"/>
  <c r="K18" i="3"/>
  <c r="Y17" i="3"/>
  <c r="K19" i="3"/>
  <c r="K17" i="3"/>
  <c r="U16" i="3"/>
  <c r="O16" i="3"/>
  <c r="O17" i="3"/>
  <c r="AC15" i="3"/>
  <c r="M18" i="3"/>
  <c r="Q15" i="3"/>
  <c r="U19" i="3"/>
  <c r="K16" i="3"/>
  <c r="S19" i="3"/>
  <c r="AC18" i="3"/>
  <c r="Q19" i="3"/>
  <c r="Q18" i="3"/>
  <c r="AC19" i="3"/>
  <c r="CD24" i="3"/>
  <c r="CC24" i="3"/>
  <c r="BL162" i="2"/>
  <c r="J64" i="2" s="1"/>
  <c r="D51" i="4" s="1"/>
  <c r="CB72" i="2"/>
  <c r="CA72" i="2"/>
  <c r="N52" i="3"/>
  <c r="CC27" i="3"/>
  <c r="CD27" i="3"/>
  <c r="CD26" i="3"/>
  <c r="CC26" i="3"/>
  <c r="CA54" i="3"/>
  <c r="CB47" i="3"/>
  <c r="CA47" i="3"/>
  <c r="CD25" i="3"/>
  <c r="CC25" i="3"/>
  <c r="BL161" i="2"/>
  <c r="B62" i="2" s="1"/>
  <c r="B49" i="4" s="1"/>
  <c r="CD23" i="3"/>
  <c r="CC23" i="3"/>
  <c r="BE118" i="2"/>
  <c r="BE119" i="2" s="1"/>
  <c r="BE120" i="2" s="1"/>
  <c r="BH33" i="2" s="1"/>
  <c r="CA52" i="4" l="1"/>
  <c r="CB52" i="4"/>
  <c r="BJ51" i="4"/>
  <c r="CC51" i="4"/>
  <c r="CD51" i="4"/>
  <c r="BI49" i="4"/>
  <c r="AW62" i="2" s="1"/>
  <c r="B71" i="2" s="1"/>
  <c r="CB49" i="4"/>
  <c r="CA49" i="4"/>
  <c r="CC19" i="3"/>
  <c r="CD19" i="3"/>
  <c r="CC17" i="3"/>
  <c r="CD17" i="3"/>
  <c r="CC18" i="3"/>
  <c r="CD18" i="3"/>
  <c r="BL159" i="2"/>
  <c r="B63" i="2" s="1"/>
  <c r="B50" i="4" s="1"/>
  <c r="CC15" i="3"/>
  <c r="CD15" i="3"/>
  <c r="BL160" i="2"/>
  <c r="J65" i="2" s="1"/>
  <c r="D52" i="4" s="1"/>
  <c r="CC16" i="3"/>
  <c r="CD16" i="3"/>
  <c r="CM52" i="3"/>
  <c r="CN52" i="3"/>
  <c r="B51" i="3"/>
  <c r="CI64" i="2"/>
  <c r="CJ64" i="2"/>
  <c r="CA62" i="2"/>
  <c r="B42" i="3"/>
  <c r="CB62" i="2"/>
  <c r="BH61" i="2"/>
  <c r="BH55" i="2"/>
  <c r="BH51" i="2"/>
  <c r="BH78" i="2"/>
  <c r="BH152" i="2"/>
  <c r="BH38" i="2"/>
  <c r="BH49" i="2"/>
  <c r="BH118" i="2"/>
  <c r="BH70" i="2"/>
  <c r="BH126" i="2"/>
  <c r="BH82" i="2"/>
  <c r="BH131" i="2"/>
  <c r="BH149" i="2"/>
  <c r="BH127" i="2"/>
  <c r="BH136" i="2"/>
  <c r="BH125" i="2"/>
  <c r="BH138" i="2"/>
  <c r="BH103" i="2"/>
  <c r="BH121" i="2"/>
  <c r="BH115" i="2"/>
  <c r="BH154" i="2"/>
  <c r="BH144" i="2"/>
  <c r="BH139" i="2"/>
  <c r="BH73" i="2"/>
  <c r="BH86" i="2"/>
  <c r="BH54" i="2"/>
  <c r="BH113" i="2"/>
  <c r="BH77" i="2"/>
  <c r="BH146" i="2"/>
  <c r="BH52" i="2"/>
  <c r="BH69" i="2"/>
  <c r="BH117" i="2"/>
  <c r="BH104" i="2"/>
  <c r="BH141" i="2"/>
  <c r="BH124" i="2"/>
  <c r="BH76" i="2"/>
  <c r="BH105" i="2"/>
  <c r="BH97" i="2"/>
  <c r="BH59" i="2"/>
  <c r="BH102" i="2"/>
  <c r="BH142" i="2"/>
  <c r="BH112" i="2"/>
  <c r="BH71" i="2"/>
  <c r="BH66" i="2"/>
  <c r="BH148" i="2"/>
  <c r="BH94" i="2"/>
  <c r="BH83" i="2"/>
  <c r="BH151" i="2"/>
  <c r="BH135" i="2"/>
  <c r="BH140" i="2"/>
  <c r="BH80" i="2"/>
  <c r="BH134" i="2"/>
  <c r="BH108" i="2"/>
  <c r="BH143" i="2"/>
  <c r="BH153" i="2"/>
  <c r="BH65" i="2"/>
  <c r="BH119" i="2"/>
  <c r="BH89" i="2"/>
  <c r="BH133" i="2"/>
  <c r="BH129" i="2"/>
  <c r="BH87" i="2"/>
  <c r="BH81" i="2"/>
  <c r="BH56" i="2"/>
  <c r="BH53" i="2"/>
  <c r="BH90" i="2"/>
  <c r="BH93" i="2"/>
  <c r="BH58" i="2"/>
  <c r="BH62" i="2"/>
  <c r="BH99" i="2"/>
  <c r="BH130" i="2"/>
  <c r="BH128" i="2"/>
  <c r="BH67" i="2"/>
  <c r="BH147" i="2"/>
  <c r="BH64" i="2"/>
  <c r="BH84" i="2"/>
  <c r="BH123" i="2"/>
  <c r="BH116" i="2"/>
  <c r="BH91" i="2"/>
  <c r="BH107" i="2"/>
  <c r="BH106" i="2"/>
  <c r="BH150" i="2"/>
  <c r="BH60" i="2"/>
  <c r="BH63" i="2"/>
  <c r="BH75" i="2"/>
  <c r="BH120" i="2"/>
  <c r="BH88" i="2"/>
  <c r="BH145" i="2"/>
  <c r="BH111" i="2"/>
  <c r="BH85" i="2"/>
  <c r="BH122" i="2"/>
  <c r="BH109" i="2"/>
  <c r="BH132" i="2"/>
  <c r="BH79" i="2"/>
  <c r="BH101" i="2"/>
  <c r="BH57" i="2"/>
  <c r="BH114" i="2"/>
  <c r="BH98" i="2"/>
  <c r="BH72" i="2"/>
  <c r="BH68" i="2"/>
  <c r="BH74" i="2"/>
  <c r="BH95" i="2"/>
  <c r="BH110" i="2"/>
  <c r="BH96" i="2"/>
  <c r="BH137" i="2"/>
  <c r="BH92" i="2"/>
  <c r="BH100" i="2"/>
  <c r="CD52" i="4" l="1"/>
  <c r="CC52" i="4"/>
  <c r="CA71" i="2"/>
  <c r="CB71" i="2"/>
  <c r="B55" i="4"/>
  <c r="N44" i="3"/>
  <c r="BI50" i="4"/>
  <c r="AW63" i="2" s="1"/>
  <c r="J71" i="2" s="1"/>
  <c r="CA50" i="4"/>
  <c r="CB50" i="4"/>
  <c r="CI65" i="2"/>
  <c r="CJ65" i="2"/>
  <c r="B55" i="3"/>
  <c r="CB63" i="2"/>
  <c r="B46" i="3"/>
  <c r="CA63" i="2"/>
  <c r="CB51" i="3"/>
  <c r="CA51" i="3"/>
  <c r="CA42" i="3"/>
  <c r="CB42" i="3"/>
  <c r="CM44" i="3" l="1"/>
  <c r="CN44" i="3"/>
  <c r="CB55" i="4"/>
  <c r="CA55" i="4"/>
  <c r="D55" i="4"/>
  <c r="N45" i="3"/>
  <c r="CJ71" i="2"/>
  <c r="CI71" i="2"/>
  <c r="CB46" i="3"/>
  <c r="CA46" i="3"/>
  <c r="CB55" i="3"/>
  <c r="CA55" i="3"/>
  <c r="CM45" i="3" l="1"/>
  <c r="CN45" i="3"/>
  <c r="CC55" i="4"/>
  <c r="CD55" i="4"/>
</calcChain>
</file>

<file path=xl/sharedStrings.xml><?xml version="1.0" encoding="utf-8"?>
<sst xmlns="http://schemas.openxmlformats.org/spreadsheetml/2006/main" count="979" uniqueCount="318">
  <si>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</si>
  <si>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</si>
  <si>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</si>
  <si>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</si>
  <si>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</si>
  <si>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</si>
  <si>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</si>
  <si>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Year</t>
  </si>
  <si>
    <t>England</t>
  </si>
  <si>
    <t>v</t>
  </si>
  <si>
    <t>Ireland</t>
  </si>
  <si>
    <t>Wales</t>
  </si>
  <si>
    <t>France</t>
  </si>
  <si>
    <t>Italy</t>
  </si>
  <si>
    <t>Bonus Points</t>
  </si>
  <si>
    <t>Scotland</t>
  </si>
  <si>
    <t>Exact Score Match</t>
  </si>
  <si>
    <t>Right Result</t>
  </si>
  <si>
    <t>Draw Predicted</t>
  </si>
  <si>
    <t>Business Name</t>
  </si>
  <si>
    <t>Participants</t>
  </si>
  <si>
    <t>This spreadsheet was created by</t>
  </si>
  <si>
    <t>Enter the names of up to 58 participants in this office sweepstake.
DO NOT enter any duplicate names, and fill up columns first (starting on the left).
ABOVE - Enter the name of your business.</t>
  </si>
  <si>
    <t>If you get stuck, here is a demo video</t>
  </si>
  <si>
    <t>Watch the demo on YouTube</t>
  </si>
  <si>
    <t>© Sumcor Ltd - Trading as Spreadsheet Solutions</t>
  </si>
  <si>
    <t>Thanks for downloading the Rugby World Cup Office Sweepstake</t>
  </si>
  <si>
    <t>Pool A</t>
  </si>
  <si>
    <t>Pool B</t>
  </si>
  <si>
    <t>Pool C</t>
  </si>
  <si>
    <t>Pool D</t>
  </si>
  <si>
    <t>American Samoa</t>
  </si>
  <si>
    <t>Andorra</t>
  </si>
  <si>
    <t>Argentina</t>
  </si>
  <si>
    <t>Armenia</t>
  </si>
  <si>
    <t>Australia</t>
  </si>
  <si>
    <t>Austria</t>
  </si>
  <si>
    <t>Azerbaijan</t>
  </si>
  <si>
    <t>Bahamas</t>
  </si>
  <si>
    <t>Barbados</t>
  </si>
  <si>
    <t>Belgium</t>
  </si>
  <si>
    <t>Bermuda</t>
  </si>
  <si>
    <t>Bosnia &amp; Herzegovina</t>
  </si>
  <si>
    <t>Botswana</t>
  </si>
  <si>
    <t>Brazil</t>
  </si>
  <si>
    <t>British Virgin Isles</t>
  </si>
  <si>
    <t>Bulgaria</t>
  </si>
  <si>
    <t>Burundi</t>
  </si>
  <si>
    <t>Cambodia</t>
  </si>
  <si>
    <t>Cameroon</t>
  </si>
  <si>
    <t>Canada</t>
  </si>
  <si>
    <t>Cayman</t>
  </si>
  <si>
    <t>Chile</t>
  </si>
  <si>
    <t>China</t>
  </si>
  <si>
    <t>Chinese Taipei</t>
  </si>
  <si>
    <t>Colombia</t>
  </si>
  <si>
    <t>Cook Islands</t>
  </si>
  <si>
    <t>Croatia</t>
  </si>
  <si>
    <t>Czech Republic</t>
  </si>
  <si>
    <t>Denmark</t>
  </si>
  <si>
    <t>Fiji</t>
  </si>
  <si>
    <t>Finland</t>
  </si>
  <si>
    <t>Georgia</t>
  </si>
  <si>
    <t>Germany</t>
  </si>
  <si>
    <t>Ghana</t>
  </si>
  <si>
    <t>Greece</t>
  </si>
  <si>
    <t>Guam</t>
  </si>
  <si>
    <t>Guyana</t>
  </si>
  <si>
    <t>Hong Kong</t>
  </si>
  <si>
    <t>Hungary</t>
  </si>
  <si>
    <t>India</t>
  </si>
  <si>
    <t>Indonesia</t>
  </si>
  <si>
    <t>Iran</t>
  </si>
  <si>
    <t>Israel</t>
  </si>
  <si>
    <t>Ivory Coast</t>
  </si>
  <si>
    <t>Jamaica</t>
  </si>
  <si>
    <t>Japan</t>
  </si>
  <si>
    <t>Kazakhstan</t>
  </si>
  <si>
    <t>Kenya</t>
  </si>
  <si>
    <t>Korea</t>
  </si>
  <si>
    <t>Kyrgyzstan</t>
  </si>
  <si>
    <t>Lao</t>
  </si>
  <si>
    <t>Latvia</t>
  </si>
  <si>
    <t>Lithuania</t>
  </si>
  <si>
    <t>Luxembourg</t>
  </si>
  <si>
    <t>Madagascar</t>
  </si>
  <si>
    <t>Malaysia</t>
  </si>
  <si>
    <t>Mali</t>
  </si>
  <si>
    <t>Malta</t>
  </si>
  <si>
    <t>Mauritania</t>
  </si>
  <si>
    <t>Mauritius</t>
  </si>
  <si>
    <t>Mexico</t>
  </si>
  <si>
    <t>Moldova</t>
  </si>
  <si>
    <t>Monaco</t>
  </si>
  <si>
    <t>Mongolia</t>
  </si>
  <si>
    <t>Morocco</t>
  </si>
  <si>
    <t>Namibia</t>
  </si>
  <si>
    <t>Netherlands</t>
  </si>
  <si>
    <t>New Zealand</t>
  </si>
  <si>
    <t>Nigeria</t>
  </si>
  <si>
    <t>Niue Islands</t>
  </si>
  <si>
    <t>Norway</t>
  </si>
  <si>
    <t>Pakistan</t>
  </si>
  <si>
    <t>Papua New Guinea</t>
  </si>
  <si>
    <t>Paraguay</t>
  </si>
  <si>
    <t>Peru</t>
  </si>
  <si>
    <t>Philippines</t>
  </si>
  <si>
    <t>Poland</t>
  </si>
  <si>
    <t>Portugal</t>
  </si>
  <si>
    <t>Romania</t>
  </si>
  <si>
    <t>Russia</t>
  </si>
  <si>
    <t>Rwanda</t>
  </si>
  <si>
    <t>Samoa</t>
  </si>
  <si>
    <t>Senegal</t>
  </si>
  <si>
    <t>Serbia</t>
  </si>
  <si>
    <t>Singapore</t>
  </si>
  <si>
    <t>Slovenia</t>
  </si>
  <si>
    <t>Solomon Islands</t>
  </si>
  <si>
    <t>South Africa</t>
  </si>
  <si>
    <t>Spain</t>
  </si>
  <si>
    <t>Sri Lanka</t>
  </si>
  <si>
    <t>St Lucia</t>
  </si>
  <si>
    <t>St. Vincent &amp; The Grenadines</t>
  </si>
  <si>
    <t>Swaziland</t>
  </si>
  <si>
    <t>Sweden</t>
  </si>
  <si>
    <t>Switzerland</t>
  </si>
  <si>
    <t>Tahiti</t>
  </si>
  <si>
    <t>Tanzania</t>
  </si>
  <si>
    <t>Thailand</t>
  </si>
  <si>
    <t>Tonga</t>
  </si>
  <si>
    <t>Trinidad &amp; Tobago</t>
  </si>
  <si>
    <t>Tunisia</t>
  </si>
  <si>
    <t>Uganda</t>
  </si>
  <si>
    <t>Ukraine</t>
  </si>
  <si>
    <t>Uruguay</t>
  </si>
  <si>
    <t>United States</t>
  </si>
  <si>
    <t>Uzbekistan</t>
  </si>
  <si>
    <t>Vanuatu</t>
  </si>
  <si>
    <t>Venezuela</t>
  </si>
  <si>
    <t>Zambia</t>
  </si>
  <si>
    <t>Zimbabwe</t>
  </si>
  <si>
    <t>Tournament Setup</t>
  </si>
  <si>
    <t>Host Nation</t>
  </si>
  <si>
    <t>YYYY</t>
  </si>
  <si>
    <t>Team</t>
  </si>
  <si>
    <t>Reverse</t>
  </si>
  <si>
    <t>Pool Fixtures</t>
  </si>
  <si>
    <t>Pool</t>
  </si>
  <si>
    <t>Time</t>
  </si>
  <si>
    <t>Date</t>
  </si>
  <si>
    <t>Used Date &amp; Time</t>
  </si>
  <si>
    <t>✓</t>
  </si>
  <si>
    <t>✕</t>
  </si>
  <si>
    <t>hh:mm</t>
  </si>
  <si>
    <t>Quarter Final Fixtures</t>
  </si>
  <si>
    <t>Position</t>
  </si>
  <si>
    <t>Semi Final Fixtures</t>
  </si>
  <si>
    <t>Final Fixture</t>
  </si>
  <si>
    <t>3rd Place Playoff Fixture</t>
  </si>
  <si>
    <t>Quarter Finals</t>
  </si>
  <si>
    <t>A1</t>
  </si>
  <si>
    <t>A2</t>
  </si>
  <si>
    <t>B1</t>
  </si>
  <si>
    <t>B2</t>
  </si>
  <si>
    <t>C1</t>
  </si>
  <si>
    <t>C2</t>
  </si>
  <si>
    <t>D1</t>
  </si>
  <si>
    <t>D2</t>
  </si>
  <si>
    <t>Winner</t>
  </si>
  <si>
    <t>Semi Finals</t>
  </si>
  <si>
    <t>Loser</t>
  </si>
  <si>
    <t>W</t>
  </si>
  <si>
    <t>D</t>
  </si>
  <si>
    <t>L</t>
  </si>
  <si>
    <t>PF</t>
  </si>
  <si>
    <t>PA</t>
  </si>
  <si>
    <t>PD</t>
  </si>
  <si>
    <t>TF</t>
  </si>
  <si>
    <t>TA</t>
  </si>
  <si>
    <t>BP</t>
  </si>
  <si>
    <t>Pl</t>
  </si>
  <si>
    <t>Pnts</t>
  </si>
  <si>
    <t>Tries</t>
  </si>
  <si>
    <t>Points</t>
  </si>
  <si>
    <t>Results</t>
  </si>
  <si>
    <t>Played</t>
  </si>
  <si>
    <t>Bonus</t>
  </si>
  <si>
    <t>Pos</t>
  </si>
  <si>
    <t>Group Teams</t>
  </si>
  <si>
    <t>Pools &amp; Knockouts</t>
  </si>
  <si>
    <t>Knockout Stages</t>
  </si>
  <si>
    <t>Quarter Final 1 (41)</t>
  </si>
  <si>
    <t>Quarter Final 2 (42)</t>
  </si>
  <si>
    <t>Quarter Final 3 (43)</t>
  </si>
  <si>
    <t>Quarter Final 4 (44)</t>
  </si>
  <si>
    <t>Semi Final 1 (45)</t>
  </si>
  <si>
    <t>Semi Final 2 (46)</t>
  </si>
  <si>
    <t>Final (48)</t>
  </si>
  <si>
    <t>3rd Place Playoff (47)</t>
  </si>
  <si>
    <t>World Champions</t>
  </si>
  <si>
    <t>Rugby</t>
  </si>
  <si>
    <t>Team Colours</t>
  </si>
  <si>
    <t>Teams</t>
  </si>
  <si>
    <t>Primary Colour</t>
  </si>
  <si>
    <t>Secondary Colour</t>
  </si>
  <si>
    <t>Colour Example</t>
  </si>
  <si>
    <t>Gold</t>
  </si>
  <si>
    <t>Yellow</t>
  </si>
  <si>
    <t>Green - Light</t>
  </si>
  <si>
    <t>Green - Dark</t>
  </si>
  <si>
    <t>Blue - Light</t>
  </si>
  <si>
    <t>Blue - Dark</t>
  </si>
  <si>
    <t>Blue - Royal</t>
  </si>
  <si>
    <t>Purple</t>
  </si>
  <si>
    <t>White</t>
  </si>
  <si>
    <t>Black</t>
  </si>
  <si>
    <t>Blue - Medium</t>
  </si>
  <si>
    <t>Green - Medium</t>
  </si>
  <si>
    <t>Red - Dark</t>
  </si>
  <si>
    <t>Red - Medium</t>
  </si>
  <si>
    <t>Grey</t>
  </si>
  <si>
    <t>Brown</t>
  </si>
  <si>
    <t>Primary Colours</t>
  </si>
  <si>
    <t>Secondary Colours</t>
  </si>
  <si>
    <t>P</t>
  </si>
  <si>
    <t>PTS</t>
  </si>
  <si>
    <t>PDR</t>
  </si>
  <si>
    <t>PFR</t>
  </si>
  <si>
    <t>TD</t>
  </si>
  <si>
    <t>PoolSort</t>
  </si>
  <si>
    <t>Order</t>
  </si>
  <si>
    <t>Rank</t>
  </si>
  <si>
    <t>Fixture</t>
  </si>
  <si>
    <t>Fixture Date &amp; Time</t>
  </si>
  <si>
    <t>Actual Score</t>
  </si>
  <si>
    <t>Fixtures, Predictions &amp; Results</t>
  </si>
  <si>
    <t>Participant Predictions</t>
  </si>
  <si>
    <t>If drawn</t>
  </si>
  <si>
    <t>3rd Place Playoff Match</t>
  </si>
  <si>
    <t>Rugby World Cup Final</t>
  </si>
  <si>
    <t>Actual Score &amp; Tries</t>
  </si>
  <si>
    <t>Your Local Time as per Settings</t>
  </si>
  <si>
    <t>Local Date &amp; Time</t>
  </si>
  <si>
    <t>GMT-12</t>
  </si>
  <si>
    <t>GMT-11</t>
  </si>
  <si>
    <t>GMT-10</t>
  </si>
  <si>
    <t>GMT-9</t>
  </si>
  <si>
    <t>GMT-8</t>
  </si>
  <si>
    <t>GMT-7</t>
  </si>
  <si>
    <t>GMT-6</t>
  </si>
  <si>
    <t>GMT-5</t>
  </si>
  <si>
    <t>GMT-4</t>
  </si>
  <si>
    <t>GMT-3</t>
  </si>
  <si>
    <t>GMT-2</t>
  </si>
  <si>
    <t>GMT-1</t>
  </si>
  <si>
    <t>GMT-0</t>
  </si>
  <si>
    <t>GMT+1</t>
  </si>
  <si>
    <t>GMT+2</t>
  </si>
  <si>
    <t>GMT+3</t>
  </si>
  <si>
    <t>GMT+4</t>
  </si>
  <si>
    <t>GMT+5</t>
  </si>
  <si>
    <t>GMT+6</t>
  </si>
  <si>
    <t>GMT+7</t>
  </si>
  <si>
    <t>GMT+8</t>
  </si>
  <si>
    <t>GMT+9</t>
  </si>
  <si>
    <t>GMT+10</t>
  </si>
  <si>
    <t>GMT+11</t>
  </si>
  <si>
    <t>GMT+12</t>
  </si>
  <si>
    <t>GMT+13</t>
  </si>
  <si>
    <t>GMT+14</t>
  </si>
  <si>
    <t>Time Zone</t>
  </si>
  <si>
    <t>YOUR Local Time Zone</t>
  </si>
  <si>
    <t>EVENT Local Time Zone</t>
  </si>
  <si>
    <t>Please note that the entered scores above are cummulative. So if you predict the correct result and score, and it is a draw, you will earn all 3 assigned points above ADDED together.
The points above will be SUBTRACTED from your score, as the idea is to get the LOWEST score possible. All differences to your score predictions and the actual scores will be ADDED to your score.</t>
  </si>
  <si>
    <t>A</t>
  </si>
  <si>
    <t>H</t>
  </si>
  <si>
    <t>Result</t>
  </si>
  <si>
    <t>B</t>
  </si>
  <si>
    <t>Sweepstake Standings</t>
  </si>
  <si>
    <t>Participant</t>
  </si>
  <si>
    <t>ALL POSSIBLE TEAMS</t>
  </si>
  <si>
    <t>This spreadsheet was created by Spreadsheet Solutions
Please click the link below to visit our website to see what we can offer you.
If you're a business owner, we create business solutions through custom spreadsheets.</t>
  </si>
  <si>
    <t>The names below are as per the names you have entered on the Intro &amp; Setup tab. The points are determined by the points assigned on the Intro &amp; Setup tab. Each person's score difference (each teams ACTUAL points less your PREDICTED points for each team in each match) less bonus points (as per Intro &amp; Setup). That gives you the Total Points, which determine the order of this table. The person scoring the lowest score, is at the top of the table, whoever is top at the end is the winner.</t>
  </si>
  <si>
    <t>Total Points</t>
  </si>
  <si>
    <t>Only use the sorter below if there is an issue where the final table standings DOES NOT MATCH the spreadsheet (two teams finishing exactly the same, point deductions, etc). If so, simply assign the 5 to the top team, 4 to the next, etc). That will re-sort the teams as required.</t>
  </si>
  <si>
    <t>This is where you can set up the tournament. We will endevour to do this while this spreadsheet is still supported, however if we don't, or you find an error, you can make edits below. Please make sure you know how to do this, as this will affect the whole spreadsheet. There is a link to the demo video on the Intro &amp;Settings tab.</t>
  </si>
  <si>
    <t>Please assign up to 20 participants (who will provide predictions for the scores of each match). You will need to collect predictions before each round, once the fixtures have been confirmed. You can also change the assigned points below if you wish, however we find the assigned points to be the best. Please add your business name below (if this is for your office).
The last thing to do on this tab (and very important) is the select your time zone. This will convert all the match times to your local time (on the Fixtures Predictions &amp; Results tab).</t>
  </si>
  <si>
    <t>Winning Team</t>
  </si>
  <si>
    <t>Losing Team</t>
  </si>
  <si>
    <t>*</t>
  </si>
  <si>
    <t>H B 1</t>
  </si>
  <si>
    <t>A B 1</t>
  </si>
  <si>
    <t>H B 2</t>
  </si>
  <si>
    <t>A B 2</t>
  </si>
  <si>
    <t>HTBP</t>
  </si>
  <si>
    <t>ATBP</t>
  </si>
  <si>
    <t>🥇</t>
  </si>
  <si>
    <t>🥈</t>
  </si>
  <si>
    <t>🥉</t>
  </si>
  <si>
    <t>SSS10090 - Rugby World Cup Office Sweepstake</t>
  </si>
  <si>
    <t>Duplicates</t>
  </si>
  <si>
    <t>GD</t>
  </si>
  <si>
    <t>GF</t>
  </si>
  <si>
    <t>GA</t>
  </si>
  <si>
    <t>Rating</t>
  </si>
  <si>
    <t>Actual Rank</t>
  </si>
  <si>
    <t>Rank Rating</t>
  </si>
  <si>
    <t>X</t>
  </si>
  <si>
    <t>Home Team Result</t>
  </si>
  <si>
    <t>Away Team Result</t>
  </si>
  <si>
    <t>Team Names</t>
  </si>
  <si>
    <t>The blue background and white writing usually identifies cells where you can enter or edit information.</t>
  </si>
  <si>
    <t>The purple background and white writing usually identifies cells which are calculated, and therefore locked.</t>
  </si>
  <si>
    <t>We do not offer support on free spreadsheets,
but if you find any errors, please let us know.</t>
  </si>
  <si>
    <t>Buy Ready-made</t>
  </si>
  <si>
    <t>Click here for more info</t>
  </si>
  <si>
    <t>Spreadsheets</t>
  </si>
  <si>
    <t>Buy Custom-made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</si>
</sst>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numFmt numFmtId="165" formatCode="ddd\,\ dd\ mmm\ yyyy\ hh:mm"/>
    <numFmt numFmtId="166" formatCode="#,##0_ ;[Red]\-#,##0\ "/>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sz val="8"/>
      <color theme="1"/>
      <name val="Calibri"/>
      <family val="2"/>
      <scheme val="minor"/>
    </font>
    <font>
      <sz val="11"/>
      <name val="Calibri"/>
      <family val="2"/>
      <scheme val="minor"/>
    </font>
    <font>
      <b/>
      <sz val="16"/>
      <color theme="0"/>
      <name val="Calibri"/>
      <family val="2"/>
      <scheme val="minor"/>
    </font>
    <font>
      <b/>
      <sz val="10"/>
      <color theme="1"/>
      <name val="Calibri"/>
      <family val="2"/>
      <scheme val="minor"/>
    </font>
    <font>
      <b/>
      <sz val="20"/>
      <color theme="0"/>
      <name val="Calibri"/>
      <family val="2"/>
      <scheme val="minor"/>
    </font>
    <font>
      <b/>
      <sz val="11"/>
      <color rgb="FF00B050"/>
      <name val="Calibri"/>
      <family val="2"/>
      <scheme val="minor"/>
    </font>
    <font>
      <b/>
      <u/>
      <sz val="11"/>
      <color theme="1"/>
      <name val="Calibri"/>
      <family val="2"/>
      <scheme val="minor"/>
    </font>
    <font>
      <b/>
      <sz val="8"/>
      <color theme="0"/>
      <name val="Calibri"/>
      <family val="2"/>
      <scheme val="minor"/>
    </font>
    <font>
      <u/>
      <sz val="11"/>
      <color theme="1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
      <patternFill patternType="solid">
        <fgColor rgb="FFC98910"/>
        <bgColor indexed="64"/>
      </patternFill>
    </fill>
    <fill>
      <patternFill patternType="solid">
        <fgColor rgb="FFA8A8A8"/>
        <bgColor indexed="64"/>
      </patternFill>
    </fill>
    <fill>
      <patternFill patternType="solid">
        <fgColor rgb="FF965A38"/>
        <bgColor indexed="64"/>
      </patternFill>
    </fill>
    <fill>
      <patternFill patternType="solid">
        <fgColor rgb="FF0070C0"/>
        <bgColor indexed="64"/>
      </patternFill>
    </fill>
    <fill>
      <patternFill patternType="solid">
        <fgColor rgb="FF7030A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349">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4"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13" xfId="0" applyBorder="1" applyAlignment="1" applyProtection="1">
      <alignment horizontal="center" shrinkToFit="1"/>
      <protection hidden="1"/>
    </xf>
    <xf numFmtId="0" fontId="0" fillId="0" borderId="1" xfId="0" applyBorder="1" applyAlignment="1" applyProtection="1">
      <alignment shrinkToFit="1"/>
      <protection hidden="1"/>
    </xf>
    <xf numFmtId="0" fontId="0" fillId="0" borderId="3" xfId="0" applyBorder="1" applyAlignment="1" applyProtection="1">
      <alignmen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0" fillId="0" borderId="4" xfId="0" applyBorder="1" applyAlignment="1" applyProtection="1">
      <alignment shrinkToFit="1"/>
      <protection hidden="1"/>
    </xf>
    <xf numFmtId="0" fontId="0" fillId="0" borderId="6" xfId="0" applyBorder="1" applyAlignment="1" applyProtection="1">
      <alignment shrinkToFit="1"/>
      <protection hidden="1"/>
    </xf>
    <xf numFmtId="0" fontId="0" fillId="0" borderId="14"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0" fillId="0" borderId="0" xfId="0" applyFont="1" applyAlignment="1" applyProtection="1">
      <alignment horizontal="center" shrinkToFit="1"/>
      <protection hidden="1"/>
    </xf>
    <xf numFmtId="0" fontId="0" fillId="0" borderId="14" xfId="0" applyBorder="1" applyAlignment="1" applyProtection="1">
      <alignment shrinkToFit="1"/>
      <protection hidden="1"/>
    </xf>
    <xf numFmtId="0" fontId="0" fillId="0" borderId="15" xfId="0" applyBorder="1" applyAlignment="1" applyProtection="1">
      <alignment shrinkToFit="1"/>
      <protection hidden="1"/>
    </xf>
    <xf numFmtId="0" fontId="0" fillId="0" borderId="12" xfId="0" applyBorder="1" applyAlignment="1" applyProtection="1">
      <alignment shrinkToFit="1"/>
      <protection hidden="1"/>
    </xf>
    <xf numFmtId="0" fontId="0" fillId="0" borderId="15" xfId="0" applyBorder="1" applyAlignment="1" applyProtection="1">
      <alignment horizontal="center" shrinkToFit="1"/>
      <protection hidden="1"/>
    </xf>
    <xf numFmtId="0" fontId="4" fillId="2" borderId="0" xfId="0" applyFont="1" applyFill="1" applyAlignment="1" applyProtection="1">
      <alignment horizontal="center" vertical="center" shrinkToFit="1"/>
      <protection hidden="1"/>
    </xf>
    <xf numFmtId="0" fontId="2" fillId="2" borderId="0" xfId="0" applyFont="1" applyFill="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7"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4" fillId="2" borderId="0" xfId="0" applyFont="1" applyFill="1" applyAlignment="1" applyProtection="1">
      <alignment horizontal="center" shrinkToFit="1"/>
      <protection hidden="1"/>
    </xf>
    <xf numFmtId="0" fontId="0" fillId="0" borderId="2" xfId="0" applyBorder="1" applyAlignment="1" applyProtection="1">
      <alignment shrinkToFit="1"/>
      <protection hidden="1"/>
    </xf>
    <xf numFmtId="0" fontId="10" fillId="0" borderId="2" xfId="0" applyFont="1" applyBorder="1" applyAlignment="1" applyProtection="1">
      <alignment horizontal="center" shrinkToFit="1"/>
      <protection hidden="1"/>
    </xf>
    <xf numFmtId="0" fontId="10" fillId="0" borderId="3" xfId="0" applyFont="1" applyBorder="1" applyAlignment="1" applyProtection="1">
      <alignment horizontal="center" shrinkToFit="1"/>
      <protection hidden="1"/>
    </xf>
    <xf numFmtId="0" fontId="2" fillId="0" borderId="10" xfId="0" applyFont="1" applyBorder="1" applyAlignment="1" applyProtection="1">
      <alignment shrinkToFit="1"/>
      <protection hidden="1"/>
    </xf>
    <xf numFmtId="0" fontId="2" fillId="0" borderId="0" xfId="0" applyFont="1" applyAlignment="1" applyProtection="1">
      <alignment shrinkToFit="1"/>
      <protection hidden="1"/>
    </xf>
    <xf numFmtId="1" fontId="0" fillId="0" borderId="14" xfId="0" applyNumberFormat="1" applyBorder="1" applyAlignment="1" applyProtection="1">
      <alignment shrinkToFit="1"/>
      <protection hidden="1"/>
    </xf>
    <xf numFmtId="1" fontId="0" fillId="0" borderId="15" xfId="0" applyNumberFormat="1" applyBorder="1" applyAlignment="1" applyProtection="1">
      <alignment shrinkToFit="1"/>
      <protection hidden="1"/>
    </xf>
    <xf numFmtId="0" fontId="2" fillId="0" borderId="4" xfId="0" applyFont="1" applyBorder="1" applyAlignment="1" applyProtection="1">
      <alignment shrinkToFit="1"/>
      <protection hidden="1"/>
    </xf>
    <xf numFmtId="0" fontId="2" fillId="0" borderId="5" xfId="0" applyFont="1" applyBorder="1" applyAlignment="1" applyProtection="1">
      <alignment shrinkToFit="1"/>
      <protection hidden="1"/>
    </xf>
    <xf numFmtId="1" fontId="0" fillId="0" borderId="12" xfId="0" applyNumberFormat="1" applyBorder="1" applyAlignment="1" applyProtection="1">
      <alignment shrinkToFit="1"/>
      <protection hidden="1"/>
    </xf>
    <xf numFmtId="1" fontId="0" fillId="0" borderId="2" xfId="0" applyNumberFormat="1" applyBorder="1" applyAlignment="1" applyProtection="1">
      <alignment horizontal="center" shrinkToFit="1"/>
      <protection hidden="1"/>
    </xf>
    <xf numFmtId="1" fontId="0" fillId="0" borderId="0" xfId="0" applyNumberFormat="1" applyAlignment="1" applyProtection="1">
      <alignment horizontal="center" shrinkToFit="1"/>
      <protection hidden="1"/>
    </xf>
    <xf numFmtId="1" fontId="0" fillId="0" borderId="5" xfId="0" applyNumberFormat="1" applyBorder="1" applyAlignment="1" applyProtection="1">
      <alignment horizontal="center" shrinkToFit="1"/>
      <protection hidden="1"/>
    </xf>
    <xf numFmtId="1" fontId="0" fillId="0" borderId="3" xfId="0" applyNumberFormat="1" applyBorder="1" applyAlignment="1" applyProtection="1">
      <alignment horizontal="center" shrinkToFit="1"/>
      <protection hidden="1"/>
    </xf>
    <xf numFmtId="1" fontId="0" fillId="0" borderId="11" xfId="0" applyNumberFormat="1" applyBorder="1" applyAlignment="1" applyProtection="1">
      <alignment horizontal="center" shrinkToFit="1"/>
      <protection hidden="1"/>
    </xf>
    <xf numFmtId="1" fontId="0" fillId="0" borderId="6" xfId="0" applyNumberFormat="1" applyBorder="1" applyAlignment="1" applyProtection="1">
      <alignment horizontal="center" shrinkToFit="1"/>
      <protection hidden="1"/>
    </xf>
    <xf numFmtId="1" fontId="0" fillId="0" borderId="3" xfId="0" applyNumberFormat="1" applyBorder="1" applyAlignment="1" applyProtection="1">
      <alignment shrinkToFit="1"/>
      <protection hidden="1"/>
    </xf>
    <xf numFmtId="1" fontId="0" fillId="0" borderId="11" xfId="0" applyNumberFormat="1" applyBorder="1" applyAlignment="1" applyProtection="1">
      <alignment shrinkToFit="1"/>
      <protection hidden="1"/>
    </xf>
    <xf numFmtId="1" fontId="0" fillId="0" borderId="6" xfId="0" applyNumberFormat="1" applyBorder="1" applyAlignment="1" applyProtection="1">
      <alignment shrinkToFit="1"/>
      <protection hidden="1"/>
    </xf>
    <xf numFmtId="165" fontId="0" fillId="0" borderId="14"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0" fontId="2" fillId="0" borderId="1" xfId="0" applyFont="1" applyBorder="1" applyAlignment="1" applyProtection="1">
      <alignment horizontal="center" shrinkToFit="1"/>
      <protection locked="0"/>
    </xf>
    <xf numFmtId="0" fontId="2" fillId="0" borderId="3" xfId="0" applyFont="1" applyBorder="1" applyAlignment="1" applyProtection="1">
      <alignment horizontal="center" shrinkToFit="1"/>
      <protection locked="0"/>
    </xf>
    <xf numFmtId="0" fontId="2" fillId="0" borderId="10" xfId="0" applyFont="1" applyBorder="1" applyAlignment="1" applyProtection="1">
      <alignment horizontal="center" shrinkToFit="1"/>
      <protection locked="0"/>
    </xf>
    <xf numFmtId="0" fontId="2" fillId="0" borderId="11" xfId="0" applyFont="1" applyBorder="1" applyAlignment="1" applyProtection="1">
      <alignment horizontal="center" shrinkToFit="1"/>
      <protection locked="0"/>
    </xf>
    <xf numFmtId="0" fontId="2" fillId="0" borderId="4"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165" fontId="0" fillId="0" borderId="13" xfId="0" applyNumberFormat="1" applyBorder="1" applyAlignment="1" applyProtection="1">
      <alignment horizontal="center" shrinkToFit="1"/>
      <protection hidden="1"/>
    </xf>
    <xf numFmtId="0" fontId="2" fillId="0" borderId="7" xfId="0" applyFont="1" applyBorder="1" applyAlignment="1" applyProtection="1">
      <alignment horizontal="center" shrinkToFit="1"/>
      <protection locked="0"/>
    </xf>
    <xf numFmtId="0" fontId="2" fillId="0" borderId="9" xfId="0" applyFont="1" applyBorder="1" applyAlignment="1" applyProtection="1">
      <alignment horizontal="center" shrinkToFit="1"/>
      <protection locked="0"/>
    </xf>
    <xf numFmtId="0" fontId="0" fillId="6" borderId="14" xfId="0" applyFill="1" applyBorder="1" applyAlignment="1" applyProtection="1">
      <alignment horizontal="center" shrinkToFit="1"/>
      <protection hidden="1"/>
    </xf>
    <xf numFmtId="0" fontId="0" fillId="6" borderId="15" xfId="0" applyFill="1" applyBorder="1" applyAlignment="1" applyProtection="1">
      <alignment horizontal="center" shrinkToFit="1"/>
      <protection hidden="1"/>
    </xf>
    <xf numFmtId="0" fontId="0" fillId="6" borderId="12" xfId="0" applyFill="1" applyBorder="1" applyAlignment="1" applyProtection="1">
      <alignment horizontal="center" shrinkToFit="1"/>
      <protection hidden="1"/>
    </xf>
    <xf numFmtId="0" fontId="0" fillId="0" borderId="13" xfId="0" applyBorder="1" applyAlignment="1" applyProtection="1">
      <alignment horizontal="right" shrinkToFit="1"/>
      <protection hidden="1"/>
    </xf>
    <xf numFmtId="165" fontId="0" fillId="0" borderId="1"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0" fontId="2" fillId="2" borderId="0" xfId="0" applyFont="1" applyFill="1" applyAlignment="1" applyProtection="1">
      <alignment shrinkToFit="1"/>
      <protection hidden="1"/>
    </xf>
    <xf numFmtId="3" fontId="0" fillId="0" borderId="3" xfId="0" applyNumberFormat="1" applyBorder="1" applyAlignment="1" applyProtection="1">
      <alignment horizontal="center" shrinkToFit="1"/>
      <protection hidden="1"/>
    </xf>
    <xf numFmtId="3" fontId="0" fillId="0" borderId="11" xfId="0" applyNumberFormat="1" applyBorder="1" applyAlignment="1" applyProtection="1">
      <alignment horizontal="center" shrinkToFit="1"/>
      <protection hidden="1"/>
    </xf>
    <xf numFmtId="3" fontId="0" fillId="0" borderId="6" xfId="0" applyNumberFormat="1" applyBorder="1" applyAlignment="1" applyProtection="1">
      <alignment horizontal="center" shrinkToFit="1"/>
      <protection hidden="1"/>
    </xf>
    <xf numFmtId="0" fontId="0" fillId="0" borderId="9" xfId="0" applyBorder="1" applyAlignment="1" applyProtection="1">
      <alignment shrinkToFit="1"/>
      <protection hidden="1"/>
    </xf>
    <xf numFmtId="166" fontId="0" fillId="0" borderId="1"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166" fontId="0" fillId="0" borderId="10" xfId="0" applyNumberFormat="1" applyBorder="1" applyAlignment="1" applyProtection="1">
      <alignment horizontal="center" shrinkToFit="1"/>
      <protection hidden="1"/>
    </xf>
    <xf numFmtId="166" fontId="0" fillId="0" borderId="11" xfId="0" applyNumberForma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0" fontId="2" fillId="0" borderId="13" xfId="0" applyFon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2" fillId="0" borderId="12" xfId="0" applyFont="1" applyBorder="1" applyAlignment="1" applyProtection="1">
      <alignment horizontal="center" shrinkToFit="1"/>
      <protection hidden="1"/>
    </xf>
    <xf numFmtId="0" fontId="1" fillId="11" borderId="14" xfId="0" applyFont="1" applyFill="1" applyBorder="1" applyAlignment="1" applyProtection="1">
      <alignment horizontal="center" shrinkToFit="1"/>
      <protection hidden="1"/>
    </xf>
    <xf numFmtId="0" fontId="1" fillId="11" borderId="13" xfId="0" applyFont="1" applyFill="1" applyBorder="1" applyAlignment="1" applyProtection="1">
      <alignment horizontal="center" shrinkToFit="1"/>
      <protection hidden="1"/>
    </xf>
    <xf numFmtId="0" fontId="8" fillId="11" borderId="1" xfId="0" applyFont="1" applyFill="1" applyBorder="1" applyAlignment="1" applyProtection="1">
      <alignment horizontal="center" vertical="center" shrinkToFit="1"/>
      <protection hidden="1"/>
    </xf>
    <xf numFmtId="0" fontId="8" fillId="11" borderId="2" xfId="0" applyFont="1" applyFill="1" applyBorder="1" applyAlignment="1" applyProtection="1">
      <alignment horizontal="center" vertical="center" shrinkToFit="1"/>
      <protection hidden="1"/>
    </xf>
    <xf numFmtId="0" fontId="8" fillId="11" borderId="3" xfId="0" applyFont="1" applyFill="1" applyBorder="1" applyAlignment="1" applyProtection="1">
      <alignment horizontal="center" vertical="center" shrinkToFit="1"/>
      <protection hidden="1"/>
    </xf>
    <xf numFmtId="0" fontId="8" fillId="11" borderId="4" xfId="0" applyFont="1" applyFill="1" applyBorder="1" applyAlignment="1" applyProtection="1">
      <alignment horizontal="center" vertical="center" shrinkToFit="1"/>
      <protection hidden="1"/>
    </xf>
    <xf numFmtId="0" fontId="8" fillId="11" borderId="5" xfId="0" applyFont="1" applyFill="1" applyBorder="1" applyAlignment="1" applyProtection="1">
      <alignment horizontal="center" vertical="center" shrinkToFit="1"/>
      <protection hidden="1"/>
    </xf>
    <xf numFmtId="0" fontId="8" fillId="11" borderId="6" xfId="0" applyFont="1" applyFill="1" applyBorder="1" applyAlignment="1" applyProtection="1">
      <alignment horizontal="center" vertical="center" shrinkToFit="1"/>
      <protection hidden="1"/>
    </xf>
    <xf numFmtId="0" fontId="1" fillId="11" borderId="7" xfId="0" applyFont="1" applyFill="1" applyBorder="1" applyAlignment="1" applyProtection="1">
      <alignment horizontal="center" shrinkToFit="1"/>
      <protection hidden="1"/>
    </xf>
    <xf numFmtId="0" fontId="1" fillId="11" borderId="8" xfId="0" applyFont="1" applyFill="1" applyBorder="1" applyAlignment="1" applyProtection="1">
      <alignment horizontal="center" shrinkToFit="1"/>
      <protection hidden="1"/>
    </xf>
    <xf numFmtId="0" fontId="1" fillId="11" borderId="9" xfId="0" applyFont="1" applyFill="1" applyBorder="1" applyAlignment="1" applyProtection="1">
      <alignment horizontal="center" shrinkToFit="1"/>
      <protection hidden="1"/>
    </xf>
    <xf numFmtId="0" fontId="1" fillId="10" borderId="7" xfId="0" applyFont="1" applyFill="1" applyBorder="1" applyAlignment="1" applyProtection="1">
      <alignment horizontal="center" shrinkToFit="1"/>
      <protection hidden="1"/>
    </xf>
    <xf numFmtId="0" fontId="1" fillId="10" borderId="8" xfId="0" applyFont="1" applyFill="1" applyBorder="1" applyAlignment="1" applyProtection="1">
      <alignment horizontal="center" shrinkToFit="1"/>
      <protection hidden="1"/>
    </xf>
    <xf numFmtId="0" fontId="1" fillId="10" borderId="9" xfId="0" applyFont="1" applyFill="1" applyBorder="1" applyAlignment="1" applyProtection="1">
      <alignment horizontal="center" shrinkToFit="1"/>
      <protection hidden="1"/>
    </xf>
    <xf numFmtId="0" fontId="0" fillId="0" borderId="7"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4" fillId="0" borderId="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3" fontId="0" fillId="0" borderId="7" xfId="0" applyNumberFormat="1" applyBorder="1" applyAlignment="1" applyProtection="1">
      <alignment horizontal="center" shrinkToFit="1"/>
      <protection locked="0"/>
    </xf>
    <xf numFmtId="3" fontId="0" fillId="0" borderId="9" xfId="0" applyNumberFormat="1"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4" fillId="2" borderId="1" xfId="0" applyFont="1" applyFill="1" applyBorder="1" applyAlignment="1" applyProtection="1">
      <alignment horizontal="left" vertical="center" wrapText="1"/>
      <protection hidden="1"/>
    </xf>
    <xf numFmtId="0" fontId="4" fillId="2" borderId="2"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4" fillId="2" borderId="10"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4" fillId="2" borderId="11" xfId="0"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4" fillId="2" borderId="5" xfId="0" applyFont="1" applyFill="1" applyBorder="1" applyAlignment="1" applyProtection="1">
      <alignment horizontal="center" shrinkToFit="1"/>
      <protection hidden="1"/>
    </xf>
    <xf numFmtId="0" fontId="1" fillId="10" borderId="1" xfId="0" applyFont="1" applyFill="1" applyBorder="1" applyAlignment="1" applyProtection="1">
      <alignment horizontal="center" shrinkToFit="1"/>
      <protection hidden="1"/>
    </xf>
    <xf numFmtId="0" fontId="1" fillId="10" borderId="2" xfId="0" applyFont="1" applyFill="1" applyBorder="1" applyAlignment="1" applyProtection="1">
      <alignment horizontal="center" shrinkToFit="1"/>
      <protection hidden="1"/>
    </xf>
    <xf numFmtId="0" fontId="1" fillId="10" borderId="3" xfId="0" applyFont="1" applyFill="1" applyBorder="1" applyAlignment="1" applyProtection="1">
      <alignment horizontal="center" shrinkToFit="1"/>
      <protection hidden="1"/>
    </xf>
    <xf numFmtId="0" fontId="7" fillId="2" borderId="0" xfId="0" applyFont="1" applyFill="1" applyAlignment="1" applyProtection="1">
      <alignment horizontal="center" vertic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1" fillId="4" borderId="9" xfId="0" applyFont="1" applyFill="1" applyBorder="1" applyAlignment="1" applyProtection="1">
      <alignment horizontal="center" shrinkToFit="1"/>
      <protection hidden="1"/>
    </xf>
    <xf numFmtId="0" fontId="6" fillId="5" borderId="1" xfId="1" applyFont="1" applyFill="1" applyBorder="1" applyAlignment="1">
      <alignment horizontal="center" vertical="center"/>
    </xf>
    <xf numFmtId="0" fontId="6" fillId="5" borderId="2"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4" xfId="1" applyFont="1" applyFill="1" applyBorder="1" applyAlignment="1">
      <alignment horizontal="center" vertical="center"/>
    </xf>
    <xf numFmtId="0" fontId="6"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2" borderId="7" xfId="0" applyFill="1" applyBorder="1" applyAlignment="1" applyProtection="1">
      <alignment horizontal="center" shrinkToFit="1"/>
      <protection locked="0"/>
    </xf>
    <xf numFmtId="0" fontId="0" fillId="2" borderId="8" xfId="0" applyFill="1" applyBorder="1" applyAlignment="1" applyProtection="1">
      <alignment horizontal="center" shrinkToFit="1"/>
      <protection locked="0"/>
    </xf>
    <xf numFmtId="0" fontId="0" fillId="2" borderId="9" xfId="0" applyFill="1" applyBorder="1" applyAlignment="1" applyProtection="1">
      <alignment horizontal="center" shrinkToFit="1"/>
      <protection locked="0"/>
    </xf>
    <xf numFmtId="0" fontId="0" fillId="2" borderId="7" xfId="0" applyFill="1" applyBorder="1" applyAlignment="1" applyProtection="1">
      <alignment horizontal="center" shrinkToFit="1"/>
      <protection hidden="1"/>
    </xf>
    <xf numFmtId="0" fontId="0" fillId="2" borderId="8" xfId="0" applyFill="1" applyBorder="1" applyAlignment="1" applyProtection="1">
      <alignment horizontal="center" shrinkToFit="1"/>
      <protection hidden="1"/>
    </xf>
    <xf numFmtId="0" fontId="0" fillId="2" borderId="9" xfId="0" applyFill="1" applyBorder="1" applyAlignment="1" applyProtection="1">
      <alignment horizontal="center" shrinkToFit="1"/>
      <protection hidden="1"/>
    </xf>
    <xf numFmtId="0" fontId="5" fillId="0" borderId="7" xfId="0" applyFont="1" applyBorder="1" applyAlignment="1" applyProtection="1">
      <alignment horizontal="center" shrinkToFit="1"/>
      <protection locked="0"/>
    </xf>
    <xf numFmtId="0" fontId="5" fillId="0" borderId="8" xfId="0" applyFont="1" applyBorder="1" applyAlignment="1" applyProtection="1">
      <alignment horizontal="center" shrinkToFit="1"/>
      <protection locked="0"/>
    </xf>
    <xf numFmtId="0" fontId="5" fillId="0" borderId="9" xfId="0" applyFont="1" applyBorder="1" applyAlignment="1" applyProtection="1">
      <alignment horizontal="center" shrinkToFit="1"/>
      <protection locked="0"/>
    </xf>
    <xf numFmtId="0" fontId="8" fillId="12" borderId="1" xfId="1" applyFont="1" applyFill="1" applyBorder="1" applyAlignment="1" applyProtection="1">
      <alignment horizontal="center" vertical="center" wrapText="1"/>
      <protection hidden="1"/>
    </xf>
    <xf numFmtId="0" fontId="8" fillId="12" borderId="2" xfId="1" applyFont="1" applyFill="1" applyBorder="1" applyAlignment="1" applyProtection="1">
      <alignment horizontal="center" vertical="center" wrapText="1"/>
      <protection hidden="1"/>
    </xf>
    <xf numFmtId="0" fontId="8" fillId="12" borderId="3" xfId="1" applyFont="1" applyFill="1" applyBorder="1" applyAlignment="1" applyProtection="1">
      <alignment horizontal="center" vertical="center" wrapText="1"/>
      <protection hidden="1"/>
    </xf>
    <xf numFmtId="0" fontId="8" fillId="12" borderId="10" xfId="1" applyFont="1" applyFill="1" applyBorder="1" applyAlignment="1" applyProtection="1">
      <alignment horizontal="center" vertical="center" wrapText="1"/>
      <protection hidden="1"/>
    </xf>
    <xf numFmtId="0" fontId="8" fillId="12" borderId="0" xfId="1" applyFont="1" applyFill="1" applyBorder="1" applyAlignment="1" applyProtection="1">
      <alignment horizontal="center" vertical="center" wrapText="1"/>
      <protection hidden="1"/>
    </xf>
    <xf numFmtId="0" fontId="8" fillId="12" borderId="11" xfId="1" applyFont="1" applyFill="1" applyBorder="1" applyAlignment="1" applyProtection="1">
      <alignment horizontal="center" vertical="center" wrapText="1"/>
      <protection hidden="1"/>
    </xf>
    <xf numFmtId="0" fontId="8" fillId="12" borderId="4" xfId="1" applyFont="1" applyFill="1" applyBorder="1" applyAlignment="1" applyProtection="1">
      <alignment horizontal="center" vertical="center" wrapText="1"/>
      <protection hidden="1"/>
    </xf>
    <xf numFmtId="0" fontId="8" fillId="12" borderId="5" xfId="1" applyFont="1" applyFill="1" applyBorder="1" applyAlignment="1" applyProtection="1">
      <alignment horizontal="center" vertical="center" wrapText="1"/>
      <protection hidden="1"/>
    </xf>
    <xf numFmtId="0" fontId="8" fillId="12" borderId="6" xfId="1" applyFont="1" applyFill="1" applyBorder="1" applyAlignment="1" applyProtection="1">
      <alignment horizontal="center" vertical="center" wrapText="1"/>
      <protection hidden="1"/>
    </xf>
    <xf numFmtId="0" fontId="8" fillId="13" borderId="1" xfId="1" applyFont="1" applyFill="1" applyBorder="1" applyAlignment="1" applyProtection="1">
      <alignment horizontal="center" vertical="center" wrapText="1"/>
      <protection hidden="1"/>
    </xf>
    <xf numFmtId="0" fontId="8" fillId="13" borderId="2" xfId="1" applyFont="1" applyFill="1" applyBorder="1" applyAlignment="1" applyProtection="1">
      <alignment horizontal="center" vertical="center" wrapText="1"/>
      <protection hidden="1"/>
    </xf>
    <xf numFmtId="0" fontId="8" fillId="13" borderId="3" xfId="1" applyFont="1" applyFill="1" applyBorder="1" applyAlignment="1" applyProtection="1">
      <alignment horizontal="center" vertical="center" wrapText="1"/>
      <protection hidden="1"/>
    </xf>
    <xf numFmtId="0" fontId="8" fillId="13" borderId="10" xfId="1" applyFont="1" applyFill="1" applyBorder="1" applyAlignment="1" applyProtection="1">
      <alignment horizontal="center" vertical="center" wrapText="1"/>
      <protection hidden="1"/>
    </xf>
    <xf numFmtId="0" fontId="8" fillId="13" borderId="0" xfId="1" applyFont="1" applyFill="1" applyBorder="1" applyAlignment="1" applyProtection="1">
      <alignment horizontal="center" vertical="center" wrapText="1"/>
      <protection hidden="1"/>
    </xf>
    <xf numFmtId="0" fontId="8" fillId="13" borderId="11" xfId="1" applyFont="1" applyFill="1" applyBorder="1" applyAlignment="1" applyProtection="1">
      <alignment horizontal="center" vertical="center" wrapText="1"/>
      <protection hidden="1"/>
    </xf>
    <xf numFmtId="0" fontId="8" fillId="13" borderId="4" xfId="1" applyFont="1" applyFill="1" applyBorder="1" applyAlignment="1" applyProtection="1">
      <alignment horizontal="center" vertical="center" wrapText="1"/>
      <protection hidden="1"/>
    </xf>
    <xf numFmtId="0" fontId="8" fillId="13" borderId="5" xfId="1" applyFont="1" applyFill="1" applyBorder="1" applyAlignment="1" applyProtection="1">
      <alignment horizontal="center" vertical="center" wrapText="1"/>
      <protection hidden="1"/>
    </xf>
    <xf numFmtId="0" fontId="8" fillId="13" borderId="6" xfId="1" applyFont="1" applyFill="1" applyBorder="1" applyAlignment="1" applyProtection="1">
      <alignment horizontal="center" vertical="center" wrapText="1"/>
      <protection hidden="1"/>
    </xf>
    <xf numFmtId="0" fontId="1" fillId="11" borderId="1" xfId="0" applyFont="1" applyFill="1" applyBorder="1" applyAlignment="1" applyProtection="1">
      <alignment horizontal="center" shrinkToFit="1"/>
      <protection hidden="1"/>
    </xf>
    <xf numFmtId="0" fontId="1" fillId="11" borderId="2" xfId="0" applyFont="1" applyFill="1" applyBorder="1" applyAlignment="1" applyProtection="1">
      <alignment horizontal="center" shrinkToFit="1"/>
      <protection hidden="1"/>
    </xf>
    <xf numFmtId="0" fontId="1" fillId="11" borderId="3"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7" xfId="0" applyFont="1" applyFill="1" applyBorder="1" applyAlignment="1" applyProtection="1">
      <alignment horizontal="center" shrinkToFit="1"/>
      <protection hidden="1"/>
    </xf>
    <xf numFmtId="0" fontId="3" fillId="3" borderId="8" xfId="0" applyFont="1" applyFill="1" applyBorder="1" applyAlignment="1" applyProtection="1">
      <alignment horizontal="center" shrinkToFit="1"/>
      <protection hidden="1"/>
    </xf>
    <xf numFmtId="0" fontId="3" fillId="3" borderId="9"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locked="0"/>
    </xf>
    <xf numFmtId="0" fontId="8" fillId="6" borderId="1" xfId="0" applyFont="1" applyFill="1" applyBorder="1" applyAlignment="1" applyProtection="1">
      <alignment horizontal="center" vertical="center" shrinkToFit="1"/>
      <protection hidden="1"/>
    </xf>
    <xf numFmtId="0" fontId="8" fillId="6" borderId="2" xfId="0" applyFont="1" applyFill="1" applyBorder="1" applyAlignment="1" applyProtection="1">
      <alignment horizontal="center" vertical="center" shrinkToFit="1"/>
      <protection hidden="1"/>
    </xf>
    <xf numFmtId="0" fontId="8" fillId="6" borderId="3" xfId="0" applyFont="1" applyFill="1" applyBorder="1" applyAlignment="1" applyProtection="1">
      <alignment horizontal="center" vertical="center" shrinkToFit="1"/>
      <protection hidden="1"/>
    </xf>
    <xf numFmtId="0" fontId="8" fillId="6" borderId="4" xfId="0" applyFont="1" applyFill="1" applyBorder="1" applyAlignment="1" applyProtection="1">
      <alignment horizontal="center" vertical="center" shrinkToFit="1"/>
      <protection hidden="1"/>
    </xf>
    <xf numFmtId="0" fontId="8" fillId="6" borderId="5" xfId="0" applyFont="1" applyFill="1" applyBorder="1" applyAlignment="1" applyProtection="1">
      <alignment horizontal="center" vertical="center" shrinkToFit="1"/>
      <protection hidden="1"/>
    </xf>
    <xf numFmtId="0" fontId="8" fillId="6" borderId="6" xfId="0" applyFont="1" applyFill="1" applyBorder="1" applyAlignment="1" applyProtection="1">
      <alignment horizontal="center" vertical="center" shrinkToFi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9" fillId="0" borderId="1" xfId="0" applyFont="1" applyBorder="1" applyAlignment="1" applyProtection="1">
      <alignment horizontal="center" shrinkToFit="1"/>
      <protection locked="0"/>
    </xf>
    <xf numFmtId="0" fontId="9" fillId="0" borderId="2" xfId="0" applyFont="1" applyBorder="1" applyAlignment="1" applyProtection="1">
      <alignment horizontal="center" shrinkToFit="1"/>
      <protection locked="0"/>
    </xf>
    <xf numFmtId="0" fontId="9" fillId="0" borderId="3" xfId="0" applyFont="1" applyBorder="1" applyAlignment="1" applyProtection="1">
      <alignment horizontal="center" shrinkToFit="1"/>
      <protection locked="0"/>
    </xf>
    <xf numFmtId="0" fontId="9" fillId="0" borderId="10" xfId="0" applyFont="1" applyBorder="1" applyAlignment="1" applyProtection="1">
      <alignment horizontal="center" shrinkToFit="1"/>
      <protection locked="0"/>
    </xf>
    <xf numFmtId="0" fontId="9" fillId="0" borderId="0" xfId="0" applyFont="1" applyAlignment="1" applyProtection="1">
      <alignment horizontal="center" shrinkToFit="1"/>
      <protection locked="0"/>
    </xf>
    <xf numFmtId="0" fontId="9" fillId="0" borderId="11" xfId="0" applyFont="1" applyBorder="1" applyAlignment="1" applyProtection="1">
      <alignment horizontal="center" shrinkToFit="1"/>
      <protection locked="0"/>
    </xf>
    <xf numFmtId="0" fontId="9" fillId="0" borderId="4" xfId="0" applyFont="1" applyBorder="1" applyAlignment="1" applyProtection="1">
      <alignment horizontal="center" shrinkToFit="1"/>
      <protection locked="0"/>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20" fontId="0" fillId="0" borderId="1" xfId="0" applyNumberFormat="1" applyBorder="1" applyAlignment="1" applyProtection="1">
      <alignment horizontal="center" shrinkToFit="1"/>
      <protection locked="0"/>
    </xf>
    <xf numFmtId="20" fontId="0" fillId="0" borderId="2" xfId="0" applyNumberFormat="1" applyBorder="1" applyAlignment="1" applyProtection="1">
      <alignment horizontal="center" shrinkToFit="1"/>
      <protection locked="0"/>
    </xf>
    <xf numFmtId="20" fontId="0" fillId="0" borderId="3" xfId="0" applyNumberFormat="1" applyBorder="1" applyAlignment="1" applyProtection="1">
      <alignment horizontal="center" shrinkToFit="1"/>
      <protection locked="0"/>
    </xf>
    <xf numFmtId="164" fontId="0" fillId="0" borderId="1" xfId="0" applyNumberFormat="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164" fontId="0" fillId="0" borderId="0" xfId="0" applyNumberFormat="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20" fontId="0" fillId="0" borderId="10"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20" fontId="0" fillId="0" borderId="11" xfId="0" applyNumberFormat="1" applyBorder="1" applyAlignment="1" applyProtection="1">
      <alignment horizontal="center" shrinkToFit="1"/>
      <protection locked="0"/>
    </xf>
    <xf numFmtId="165" fontId="0" fillId="0" borderId="10"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0" fontId="4" fillId="2" borderId="8" xfId="0" applyFont="1" applyFill="1" applyBorder="1" applyAlignment="1" applyProtection="1">
      <alignment horizontal="center" shrinkToFit="1"/>
      <protection hidden="1"/>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20" fontId="0" fillId="0" borderId="4" xfId="0" applyNumberFormat="1" applyBorder="1" applyAlignment="1" applyProtection="1">
      <alignment horizontal="center" shrinkToFit="1"/>
      <protection locked="0"/>
    </xf>
    <xf numFmtId="20" fontId="0" fillId="0" borderId="5" xfId="0" applyNumberFormat="1" applyBorder="1" applyAlignment="1" applyProtection="1">
      <alignment horizontal="center" shrinkToFit="1"/>
      <protection locked="0"/>
    </xf>
    <xf numFmtId="20" fontId="0" fillId="0" borderId="6" xfId="0" applyNumberFormat="1" applyBorder="1" applyAlignment="1" applyProtection="1">
      <alignment horizontal="center" shrinkToFit="1"/>
      <protection locked="0"/>
    </xf>
    <xf numFmtId="165" fontId="0" fillId="0" borderId="4"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0" fontId="5" fillId="0" borderId="10" xfId="0" applyFont="1" applyBorder="1" applyAlignment="1" applyProtection="1">
      <alignment horizontal="center" shrinkToFit="1"/>
      <protection locked="0"/>
    </xf>
    <xf numFmtId="0" fontId="5" fillId="0" borderId="0" xfId="0" applyFont="1" applyAlignment="1" applyProtection="1">
      <alignment horizontal="center" shrinkToFit="1"/>
      <protection locked="0"/>
    </xf>
    <xf numFmtId="0" fontId="5" fillId="0" borderId="11" xfId="0" applyFont="1" applyBorder="1" applyAlignment="1" applyProtection="1">
      <alignment horizontal="center" shrinkToFit="1"/>
      <protection locked="0"/>
    </xf>
    <xf numFmtId="0" fontId="5" fillId="0" borderId="1" xfId="0" applyFont="1" applyBorder="1" applyAlignment="1" applyProtection="1">
      <alignment horizontal="center" shrinkToFit="1"/>
      <protection locked="0"/>
    </xf>
    <xf numFmtId="0" fontId="5" fillId="0" borderId="2" xfId="0" applyFont="1" applyBorder="1" applyAlignment="1" applyProtection="1">
      <alignment horizontal="center" shrinkToFit="1"/>
      <protection locked="0"/>
    </xf>
    <xf numFmtId="0" fontId="5" fillId="0" borderId="3" xfId="0" applyFont="1" applyBorder="1" applyAlignment="1" applyProtection="1">
      <alignment horizontal="center" shrinkToFit="1"/>
      <protection locked="0"/>
    </xf>
    <xf numFmtId="0" fontId="5" fillId="0" borderId="4" xfId="0" applyFont="1" applyBorder="1" applyAlignment="1" applyProtection="1">
      <alignment horizontal="center" shrinkToFit="1"/>
      <protection locked="0"/>
    </xf>
    <xf numFmtId="0" fontId="5" fillId="0" borderId="5" xfId="0" applyFont="1" applyBorder="1" applyAlignment="1" applyProtection="1">
      <alignment horizontal="center" shrinkToFit="1"/>
      <protection locked="0"/>
    </xf>
    <xf numFmtId="0" fontId="5" fillId="0" borderId="6" xfId="0" applyFont="1" applyBorder="1" applyAlignment="1" applyProtection="1">
      <alignment horizontal="center" shrinkToFit="1"/>
      <protection locked="0"/>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164" fontId="0" fillId="0" borderId="7" xfId="0" applyNumberFormat="1" applyBorder="1" applyAlignment="1" applyProtection="1">
      <alignment horizontal="center" shrinkToFit="1"/>
      <protection locked="0"/>
    </xf>
    <xf numFmtId="164" fontId="0" fillId="0" borderId="8" xfId="0" applyNumberFormat="1" applyBorder="1" applyAlignment="1" applyProtection="1">
      <alignment horizontal="center" shrinkToFit="1"/>
      <protection locked="0"/>
    </xf>
    <xf numFmtId="164" fontId="0" fillId="0" borderId="9" xfId="0" applyNumberFormat="1" applyBorder="1" applyAlignment="1" applyProtection="1">
      <alignment horizontal="center" shrinkToFit="1"/>
      <protection locked="0"/>
    </xf>
    <xf numFmtId="20" fontId="0" fillId="0" borderId="7" xfId="0" applyNumberFormat="1" applyBorder="1" applyAlignment="1" applyProtection="1">
      <alignment horizontal="center" shrinkToFit="1"/>
      <protection locked="0"/>
    </xf>
    <xf numFmtId="20" fontId="0" fillId="0" borderId="8" xfId="0" applyNumberFormat="1" applyBorder="1" applyAlignment="1" applyProtection="1">
      <alignment horizontal="center" shrinkToFit="1"/>
      <protection locked="0"/>
    </xf>
    <xf numFmtId="20" fontId="0" fillId="0" borderId="9" xfId="0" applyNumberFormat="1" applyBorder="1" applyAlignment="1" applyProtection="1">
      <alignment horizontal="center" shrinkToFit="1"/>
      <protection locked="0"/>
    </xf>
    <xf numFmtId="165" fontId="0" fillId="0" borderId="7"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0" fontId="2" fillId="2" borderId="2" xfId="0" applyFont="1" applyFill="1" applyBorder="1" applyAlignment="1" applyProtection="1">
      <alignment horizontal="center" shrinkToFit="1"/>
      <protection hidden="1"/>
    </xf>
    <xf numFmtId="0" fontId="2" fillId="0" borderId="7" xfId="0" applyFont="1" applyBorder="1" applyAlignment="1" applyProtection="1">
      <alignment horizontal="center" shrinkToFit="1"/>
      <protection hidden="1"/>
    </xf>
    <xf numFmtId="0" fontId="2" fillId="0" borderId="9" xfId="0" applyFont="1" applyBorder="1" applyAlignment="1" applyProtection="1">
      <alignment horizontal="center" shrinkToFit="1"/>
      <protection hidden="1"/>
    </xf>
    <xf numFmtId="3" fontId="0" fillId="0" borderId="4" xfId="0" applyNumberFormat="1" applyBorder="1" applyAlignment="1" applyProtection="1">
      <alignment horizontal="center" shrinkToFit="1"/>
      <protection hidden="1"/>
    </xf>
    <xf numFmtId="3" fontId="0" fillId="0" borderId="5" xfId="0" applyNumberFormat="1" applyBorder="1" applyAlignment="1" applyProtection="1">
      <alignment horizontal="center" shrinkToFit="1"/>
      <protection hidden="1"/>
    </xf>
    <xf numFmtId="3" fontId="0" fillId="0" borderId="6" xfId="0" applyNumberFormat="1" applyBorder="1" applyAlignment="1" applyProtection="1">
      <alignment horizontal="center" shrinkToFit="1"/>
      <protection hidden="1"/>
    </xf>
    <xf numFmtId="3" fontId="0" fillId="0" borderId="10" xfId="0" applyNumberFormat="1" applyBorder="1" applyAlignment="1" applyProtection="1">
      <alignment horizontal="center" shrinkToFit="1"/>
      <protection hidden="1"/>
    </xf>
    <xf numFmtId="3" fontId="0" fillId="0" borderId="0" xfId="0" applyNumberFormat="1" applyAlignment="1" applyProtection="1">
      <alignment horizontal="center" shrinkToFit="1"/>
      <protection hidden="1"/>
    </xf>
    <xf numFmtId="3" fontId="0" fillId="0" borderId="11" xfId="0" applyNumberFormat="1" applyBorder="1" applyAlignment="1" applyProtection="1">
      <alignment horizontal="center" shrinkToFit="1"/>
      <protection hidden="1"/>
    </xf>
    <xf numFmtId="3" fontId="0" fillId="0" borderId="1" xfId="0" applyNumberFormat="1" applyBorder="1" applyAlignment="1" applyProtection="1">
      <alignment horizontal="center" shrinkToFit="1"/>
      <protection hidden="1"/>
    </xf>
    <xf numFmtId="3" fontId="0" fillId="0" borderId="2" xfId="0" applyNumberFormat="1" applyBorder="1" applyAlignment="1" applyProtection="1">
      <alignment horizontal="center" shrinkToFit="1"/>
      <protection hidden="1"/>
    </xf>
    <xf numFmtId="3" fontId="0" fillId="0" borderId="3" xfId="0" applyNumberFormat="1" applyBorder="1" applyAlignment="1" applyProtection="1">
      <alignment horizontal="center" shrinkToFit="1"/>
      <protection hidden="1"/>
    </xf>
    <xf numFmtId="0" fontId="1" fillId="6" borderId="7" xfId="0" applyFont="1" applyFill="1" applyBorder="1" applyAlignment="1" applyProtection="1">
      <alignment horizontal="center" shrinkToFit="1"/>
      <protection hidden="1"/>
    </xf>
    <xf numFmtId="0" fontId="1" fillId="6" borderId="8" xfId="0" applyFont="1" applyFill="1" applyBorder="1" applyAlignment="1" applyProtection="1">
      <alignment horizontal="center" shrinkToFit="1"/>
      <protection hidden="1"/>
    </xf>
    <xf numFmtId="0" fontId="1" fillId="6" borderId="9" xfId="0" applyFont="1" applyFill="1" applyBorder="1" applyAlignment="1" applyProtection="1">
      <alignment horizontal="center" shrinkToFit="1"/>
      <protection hidden="1"/>
    </xf>
    <xf numFmtId="0" fontId="2" fillId="2" borderId="0" xfId="0" applyFont="1" applyFill="1" applyAlignment="1" applyProtection="1">
      <alignment horizontal="center" shrinkToFit="1"/>
      <protection hidden="1"/>
    </xf>
    <xf numFmtId="0" fontId="4" fillId="2" borderId="0" xfId="0" applyFont="1" applyFill="1" applyAlignment="1" applyProtection="1">
      <alignment horizontal="center" shrinkToFit="1"/>
      <protection hidden="1"/>
    </xf>
    <xf numFmtId="0" fontId="1" fillId="11" borderId="14" xfId="0" applyFont="1" applyFill="1" applyBorder="1" applyAlignment="1" applyProtection="1">
      <alignment horizontal="center" shrinkToFit="1"/>
      <protection hidden="1"/>
    </xf>
    <xf numFmtId="1" fontId="2" fillId="0" borderId="2" xfId="0" applyNumberFormat="1"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1" fillId="11" borderId="10" xfId="0" applyFont="1" applyFill="1" applyBorder="1" applyAlignment="1" applyProtection="1">
      <alignment horizontal="center" shrinkToFit="1"/>
      <protection hidden="1"/>
    </xf>
    <xf numFmtId="0" fontId="1" fillId="11" borderId="11" xfId="0" applyFont="1" applyFill="1" applyBorder="1" applyAlignment="1" applyProtection="1">
      <alignment horizontal="center" shrinkToFit="1"/>
      <protection hidden="1"/>
    </xf>
    <xf numFmtId="1" fontId="0" fillId="0" borderId="2" xfId="0" applyNumberForma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2" fillId="0" borderId="11" xfId="0" applyFont="1" applyBorder="1" applyAlignment="1" applyProtection="1">
      <alignment horizontal="center" shrinkToFit="1"/>
      <protection hidden="1"/>
    </xf>
    <xf numFmtId="0" fontId="1" fillId="11" borderId="4" xfId="0" applyFont="1" applyFill="1" applyBorder="1" applyAlignment="1" applyProtection="1">
      <alignment horizontal="center" shrinkToFit="1"/>
      <protection hidden="1"/>
    </xf>
    <xf numFmtId="0" fontId="1" fillId="11" borderId="6" xfId="0" applyFont="1" applyFill="1" applyBorder="1" applyAlignment="1" applyProtection="1">
      <alignment horizontal="center" shrinkToFit="1"/>
      <protection hidden="1"/>
    </xf>
    <xf numFmtId="0" fontId="2" fillId="0" borderId="5" xfId="0" applyFont="1" applyBorder="1" applyAlignment="1" applyProtection="1">
      <alignment horizontal="center" shrinkToFit="1"/>
      <protection hidden="1"/>
    </xf>
    <xf numFmtId="0" fontId="2" fillId="0" borderId="6" xfId="0" applyFont="1" applyBorder="1" applyAlignment="1" applyProtection="1">
      <alignment horizontal="center" shrinkToFit="1"/>
      <protection hidden="1"/>
    </xf>
    <xf numFmtId="0" fontId="2" fillId="0" borderId="2" xfId="0" applyFont="1" applyBorder="1" applyAlignment="1" applyProtection="1">
      <alignment horizontal="center" shrinkToFit="1"/>
      <protection hidden="1"/>
    </xf>
    <xf numFmtId="0" fontId="1" fillId="11" borderId="13" xfId="0" applyFont="1" applyFill="1" applyBorder="1" applyAlignment="1" applyProtection="1">
      <alignment horizontal="center" shrinkToFit="1"/>
      <protection hidden="1"/>
    </xf>
    <xf numFmtId="0" fontId="0" fillId="2" borderId="4" xfId="0" applyFill="1" applyBorder="1" applyAlignment="1" applyProtection="1">
      <alignment horizontal="center" shrinkToFit="1"/>
      <protection hidden="1"/>
    </xf>
    <xf numFmtId="0" fontId="0" fillId="2" borderId="6" xfId="0" applyFill="1" applyBorder="1" applyAlignment="1" applyProtection="1">
      <alignment horizontal="center" shrinkToFit="1"/>
      <protection hidden="1"/>
    </xf>
    <xf numFmtId="0" fontId="11" fillId="6" borderId="1" xfId="0" applyFont="1" applyFill="1" applyBorder="1" applyAlignment="1" applyProtection="1">
      <alignment horizontal="right" vertical="center" wrapText="1"/>
      <protection hidden="1"/>
    </xf>
    <xf numFmtId="0" fontId="11" fillId="6" borderId="2" xfId="0" applyFont="1" applyFill="1" applyBorder="1" applyAlignment="1" applyProtection="1">
      <alignment horizontal="right" vertical="center" wrapText="1"/>
      <protection hidden="1"/>
    </xf>
    <xf numFmtId="0" fontId="11" fillId="6" borderId="3" xfId="0" applyFont="1" applyFill="1" applyBorder="1" applyAlignment="1" applyProtection="1">
      <alignment horizontal="right" vertical="center" wrapText="1"/>
      <protection hidden="1"/>
    </xf>
    <xf numFmtId="0" fontId="11" fillId="6" borderId="10" xfId="0" applyFont="1" applyFill="1" applyBorder="1" applyAlignment="1" applyProtection="1">
      <alignment horizontal="right" vertical="center" wrapText="1"/>
      <protection hidden="1"/>
    </xf>
    <xf numFmtId="0" fontId="11" fillId="6" borderId="0" xfId="0" applyFont="1" applyFill="1" applyAlignment="1" applyProtection="1">
      <alignment horizontal="right" vertical="center" wrapText="1"/>
      <protection hidden="1"/>
    </xf>
    <xf numFmtId="0" fontId="11" fillId="6" borderId="11" xfId="0" applyFont="1" applyFill="1" applyBorder="1" applyAlignment="1" applyProtection="1">
      <alignment horizontal="right" vertical="center" wrapText="1"/>
      <protection hidden="1"/>
    </xf>
    <xf numFmtId="0" fontId="11" fillId="6" borderId="4" xfId="0" applyFont="1" applyFill="1" applyBorder="1" applyAlignment="1" applyProtection="1">
      <alignment horizontal="right" vertical="center" wrapText="1"/>
      <protection hidden="1"/>
    </xf>
    <xf numFmtId="0" fontId="11" fillId="6" borderId="5" xfId="0" applyFont="1" applyFill="1" applyBorder="1" applyAlignment="1" applyProtection="1">
      <alignment horizontal="right" vertical="center" wrapText="1"/>
      <protection hidden="1"/>
    </xf>
    <xf numFmtId="0" fontId="11" fillId="6" borderId="6" xfId="0" applyFont="1" applyFill="1" applyBorder="1" applyAlignment="1" applyProtection="1">
      <alignment horizontal="right" vertical="center" wrapText="1"/>
      <protection hidden="1"/>
    </xf>
    <xf numFmtId="0" fontId="2" fillId="2" borderId="5" xfId="0" applyFont="1" applyFill="1" applyBorder="1" applyAlignment="1" applyProtection="1">
      <alignment horizontal="center" shrinkToFit="1"/>
      <protection hidden="1"/>
    </xf>
    <xf numFmtId="0" fontId="2" fillId="0" borderId="10" xfId="0" applyFont="1" applyBorder="1" applyAlignment="1" applyProtection="1">
      <alignment horizontal="center" shrinkToFit="1"/>
      <protection hidden="1"/>
    </xf>
    <xf numFmtId="3" fontId="2" fillId="0" borderId="1" xfId="0" applyNumberFormat="1" applyFont="1" applyBorder="1" applyAlignment="1" applyProtection="1">
      <alignment horizontal="right" shrinkToFit="1"/>
      <protection hidden="1"/>
    </xf>
    <xf numFmtId="3" fontId="2" fillId="0" borderId="2" xfId="0" applyNumberFormat="1" applyFont="1" applyBorder="1" applyAlignment="1" applyProtection="1">
      <alignment horizontal="right" shrinkToFit="1"/>
      <protection hidden="1"/>
    </xf>
    <xf numFmtId="3" fontId="2" fillId="0" borderId="3" xfId="0" applyNumberFormat="1" applyFont="1" applyBorder="1" applyAlignment="1" applyProtection="1">
      <alignment horizontal="right" shrinkToFit="1"/>
      <protection hidden="1"/>
    </xf>
    <xf numFmtId="3" fontId="2" fillId="0" borderId="10" xfId="0" applyNumberFormat="1" applyFont="1" applyBorder="1" applyAlignment="1" applyProtection="1">
      <alignment horizontal="right" shrinkToFit="1"/>
      <protection hidden="1"/>
    </xf>
    <xf numFmtId="3" fontId="2" fillId="0" borderId="0" xfId="0" applyNumberFormat="1" applyFont="1" applyAlignment="1" applyProtection="1">
      <alignment horizontal="right" shrinkToFit="1"/>
      <protection hidden="1"/>
    </xf>
    <xf numFmtId="3" fontId="2" fillId="0" borderId="11" xfId="0" applyNumberFormat="1" applyFont="1" applyBorder="1" applyAlignment="1" applyProtection="1">
      <alignment horizontal="right" shrinkToFit="1"/>
      <protection hidden="1"/>
    </xf>
    <xf numFmtId="0" fontId="2" fillId="0" borderId="1" xfId="0" applyFont="1" applyBorder="1" applyAlignment="1" applyProtection="1">
      <alignment horizontal="center" shrinkToFit="1"/>
      <protection hidden="1"/>
    </xf>
    <xf numFmtId="0" fontId="5" fillId="7" borderId="7" xfId="0" applyFont="1" applyFill="1" applyBorder="1" applyAlignment="1" applyProtection="1">
      <alignment horizontal="center" shrinkToFit="1"/>
      <protection hidden="1"/>
    </xf>
    <xf numFmtId="0" fontId="5" fillId="7" borderId="8" xfId="0" applyFont="1" applyFill="1" applyBorder="1" applyAlignment="1" applyProtection="1">
      <alignment horizontal="center" shrinkToFit="1"/>
      <protection hidden="1"/>
    </xf>
    <xf numFmtId="0" fontId="5" fillId="7" borderId="9" xfId="0" applyFont="1" applyFill="1" applyBorder="1" applyAlignment="1" applyProtection="1">
      <alignment horizontal="center" shrinkToFit="1"/>
      <protection hidden="1"/>
    </xf>
    <xf numFmtId="0" fontId="5" fillId="8" borderId="7" xfId="0" applyFont="1" applyFill="1" applyBorder="1" applyAlignment="1" applyProtection="1">
      <alignment horizontal="center" shrinkToFit="1"/>
      <protection hidden="1"/>
    </xf>
    <xf numFmtId="0" fontId="5" fillId="8" borderId="8" xfId="0" applyFont="1" applyFill="1" applyBorder="1" applyAlignment="1" applyProtection="1">
      <alignment horizontal="center" shrinkToFit="1"/>
      <protection hidden="1"/>
    </xf>
    <xf numFmtId="0" fontId="5" fillId="8" borderId="9" xfId="0" applyFont="1" applyFill="1" applyBorder="1" applyAlignment="1" applyProtection="1">
      <alignment horizontal="center" shrinkToFit="1"/>
      <protection hidden="1"/>
    </xf>
    <xf numFmtId="0" fontId="5" fillId="9" borderId="7" xfId="0" applyFont="1" applyFill="1" applyBorder="1" applyAlignment="1" applyProtection="1">
      <alignment horizontal="center" shrinkToFit="1"/>
      <protection hidden="1"/>
    </xf>
    <xf numFmtId="0" fontId="5" fillId="9" borderId="8" xfId="0" applyFont="1" applyFill="1" applyBorder="1" applyAlignment="1" applyProtection="1">
      <alignment horizontal="center" shrinkToFit="1"/>
      <protection hidden="1"/>
    </xf>
    <xf numFmtId="0" fontId="5" fillId="9" borderId="9" xfId="0" applyFont="1" applyFill="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1" fillId="4" borderId="1"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4" borderId="10" xfId="0" applyFont="1" applyFill="1" applyBorder="1" applyAlignment="1" applyProtection="1">
      <alignment horizontal="center" vertical="center" wrapText="1"/>
      <protection hidden="1"/>
    </xf>
    <xf numFmtId="0" fontId="1" fillId="4" borderId="0" xfId="0" applyFont="1" applyFill="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1" fillId="4" borderId="4" xfId="0" applyFont="1" applyFill="1" applyBorder="1" applyAlignment="1" applyProtection="1">
      <alignment horizontal="center" vertical="center" wrapText="1"/>
      <protection hidden="1"/>
    </xf>
    <xf numFmtId="0" fontId="1" fillId="4" borderId="5"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wrapText="1"/>
      <protection hidden="1"/>
    </xf>
    <xf numFmtId="3" fontId="2" fillId="0" borderId="4" xfId="0" applyNumberFormat="1" applyFont="1" applyBorder="1" applyAlignment="1" applyProtection="1">
      <alignment horizontal="right" shrinkToFit="1"/>
      <protection hidden="1"/>
    </xf>
    <xf numFmtId="3" fontId="2" fillId="0" borderId="5" xfId="0" applyNumberFormat="1" applyFont="1" applyBorder="1" applyAlignment="1" applyProtection="1">
      <alignment horizontal="right" shrinkToFit="1"/>
      <protection hidden="1"/>
    </xf>
    <xf numFmtId="3" fontId="2" fillId="0" borderId="6" xfId="0" applyNumberFormat="1" applyFont="1" applyBorder="1" applyAlignment="1" applyProtection="1">
      <alignment horizontal="right" shrinkToFit="1"/>
      <protection hidden="1"/>
    </xf>
  </cellXfs>
  <cellStyles count="2">
    <cellStyle name="Hyperlink" xfId="1" builtinId="8"/>
    <cellStyle name="Normal" xfId="0" builtinId="0"/>
  </cellStyles>
  <dxfs count="133">
    <dxf>
      <fill>
        <patternFill>
          <bgColor theme="1"/>
        </patternFill>
      </fill>
    </dxf>
    <dxf>
      <fill>
        <patternFill>
          <bgColor rgb="FF002060"/>
        </patternFill>
      </fill>
    </dxf>
    <dxf>
      <fill>
        <patternFill>
          <bgColor rgb="FF00B0F0"/>
        </patternFill>
      </fill>
    </dxf>
    <dxf>
      <fill>
        <patternFill>
          <bgColor rgb="FF0070C0"/>
        </patternFill>
      </fill>
    </dxf>
    <dxf>
      <fill>
        <patternFill>
          <bgColor rgb="FF0000FF"/>
        </patternFill>
      </fill>
    </dxf>
    <dxf>
      <fill>
        <patternFill>
          <bgColor theme="5" tint="-0.499984740745262"/>
        </patternFill>
      </fill>
    </dxf>
    <dxf>
      <fill>
        <patternFill>
          <bgColor rgb="FFFFC000"/>
        </patternFill>
      </fill>
    </dxf>
    <dxf>
      <fill>
        <patternFill>
          <bgColor rgb="FF006432"/>
        </patternFill>
      </fill>
    </dxf>
    <dxf>
      <fill>
        <patternFill>
          <bgColor rgb="FF92D050"/>
        </patternFill>
      </fill>
    </dxf>
    <dxf>
      <fill>
        <patternFill>
          <bgColor rgb="FF00B050"/>
        </patternFill>
      </fill>
    </dxf>
    <dxf>
      <fill>
        <patternFill>
          <bgColor theme="0" tint="-0.499984740745262"/>
        </patternFill>
      </fill>
    </dxf>
    <dxf>
      <fill>
        <patternFill>
          <bgColor rgb="FF7030A0"/>
        </patternFill>
      </fill>
    </dxf>
    <dxf>
      <fill>
        <patternFill>
          <bgColor rgb="FF960000"/>
        </patternFill>
      </fill>
    </dxf>
    <dxf>
      <fill>
        <patternFill>
          <bgColor rgb="FFFF0000"/>
        </patternFill>
      </fill>
    </dxf>
    <dxf>
      <fill>
        <patternFill>
          <bgColor theme="0"/>
        </patternFill>
      </fill>
    </dxf>
    <dxf>
      <fill>
        <patternFill>
          <bgColor rgb="FFFFFF00"/>
        </patternFill>
      </fill>
    </dxf>
    <dxf>
      <font>
        <b/>
        <i val="0"/>
        <color theme="1"/>
      </font>
    </dxf>
    <dxf>
      <font>
        <b/>
        <i val="0"/>
        <color rgb="FF002060"/>
      </font>
    </dxf>
    <dxf>
      <font>
        <b/>
        <i val="0"/>
        <color rgb="FF00B0F0"/>
      </font>
    </dxf>
    <dxf>
      <font>
        <b/>
        <i val="0"/>
        <color rgb="FF0070C0"/>
      </font>
    </dxf>
    <dxf>
      <font>
        <b/>
        <i val="0"/>
        <color rgb="FF0000FF"/>
      </font>
    </dxf>
    <dxf>
      <font>
        <b/>
        <i val="0"/>
        <color theme="5" tint="-0.499984740745262"/>
      </font>
    </dxf>
    <dxf>
      <font>
        <b/>
        <i val="0"/>
        <color rgb="FFFFC000"/>
      </font>
    </dxf>
    <dxf>
      <font>
        <b/>
        <i val="0"/>
        <color rgb="FF006432"/>
      </font>
    </dxf>
    <dxf>
      <font>
        <b/>
        <i val="0"/>
        <color rgb="FF92D050"/>
      </font>
    </dxf>
    <dxf>
      <font>
        <b/>
        <i val="0"/>
        <color rgb="FF00B050"/>
      </font>
    </dxf>
    <dxf>
      <font>
        <b/>
        <i val="0"/>
        <color theme="0" tint="-0.499984740745262"/>
      </font>
    </dxf>
    <dxf>
      <font>
        <b/>
        <i val="0"/>
        <color rgb="FF7030A0"/>
      </font>
    </dxf>
    <dxf>
      <font>
        <b/>
        <i val="0"/>
        <color rgb="FF960000"/>
      </font>
    </dxf>
    <dxf>
      <font>
        <b/>
        <i val="0"/>
        <color rgb="FFFF0000"/>
      </font>
    </dxf>
    <dxf>
      <font>
        <b/>
        <i val="0"/>
        <color theme="0"/>
      </font>
    </dxf>
    <dxf>
      <font>
        <b/>
        <i val="0"/>
        <color rgb="FFFFFF00"/>
      </font>
    </dxf>
    <dxf>
      <fill>
        <patternFill>
          <bgColor theme="1"/>
        </patternFill>
      </fill>
    </dxf>
    <dxf>
      <fill>
        <patternFill>
          <bgColor rgb="FF002060"/>
        </patternFill>
      </fill>
    </dxf>
    <dxf>
      <fill>
        <patternFill>
          <bgColor rgb="FF00B0F0"/>
        </patternFill>
      </fill>
    </dxf>
    <dxf>
      <fill>
        <patternFill>
          <bgColor rgb="FF0070C0"/>
        </patternFill>
      </fill>
    </dxf>
    <dxf>
      <fill>
        <patternFill>
          <bgColor rgb="FF0000FF"/>
        </patternFill>
      </fill>
    </dxf>
    <dxf>
      <fill>
        <patternFill>
          <bgColor theme="5" tint="-0.499984740745262"/>
        </patternFill>
      </fill>
    </dxf>
    <dxf>
      <fill>
        <patternFill>
          <bgColor rgb="FFFFC000"/>
        </patternFill>
      </fill>
    </dxf>
    <dxf>
      <fill>
        <patternFill>
          <bgColor rgb="FF006432"/>
        </patternFill>
      </fill>
    </dxf>
    <dxf>
      <fill>
        <patternFill>
          <bgColor rgb="FF92D050"/>
        </patternFill>
      </fill>
    </dxf>
    <dxf>
      <fill>
        <patternFill>
          <bgColor rgb="FF00B050"/>
        </patternFill>
      </fill>
    </dxf>
    <dxf>
      <fill>
        <patternFill>
          <bgColor theme="0" tint="-0.499984740745262"/>
        </patternFill>
      </fill>
    </dxf>
    <dxf>
      <fill>
        <patternFill>
          <bgColor rgb="FF7030A0"/>
        </patternFill>
      </fill>
    </dxf>
    <dxf>
      <fill>
        <patternFill>
          <bgColor rgb="FF960000"/>
        </patternFill>
      </fill>
    </dxf>
    <dxf>
      <fill>
        <patternFill>
          <bgColor rgb="FFFF0000"/>
        </patternFill>
      </fill>
    </dxf>
    <dxf>
      <fill>
        <patternFill>
          <bgColor theme="0"/>
        </patternFill>
      </fill>
    </dxf>
    <dxf>
      <fill>
        <patternFill>
          <bgColor rgb="FFFFFF00"/>
        </patternFill>
      </fill>
    </dxf>
    <dxf>
      <font>
        <b/>
        <i val="0"/>
        <color theme="1"/>
      </font>
    </dxf>
    <dxf>
      <font>
        <b/>
        <i val="0"/>
        <color rgb="FF002060"/>
      </font>
    </dxf>
    <dxf>
      <font>
        <b/>
        <i val="0"/>
        <color rgb="FF00B0F0"/>
      </font>
    </dxf>
    <dxf>
      <font>
        <b/>
        <i val="0"/>
        <color rgb="FF0070C0"/>
      </font>
    </dxf>
    <dxf>
      <font>
        <b/>
        <i val="0"/>
        <color rgb="FF0000FF"/>
      </font>
    </dxf>
    <dxf>
      <font>
        <b/>
        <i val="0"/>
        <color theme="5" tint="-0.499984740745262"/>
      </font>
    </dxf>
    <dxf>
      <font>
        <b/>
        <i val="0"/>
        <color rgb="FFFFC000"/>
      </font>
    </dxf>
    <dxf>
      <font>
        <b/>
        <i val="0"/>
        <color rgb="FF006432"/>
      </font>
    </dxf>
    <dxf>
      <font>
        <b/>
        <i val="0"/>
        <color rgb="FF92D050"/>
      </font>
    </dxf>
    <dxf>
      <font>
        <b/>
        <i val="0"/>
        <color rgb="FF00B050"/>
      </font>
    </dxf>
    <dxf>
      <font>
        <b/>
        <i val="0"/>
        <color theme="0" tint="-0.499984740745262"/>
      </font>
    </dxf>
    <dxf>
      <font>
        <b/>
        <i val="0"/>
        <color rgb="FF7030A0"/>
      </font>
    </dxf>
    <dxf>
      <font>
        <b/>
        <i val="0"/>
        <color rgb="FF960000"/>
      </font>
    </dxf>
    <dxf>
      <font>
        <b/>
        <i val="0"/>
        <color rgb="FFFF0000"/>
      </font>
    </dxf>
    <dxf>
      <font>
        <b/>
        <i val="0"/>
        <color theme="0"/>
      </font>
    </dxf>
    <dxf>
      <font>
        <b/>
        <i val="0"/>
        <color rgb="FFFFFF00"/>
      </font>
    </dxf>
    <dxf>
      <fill>
        <patternFill>
          <bgColor rgb="FFFFFF00"/>
        </patternFill>
      </fill>
    </dxf>
    <dxf>
      <fill>
        <patternFill>
          <bgColor theme="1"/>
        </patternFill>
      </fill>
    </dxf>
    <dxf>
      <fill>
        <patternFill>
          <bgColor rgb="FF002060"/>
        </patternFill>
      </fill>
    </dxf>
    <dxf>
      <fill>
        <patternFill>
          <bgColor rgb="FF00B0F0"/>
        </patternFill>
      </fill>
    </dxf>
    <dxf>
      <fill>
        <patternFill>
          <bgColor rgb="FF0070C0"/>
        </patternFill>
      </fill>
    </dxf>
    <dxf>
      <fill>
        <patternFill>
          <bgColor rgb="FF0000FF"/>
        </patternFill>
      </fill>
    </dxf>
    <dxf>
      <fill>
        <patternFill>
          <bgColor theme="5" tint="-0.499984740745262"/>
        </patternFill>
      </fill>
    </dxf>
    <dxf>
      <fill>
        <patternFill>
          <bgColor rgb="FFFFC000"/>
        </patternFill>
      </fill>
    </dxf>
    <dxf>
      <fill>
        <patternFill>
          <bgColor rgb="FF006432"/>
        </patternFill>
      </fill>
    </dxf>
    <dxf>
      <fill>
        <patternFill>
          <bgColor rgb="FF92D050"/>
        </patternFill>
      </fill>
    </dxf>
    <dxf>
      <fill>
        <patternFill>
          <bgColor rgb="FF00B050"/>
        </patternFill>
      </fill>
    </dxf>
    <dxf>
      <fill>
        <patternFill>
          <bgColor rgb="FF7030A0"/>
        </patternFill>
      </fill>
    </dxf>
    <dxf>
      <fill>
        <patternFill>
          <bgColor rgb="FF960000"/>
        </patternFill>
      </fill>
    </dxf>
    <dxf>
      <fill>
        <patternFill>
          <bgColor rgb="FFFF0000"/>
        </patternFill>
      </fill>
    </dxf>
    <dxf>
      <fill>
        <patternFill>
          <bgColor theme="0"/>
        </patternFill>
      </fill>
    </dxf>
    <dxf>
      <fill>
        <patternFill>
          <bgColor rgb="FFFFFF00"/>
        </patternFill>
      </fill>
    </dxf>
    <dxf>
      <font>
        <b/>
        <i val="0"/>
        <color theme="1"/>
      </font>
    </dxf>
    <dxf>
      <font>
        <b/>
        <i val="0"/>
        <color rgb="FF002060"/>
      </font>
    </dxf>
    <dxf>
      <font>
        <b/>
        <i val="0"/>
        <color rgb="FF00B0F0"/>
      </font>
    </dxf>
    <dxf>
      <font>
        <b/>
        <i val="0"/>
        <color rgb="FF0070C0"/>
      </font>
    </dxf>
    <dxf>
      <font>
        <b/>
        <i val="0"/>
        <color rgb="FF0000FF"/>
      </font>
    </dxf>
    <dxf>
      <font>
        <b/>
        <i val="0"/>
        <color rgb="FFFFC000"/>
      </font>
    </dxf>
    <dxf>
      <font>
        <b/>
        <i val="0"/>
        <color rgb="FF006432"/>
      </font>
    </dxf>
    <dxf>
      <font>
        <b/>
        <i val="0"/>
        <color rgb="FF92D050"/>
      </font>
    </dxf>
    <dxf>
      <font>
        <b/>
        <i val="0"/>
        <color rgb="FF00B050"/>
      </font>
    </dxf>
    <dxf>
      <font>
        <b/>
        <i val="0"/>
        <color theme="0" tint="-0.499984740745262"/>
      </font>
    </dxf>
    <dxf>
      <font>
        <b/>
        <i val="0"/>
        <color rgb="FF7030A0"/>
      </font>
    </dxf>
    <dxf>
      <font>
        <b/>
        <i val="0"/>
        <color rgb="FF960000"/>
      </font>
    </dxf>
    <dxf>
      <font>
        <b/>
        <i val="0"/>
        <color rgb="FFFF0000"/>
      </font>
    </dxf>
    <dxf>
      <font>
        <b/>
        <i val="0"/>
        <color theme="0"/>
      </font>
    </dxf>
    <dxf>
      <font>
        <b/>
        <i val="0"/>
        <color rgb="FFFFFF00"/>
      </font>
    </dxf>
    <dxf>
      <fill>
        <patternFill>
          <bgColor theme="0" tint="-0.499984740745262"/>
        </patternFill>
      </fill>
    </dxf>
    <dxf>
      <font>
        <b/>
        <i val="0"/>
        <color theme="5" tint="-0.499984740745262"/>
      </font>
    </dxf>
    <dxf>
      <font>
        <b/>
        <i val="0"/>
        <color rgb="FFFFFF00"/>
      </font>
    </dxf>
    <dxf>
      <font>
        <b/>
        <i val="0"/>
        <color rgb="FFFFFF00"/>
      </font>
    </dxf>
    <dxf>
      <fill>
        <patternFill>
          <bgColor theme="1"/>
        </patternFill>
      </fill>
    </dxf>
    <dxf>
      <fill>
        <patternFill>
          <bgColor rgb="FF002060"/>
        </patternFill>
      </fill>
    </dxf>
    <dxf>
      <fill>
        <patternFill>
          <bgColor rgb="FF00B0F0"/>
        </patternFill>
      </fill>
    </dxf>
    <dxf>
      <fill>
        <patternFill>
          <bgColor rgb="FF0070C0"/>
        </patternFill>
      </fill>
    </dxf>
    <dxf>
      <fill>
        <patternFill>
          <bgColor rgb="FF0000FF"/>
        </patternFill>
      </fill>
    </dxf>
    <dxf>
      <fill>
        <patternFill>
          <bgColor theme="5" tint="-0.499984740745262"/>
        </patternFill>
      </fill>
    </dxf>
    <dxf>
      <fill>
        <patternFill>
          <bgColor rgb="FFFFC000"/>
        </patternFill>
      </fill>
    </dxf>
    <dxf>
      <fill>
        <patternFill>
          <bgColor rgb="FF006432"/>
        </patternFill>
      </fill>
    </dxf>
    <dxf>
      <fill>
        <patternFill>
          <bgColor rgb="FF92D050"/>
        </patternFill>
      </fill>
    </dxf>
    <dxf>
      <fill>
        <patternFill>
          <bgColor rgb="FF00B050"/>
        </patternFill>
      </fill>
    </dxf>
    <dxf>
      <fill>
        <patternFill>
          <bgColor theme="0" tint="-0.499984740745262"/>
        </patternFill>
      </fill>
    </dxf>
    <dxf>
      <fill>
        <patternFill>
          <bgColor rgb="FF7030A0"/>
        </patternFill>
      </fill>
    </dxf>
    <dxf>
      <fill>
        <patternFill>
          <bgColor rgb="FF960000"/>
        </patternFill>
      </fill>
    </dxf>
    <dxf>
      <fill>
        <patternFill>
          <bgColor rgb="FFFF0000"/>
        </patternFill>
      </fill>
    </dxf>
    <dxf>
      <fill>
        <patternFill>
          <bgColor theme="0"/>
        </patternFill>
      </fill>
    </dxf>
    <dxf>
      <fill>
        <patternFill>
          <bgColor rgb="FFFFFF00"/>
        </patternFill>
      </fill>
    </dxf>
    <dxf>
      <font>
        <b/>
        <i val="0"/>
        <color theme="1"/>
      </font>
    </dxf>
    <dxf>
      <font>
        <b/>
        <i val="0"/>
        <color rgb="FF002060"/>
      </font>
    </dxf>
    <dxf>
      <font>
        <b/>
        <i val="0"/>
        <color rgb="FF00B0F0"/>
      </font>
    </dxf>
    <dxf>
      <font>
        <b/>
        <i val="0"/>
        <color rgb="FF0070C0"/>
      </font>
    </dxf>
    <dxf>
      <font>
        <b/>
        <i val="0"/>
        <color rgb="FF0000FF"/>
      </font>
    </dxf>
    <dxf>
      <font>
        <b/>
        <i val="0"/>
        <color theme="5" tint="-0.499984740745262"/>
      </font>
    </dxf>
    <dxf>
      <font>
        <b/>
        <i val="0"/>
        <color rgb="FFFFC000"/>
      </font>
    </dxf>
    <dxf>
      <font>
        <b/>
        <i val="0"/>
        <color rgb="FF006432"/>
      </font>
    </dxf>
    <dxf>
      <font>
        <b/>
        <i val="0"/>
        <color rgb="FF92D050"/>
      </font>
    </dxf>
    <dxf>
      <font>
        <b/>
        <i val="0"/>
        <color rgb="FF00B050"/>
      </font>
    </dxf>
    <dxf>
      <font>
        <b/>
        <i val="0"/>
        <color theme="0" tint="-0.499984740745262"/>
      </font>
    </dxf>
    <dxf>
      <font>
        <b/>
        <i val="0"/>
        <color rgb="FF7030A0"/>
      </font>
    </dxf>
    <dxf>
      <font>
        <b/>
        <i val="0"/>
        <color rgb="FF960000"/>
      </font>
    </dxf>
    <dxf>
      <font>
        <b/>
        <i val="0"/>
        <color rgb="FFFF0000"/>
      </font>
    </dxf>
    <dxf>
      <font>
        <b/>
        <i val="0"/>
        <color theme="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60000"/>
      <color rgb="FF00643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g"/><Relationship Id="rId3" Type="http://schemas.openxmlformats.org/officeDocument/2006/relationships/hyperlink" Target="https://spreadsheetsolutions.biz/?freedownload" TargetMode="External"/><Relationship Id="rId7" Type="http://schemas.openxmlformats.org/officeDocument/2006/relationships/hyperlink" Target="https://spreadsheetsolutions.biz/how-to-not-ruin-your-spreadsheet/?freedownload" TargetMode="External"/><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5" Type="http://schemas.openxmlformats.org/officeDocument/2006/relationships/hyperlink" Target="https://spreadsheetsolutions.biz/terms-conditions/?freedownload"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spreadsheetsolutions.biz/?1009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spreadsheetsolutions.biz/?freedownload" TargetMode="External"/></Relationships>
</file>

<file path=xl/drawings/drawing1.xml><?xml version="1.0" encoding="utf-8"?>
<xdr:wsDr xmlns:xdr="http://schemas.openxmlformats.org/drawingml/2006/spreadsheetDrawing" xmlns:a="http://schemas.openxmlformats.org/drawingml/2006/main">
  <xdr:twoCellAnchor editAs="oneCell">
    <xdr:from>
      <xdr:col>29</xdr:col>
      <xdr:colOff>47626</xdr:colOff>
      <xdr:row>38</xdr:row>
      <xdr:rowOff>47625</xdr:rowOff>
    </xdr:from>
    <xdr:to>
      <xdr:col>44</xdr:col>
      <xdr:colOff>152400</xdr:colOff>
      <xdr:row>42</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7A7435E1-B903-492E-B0A9-B86CCC92A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126" y="10334625"/>
          <a:ext cx="2962274" cy="876300"/>
        </a:xfrm>
        <a:prstGeom prst="rect">
          <a:avLst/>
        </a:prstGeom>
      </xdr:spPr>
    </xdr:pic>
    <xdr:clientData/>
  </xdr:twoCellAnchor>
  <xdr:twoCellAnchor editAs="oneCell">
    <xdr:from>
      <xdr:col>1</xdr:col>
      <xdr:colOff>57150</xdr:colOff>
      <xdr:row>35</xdr:row>
      <xdr:rowOff>142877</xdr:rowOff>
    </xdr:from>
    <xdr:to>
      <xdr:col>19</xdr:col>
      <xdr:colOff>152400</xdr:colOff>
      <xdr:row>41</xdr:row>
      <xdr:rowOff>55977</xdr:rowOff>
    </xdr:to>
    <xdr:pic>
      <xdr:nvPicPr>
        <xdr:cNvPr id="3" name="Picture 2">
          <a:hlinkClick xmlns:r="http://schemas.openxmlformats.org/officeDocument/2006/relationships" r:id="rId3"/>
          <a:extLst>
            <a:ext uri="{FF2B5EF4-FFF2-40B4-BE49-F238E27FC236}">
              <a16:creationId xmlns:a16="http://schemas.microsoft.com/office/drawing/2014/main" id="{35F847E2-BAF1-42DA-8647-084FE09D23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7650" y="9858377"/>
          <a:ext cx="3524250" cy="1056100"/>
        </a:xfrm>
        <a:prstGeom prst="rect">
          <a:avLst/>
        </a:prstGeom>
      </xdr:spPr>
    </xdr:pic>
    <xdr:clientData/>
  </xdr:twoCellAnchor>
  <xdr:twoCellAnchor editAs="oneCell">
    <xdr:from>
      <xdr:col>1</xdr:col>
      <xdr:colOff>57150</xdr:colOff>
      <xdr:row>43</xdr:row>
      <xdr:rowOff>178949</xdr:rowOff>
    </xdr:from>
    <xdr:to>
      <xdr:col>20</xdr:col>
      <xdr:colOff>28576</xdr:colOff>
      <xdr:row>46</xdr:row>
      <xdr:rowOff>142267</xdr:rowOff>
    </xdr:to>
    <xdr:pic>
      <xdr:nvPicPr>
        <xdr:cNvPr id="4" name="Picture 3">
          <a:hlinkClick xmlns:r="http://schemas.openxmlformats.org/officeDocument/2006/relationships" r:id="rId5"/>
          <a:extLst>
            <a:ext uri="{FF2B5EF4-FFF2-40B4-BE49-F238E27FC236}">
              <a16:creationId xmlns:a16="http://schemas.microsoft.com/office/drawing/2014/main" id="{3AE38DF0-5572-4542-B4AF-A3E6ECB38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7650" y="11418449"/>
          <a:ext cx="3590926" cy="534818"/>
        </a:xfrm>
        <a:prstGeom prst="rect">
          <a:avLst/>
        </a:prstGeom>
      </xdr:spPr>
    </xdr:pic>
    <xdr:clientData/>
  </xdr:twoCellAnchor>
  <xdr:twoCellAnchor editAs="oneCell">
    <xdr:from>
      <xdr:col>1</xdr:col>
      <xdr:colOff>0</xdr:colOff>
      <xdr:row>25</xdr:row>
      <xdr:rowOff>142875</xdr:rowOff>
    </xdr:from>
    <xdr:to>
      <xdr:col>20</xdr:col>
      <xdr:colOff>28575</xdr:colOff>
      <xdr:row>28</xdr:row>
      <xdr:rowOff>10495</xdr:rowOff>
    </xdr:to>
    <xdr:pic>
      <xdr:nvPicPr>
        <xdr:cNvPr id="6" name="Picture 5">
          <a:hlinkClick xmlns:r="http://schemas.openxmlformats.org/officeDocument/2006/relationships" r:id="rId7"/>
          <a:extLst>
            <a:ext uri="{FF2B5EF4-FFF2-40B4-BE49-F238E27FC236}">
              <a16:creationId xmlns:a16="http://schemas.microsoft.com/office/drawing/2014/main" id="{455651B5-7C0A-4212-A9F6-C4B3155AF92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8334375"/>
          <a:ext cx="3648075" cy="439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58</xdr:row>
      <xdr:rowOff>142877</xdr:rowOff>
    </xdr:from>
    <xdr:to>
      <xdr:col>19</xdr:col>
      <xdr:colOff>152400</xdr:colOff>
      <xdr:row>64</xdr:row>
      <xdr:rowOff>55977</xdr:rowOff>
    </xdr:to>
    <xdr:pic>
      <xdr:nvPicPr>
        <xdr:cNvPr id="2" name="Picture 1">
          <a:hlinkClick xmlns:r="http://schemas.openxmlformats.org/officeDocument/2006/relationships" r:id="rId1"/>
          <a:extLst>
            <a:ext uri="{FF2B5EF4-FFF2-40B4-BE49-F238E27FC236}">
              <a16:creationId xmlns:a16="http://schemas.microsoft.com/office/drawing/2014/main" id="{DD01E058-171C-4570-9297-4A96EDA993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6810377"/>
          <a:ext cx="3524250" cy="105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66674</xdr:colOff>
      <xdr:row>40</xdr:row>
      <xdr:rowOff>47625</xdr:rowOff>
    </xdr:from>
    <xdr:to>
      <xdr:col>31</xdr:col>
      <xdr:colOff>100579</xdr:colOff>
      <xdr:row>48</xdr:row>
      <xdr:rowOff>160750</xdr:rowOff>
    </xdr:to>
    <xdr:pic>
      <xdr:nvPicPr>
        <xdr:cNvPr id="4" name="Picture 3">
          <a:hlinkClick xmlns:r="http://schemas.openxmlformats.org/officeDocument/2006/relationships" r:id="rId1"/>
          <a:extLst>
            <a:ext uri="{FF2B5EF4-FFF2-40B4-BE49-F238E27FC236}">
              <a16:creationId xmlns:a16="http://schemas.microsoft.com/office/drawing/2014/main" id="{07009E07-E105-4C9C-BF3A-FF112F1B0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49" y="7667625"/>
          <a:ext cx="5463155" cy="1637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K9HfOltIIE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57F1A-0CA1-43FC-A0D8-BEBF08BFF876}">
  <sheetPr>
    <tabColor theme="1"/>
  </sheetPr>
  <dimension ref="A1:BO50"/>
  <sheetViews>
    <sheetView tabSelected="1" zoomScaleNormal="100" workbookViewId="0"/>
  </sheetViews>
  <sheetFormatPr defaultColWidth="0" defaultRowHeight="15" zeroHeight="1" x14ac:dyDescent="0.25"/>
  <cols>
    <col min="1" max="46" width="2.85546875" style="1" customWidth="1"/>
    <col min="47" max="50" width="2.85546875" style="1" hidden="1" customWidth="1"/>
    <col min="51" max="53" width="8.5703125" style="1" hidden="1" customWidth="1"/>
    <col min="54" max="54" width="2.85546875" style="1" hidden="1" customWidth="1"/>
    <col min="55" max="55" width="5.7109375" style="1" hidden="1" customWidth="1"/>
    <col min="56" max="56" width="2.85546875" style="1" hidden="1" customWidth="1"/>
    <col min="57" max="57" width="5.7109375" style="1" hidden="1" customWidth="1"/>
    <col min="58" max="58" width="2.85546875" style="1" hidden="1" customWidth="1"/>
    <col min="59" max="59" width="17.140625" style="1" hidden="1" customWidth="1"/>
    <col min="60" max="63" width="2.85546875" style="1" hidden="1" customWidth="1"/>
    <col min="64" max="67" width="8.5703125" style="1" hidden="1" customWidth="1"/>
    <col min="68" max="16384" width="2.85546875" style="1" hidden="1"/>
  </cols>
  <sheetData>
    <row r="1" spans="1:57"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7" x14ac:dyDescent="0.25">
      <c r="A2" s="2"/>
      <c r="B2" s="98" t="s">
        <v>26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100"/>
      <c r="AT2" s="2"/>
    </row>
    <row r="3" spans="1:57" x14ac:dyDescent="0.25">
      <c r="A3" s="2"/>
      <c r="B3" s="101"/>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3"/>
      <c r="AT3" s="2"/>
    </row>
    <row r="4" spans="1:57"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Y4" s="21"/>
    </row>
    <row r="5" spans="1:57" x14ac:dyDescent="0.25">
      <c r="A5" s="2"/>
      <c r="B5" s="104" t="s">
        <v>0</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c r="AT5" s="2"/>
      <c r="AY5" s="22" t="s">
        <v>243</v>
      </c>
      <c r="AZ5" s="31">
        <f>IF($BC5="X", 0, $BE5-INDEX($BE$5:$BE$31, MATCH("X", $BC$5:$BC$31, 0)))</f>
        <v>-14</v>
      </c>
      <c r="BA5" s="23">
        <f>AZ5/24</f>
        <v>-0.58333333333333337</v>
      </c>
      <c r="BC5" s="28" t="str">
        <f t="shared" ref="BC5:BC31" si="0">IF($AY5=$AH$34, "X", "")</f>
        <v/>
      </c>
      <c r="BE5" s="28">
        <v>1</v>
      </c>
    </row>
    <row r="6" spans="1:57"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Y6" s="24" t="s">
        <v>244</v>
      </c>
      <c r="AZ6" s="32">
        <f t="shared" ref="AZ6:AZ31" si="1">IF($BC6="X", 0, $BE6-INDEX($BE$5:$BE$31, MATCH("X", $BC$5:$BC$31, 0)))</f>
        <v>-13</v>
      </c>
      <c r="BA6" s="25">
        <f t="shared" ref="BA6:BA31" si="2">AZ6/24</f>
        <v>-0.54166666666666663</v>
      </c>
      <c r="BC6" s="34" t="str">
        <f t="shared" si="0"/>
        <v/>
      </c>
      <c r="BE6" s="34">
        <v>2</v>
      </c>
    </row>
    <row r="7" spans="1:57" x14ac:dyDescent="0.25">
      <c r="A7" s="2"/>
      <c r="B7" s="107" t="s">
        <v>1</v>
      </c>
      <c r="C7" s="108"/>
      <c r="D7" s="108"/>
      <c r="E7" s="108"/>
      <c r="F7" s="108"/>
      <c r="G7" s="109"/>
      <c r="H7" s="110" t="s">
        <v>311</v>
      </c>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2"/>
      <c r="AT7" s="2"/>
      <c r="AY7" s="24" t="s">
        <v>245</v>
      </c>
      <c r="AZ7" s="32">
        <f t="shared" si="1"/>
        <v>-12</v>
      </c>
      <c r="BA7" s="25">
        <f t="shared" si="2"/>
        <v>-0.5</v>
      </c>
      <c r="BC7" s="34" t="str">
        <f t="shared" si="0"/>
        <v/>
      </c>
      <c r="BE7" s="34">
        <v>3</v>
      </c>
    </row>
    <row r="8" spans="1:57" x14ac:dyDescent="0.25">
      <c r="A8" s="2"/>
      <c r="B8" s="104" t="s">
        <v>2</v>
      </c>
      <c r="C8" s="105"/>
      <c r="D8" s="105"/>
      <c r="E8" s="105"/>
      <c r="F8" s="105"/>
      <c r="G8" s="106"/>
      <c r="H8" s="110" t="s">
        <v>312</v>
      </c>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2"/>
      <c r="AT8" s="2"/>
      <c r="AY8" s="24" t="s">
        <v>246</v>
      </c>
      <c r="AZ8" s="32">
        <f t="shared" si="1"/>
        <v>-11</v>
      </c>
      <c r="BA8" s="25">
        <f t="shared" si="2"/>
        <v>-0.45833333333333331</v>
      </c>
      <c r="BC8" s="34" t="str">
        <f t="shared" si="0"/>
        <v/>
      </c>
      <c r="BE8" s="34">
        <v>4</v>
      </c>
    </row>
    <row r="9" spans="1:57" x14ac:dyDescent="0.25">
      <c r="A9" s="2"/>
      <c r="B9" s="110" t="s">
        <v>3</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2"/>
      <c r="AT9" s="2"/>
      <c r="AY9" s="24" t="s">
        <v>247</v>
      </c>
      <c r="AZ9" s="32">
        <f t="shared" si="1"/>
        <v>-10</v>
      </c>
      <c r="BA9" s="25">
        <f t="shared" si="2"/>
        <v>-0.41666666666666669</v>
      </c>
      <c r="BC9" s="34" t="str">
        <f t="shared" si="0"/>
        <v/>
      </c>
      <c r="BE9" s="34">
        <v>5</v>
      </c>
    </row>
    <row r="10" spans="1:57" x14ac:dyDescent="0.25">
      <c r="A10" s="2"/>
      <c r="B10" s="110" t="s">
        <v>4</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2"/>
      <c r="AT10" s="2"/>
      <c r="AY10" s="24" t="s">
        <v>248</v>
      </c>
      <c r="AZ10" s="32">
        <f t="shared" si="1"/>
        <v>-9</v>
      </c>
      <c r="BA10" s="25">
        <f t="shared" si="2"/>
        <v>-0.375</v>
      </c>
      <c r="BC10" s="34" t="str">
        <f t="shared" si="0"/>
        <v/>
      </c>
      <c r="BE10" s="34">
        <v>6</v>
      </c>
    </row>
    <row r="11" spans="1:57" x14ac:dyDescent="0.25">
      <c r="A11" s="2"/>
      <c r="B11" s="110" t="s">
        <v>5</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2"/>
      <c r="AT11" s="2"/>
      <c r="AY11" s="24" t="s">
        <v>249</v>
      </c>
      <c r="AZ11" s="32">
        <f t="shared" si="1"/>
        <v>-8</v>
      </c>
      <c r="BA11" s="25">
        <f t="shared" si="2"/>
        <v>-0.33333333333333331</v>
      </c>
      <c r="BC11" s="34" t="str">
        <f t="shared" si="0"/>
        <v/>
      </c>
      <c r="BE11" s="34">
        <v>7</v>
      </c>
    </row>
    <row r="12" spans="1:57" x14ac:dyDescent="0.25">
      <c r="A12" s="2"/>
      <c r="B12" s="104" t="s">
        <v>6</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6"/>
      <c r="AT12" s="2"/>
      <c r="AY12" s="24" t="s">
        <v>250</v>
      </c>
      <c r="AZ12" s="32">
        <f t="shared" si="1"/>
        <v>-7</v>
      </c>
      <c r="BA12" s="25">
        <f t="shared" si="2"/>
        <v>-0.29166666666666669</v>
      </c>
      <c r="BC12" s="34" t="str">
        <f t="shared" si="0"/>
        <v/>
      </c>
      <c r="BE12" s="34">
        <v>8</v>
      </c>
    </row>
    <row r="13" spans="1:57" x14ac:dyDescent="0.25">
      <c r="A13" s="2"/>
      <c r="B13" s="113" t="s">
        <v>286</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5"/>
      <c r="AT13" s="2"/>
      <c r="AY13" s="24" t="s">
        <v>251</v>
      </c>
      <c r="AZ13" s="32">
        <f t="shared" si="1"/>
        <v>-6</v>
      </c>
      <c r="BA13" s="25">
        <f t="shared" si="2"/>
        <v>-0.25</v>
      </c>
      <c r="BC13" s="34" t="str">
        <f t="shared" si="0"/>
        <v/>
      </c>
      <c r="BE13" s="34">
        <v>9</v>
      </c>
    </row>
    <row r="14" spans="1:57" x14ac:dyDescent="0.25">
      <c r="A14" s="2"/>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8"/>
      <c r="AT14" s="2"/>
      <c r="AY14" s="24" t="s">
        <v>252</v>
      </c>
      <c r="AZ14" s="32">
        <f t="shared" si="1"/>
        <v>-5</v>
      </c>
      <c r="BA14" s="25">
        <f t="shared" si="2"/>
        <v>-0.20833333333333334</v>
      </c>
      <c r="BC14" s="34" t="str">
        <f t="shared" si="0"/>
        <v/>
      </c>
      <c r="BE14" s="34">
        <v>10</v>
      </c>
    </row>
    <row r="15" spans="1:57" x14ac:dyDescent="0.25">
      <c r="A15" s="2"/>
      <c r="B15" s="119"/>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1"/>
      <c r="AT15" s="2"/>
      <c r="AY15" s="24" t="s">
        <v>253</v>
      </c>
      <c r="AZ15" s="32">
        <f t="shared" si="1"/>
        <v>-4</v>
      </c>
      <c r="BA15" s="25">
        <f t="shared" si="2"/>
        <v>-0.16666666666666666</v>
      </c>
      <c r="BC15" s="34" t="str">
        <f t="shared" si="0"/>
        <v/>
      </c>
      <c r="BE15" s="34">
        <v>11</v>
      </c>
    </row>
    <row r="16" spans="1:57"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Y16" s="24" t="s">
        <v>254</v>
      </c>
      <c r="AZ16" s="32">
        <f t="shared" si="1"/>
        <v>-3</v>
      </c>
      <c r="BA16" s="25">
        <f t="shared" si="2"/>
        <v>-0.125</v>
      </c>
      <c r="BC16" s="34" t="str">
        <f t="shared" si="0"/>
        <v/>
      </c>
      <c r="BE16" s="34">
        <v>12</v>
      </c>
    </row>
    <row r="17" spans="1:67" x14ac:dyDescent="0.25">
      <c r="A17" s="2"/>
      <c r="B17" s="153" t="s">
        <v>314</v>
      </c>
      <c r="C17" s="154"/>
      <c r="D17" s="154"/>
      <c r="E17" s="154"/>
      <c r="F17" s="154"/>
      <c r="G17" s="154"/>
      <c r="H17" s="154"/>
      <c r="I17" s="154"/>
      <c r="J17" s="155"/>
      <c r="K17" s="2"/>
      <c r="L17" s="153" t="s">
        <v>317</v>
      </c>
      <c r="M17" s="154"/>
      <c r="N17" s="154"/>
      <c r="O17" s="154"/>
      <c r="P17" s="154"/>
      <c r="Q17" s="154"/>
      <c r="R17" s="154"/>
      <c r="S17" s="154"/>
      <c r="T17" s="155"/>
      <c r="U17" s="2"/>
      <c r="V17" s="139">
        <v>1</v>
      </c>
      <c r="W17" s="139"/>
      <c r="X17" s="139"/>
      <c r="Y17" s="139"/>
      <c r="Z17" s="139"/>
      <c r="AA17" s="139"/>
      <c r="AB17" s="139">
        <v>2</v>
      </c>
      <c r="AC17" s="139"/>
      <c r="AD17" s="139"/>
      <c r="AE17" s="139"/>
      <c r="AF17" s="139"/>
      <c r="AG17" s="139"/>
      <c r="AH17" s="2"/>
      <c r="AI17" s="2"/>
      <c r="AJ17" s="2"/>
      <c r="AK17" s="2"/>
      <c r="AL17" s="2"/>
      <c r="AM17" s="2"/>
      <c r="AN17" s="2"/>
      <c r="AO17" s="2"/>
      <c r="AP17" s="2"/>
      <c r="AQ17" s="2"/>
      <c r="AR17" s="2"/>
      <c r="AS17" s="2"/>
      <c r="AT17" s="2"/>
      <c r="AY17" s="24" t="s">
        <v>255</v>
      </c>
      <c r="AZ17" s="32">
        <f t="shared" si="1"/>
        <v>-2</v>
      </c>
      <c r="BA17" s="25">
        <f t="shared" si="2"/>
        <v>-8.3333333333333329E-2</v>
      </c>
      <c r="BC17" s="34" t="str">
        <f t="shared" si="0"/>
        <v/>
      </c>
      <c r="BE17" s="34">
        <v>13</v>
      </c>
    </row>
    <row r="18" spans="1:67" ht="15" customHeight="1" x14ac:dyDescent="0.25">
      <c r="A18" s="2"/>
      <c r="B18" s="180" t="s">
        <v>315</v>
      </c>
      <c r="C18" s="181"/>
      <c r="D18" s="181"/>
      <c r="E18" s="181"/>
      <c r="F18" s="181"/>
      <c r="G18" s="181"/>
      <c r="H18" s="181"/>
      <c r="I18" s="181"/>
      <c r="J18" s="182"/>
      <c r="K18" s="2"/>
      <c r="L18" s="189" t="s">
        <v>315</v>
      </c>
      <c r="M18" s="190"/>
      <c r="N18" s="190"/>
      <c r="O18" s="190"/>
      <c r="P18" s="190"/>
      <c r="Q18" s="190"/>
      <c r="R18" s="190"/>
      <c r="S18" s="190"/>
      <c r="T18" s="191"/>
      <c r="U18" s="2"/>
      <c r="V18" s="140" t="s">
        <v>20</v>
      </c>
      <c r="W18" s="141"/>
      <c r="X18" s="141"/>
      <c r="Y18" s="141"/>
      <c r="Z18" s="141"/>
      <c r="AA18" s="142"/>
      <c r="AB18" s="107" t="s">
        <v>20</v>
      </c>
      <c r="AC18" s="108"/>
      <c r="AD18" s="108"/>
      <c r="AE18" s="108"/>
      <c r="AF18" s="108"/>
      <c r="AG18" s="109"/>
      <c r="AH18" s="2"/>
      <c r="AI18" s="2"/>
      <c r="AJ18" s="2"/>
      <c r="AK18" s="2"/>
      <c r="AL18" s="104" t="s">
        <v>14</v>
      </c>
      <c r="AM18" s="105"/>
      <c r="AN18" s="105"/>
      <c r="AO18" s="105"/>
      <c r="AP18" s="105"/>
      <c r="AQ18" s="105"/>
      <c r="AR18" s="105"/>
      <c r="AS18" s="106"/>
      <c r="AT18" s="2"/>
      <c r="AY18" s="24" t="s">
        <v>256</v>
      </c>
      <c r="AZ18" s="32">
        <f t="shared" si="1"/>
        <v>-1</v>
      </c>
      <c r="BA18" s="25">
        <f t="shared" si="2"/>
        <v>-4.1666666666666664E-2</v>
      </c>
      <c r="BC18" s="34" t="str">
        <f t="shared" si="0"/>
        <v/>
      </c>
      <c r="BE18" s="34">
        <v>14</v>
      </c>
      <c r="BL18" s="30" t="s">
        <v>183</v>
      </c>
      <c r="BM18" s="30" t="s">
        <v>179</v>
      </c>
      <c r="BN18" s="30" t="s">
        <v>183</v>
      </c>
      <c r="BO18" s="30" t="s">
        <v>155</v>
      </c>
    </row>
    <row r="19" spans="1:67" ht="15" customHeight="1" x14ac:dyDescent="0.25">
      <c r="A19" s="2"/>
      <c r="B19" s="183"/>
      <c r="C19" s="184"/>
      <c r="D19" s="184"/>
      <c r="E19" s="184"/>
      <c r="F19" s="184"/>
      <c r="G19" s="184"/>
      <c r="H19" s="184"/>
      <c r="I19" s="184"/>
      <c r="J19" s="185"/>
      <c r="K19" s="2"/>
      <c r="L19" s="192"/>
      <c r="M19" s="193"/>
      <c r="N19" s="193"/>
      <c r="O19" s="193"/>
      <c r="P19" s="193"/>
      <c r="Q19" s="193"/>
      <c r="R19" s="193"/>
      <c r="S19" s="193"/>
      <c r="T19" s="194"/>
      <c r="U19" s="2"/>
      <c r="V19" s="127"/>
      <c r="W19" s="128"/>
      <c r="X19" s="128"/>
      <c r="Y19" s="128"/>
      <c r="Z19" s="128"/>
      <c r="AA19" s="129"/>
      <c r="AB19" s="127"/>
      <c r="AC19" s="128"/>
      <c r="AD19" s="128"/>
      <c r="AE19" s="128"/>
      <c r="AF19" s="128"/>
      <c r="AG19" s="129"/>
      <c r="AH19" s="2"/>
      <c r="AI19" s="2"/>
      <c r="AJ19" s="2"/>
      <c r="AK19" s="2"/>
      <c r="AL19" s="2"/>
      <c r="AM19" s="2"/>
      <c r="AN19" s="2"/>
      <c r="AO19" s="2"/>
      <c r="AP19" s="2"/>
      <c r="AQ19" s="2"/>
      <c r="AR19" s="2"/>
      <c r="AS19" s="2"/>
      <c r="AT19" s="2"/>
      <c r="AY19" s="24" t="s">
        <v>257</v>
      </c>
      <c r="AZ19" s="32">
        <f t="shared" si="1"/>
        <v>0</v>
      </c>
      <c r="BA19" s="25">
        <f t="shared" si="2"/>
        <v>0</v>
      </c>
      <c r="BC19" s="34" t="str">
        <f t="shared" si="0"/>
        <v>X</v>
      </c>
      <c r="BE19" s="34">
        <v>15</v>
      </c>
      <c r="BG19" s="28" t="str">
        <f>IF($V19="", "", $V19)</f>
        <v/>
      </c>
      <c r="BI19" s="28" t="str">
        <f>IF(COUNTIF($BG$19:$BG$38, $V19)&gt;1, "X", "")</f>
        <v/>
      </c>
      <c r="BJ19" s="6" t="str">
        <f>IF(COUNTIF($BG$19:$BG$38, $AB19)&gt;1, "X", "")</f>
        <v/>
      </c>
      <c r="BL19" s="85" t="str">
        <f>IF($BG19="", "", IFERROR(INDEX('Fixtures Predictions &amp; Results'!$CF$2:$DS$2, 'Fixtures Predictions &amp; Results'!$CD$2, MATCH($BG19, 'Fixtures Predictions &amp; Results'!$CF$5:$DS$5, 0)), ""))</f>
        <v/>
      </c>
      <c r="BM19" s="86" t="str">
        <f>IF($BG19="", "", IFERROR(INDEX('Fixtures Predictions &amp; Results'!$FJ$2:$GW$2, 'Fixtures Predictions &amp; Results'!$CD$2, MATCH($BG19, 'Fixtures Predictions &amp; Results'!$FJ$5:$GW$5, 0)), ""))</f>
        <v/>
      </c>
      <c r="BN19" s="31" t="str">
        <f>IF($BG19="", "", $BL19-$BM19)</f>
        <v/>
      </c>
      <c r="BO19" s="28" t="str">
        <f>IF($BN19="", "", COUNTIF($BN$19:$BN$38, "&lt;"&amp;$BN19)+1+COUNTIF($BN$19:$BN19, $BN19)-1)</f>
        <v/>
      </c>
    </row>
    <row r="20" spans="1:67" ht="15" customHeight="1" x14ac:dyDescent="0.25">
      <c r="A20" s="2"/>
      <c r="B20" s="183"/>
      <c r="C20" s="184"/>
      <c r="D20" s="184"/>
      <c r="E20" s="184"/>
      <c r="F20" s="184"/>
      <c r="G20" s="184"/>
      <c r="H20" s="184"/>
      <c r="I20" s="184"/>
      <c r="J20" s="185"/>
      <c r="K20" s="2"/>
      <c r="L20" s="192"/>
      <c r="M20" s="193"/>
      <c r="N20" s="193"/>
      <c r="O20" s="193"/>
      <c r="P20" s="193"/>
      <c r="Q20" s="193"/>
      <c r="R20" s="193"/>
      <c r="S20" s="193"/>
      <c r="T20" s="194"/>
      <c r="U20" s="2"/>
      <c r="V20" s="124"/>
      <c r="W20" s="125"/>
      <c r="X20" s="125"/>
      <c r="Y20" s="125"/>
      <c r="Z20" s="125"/>
      <c r="AA20" s="126"/>
      <c r="AB20" s="124"/>
      <c r="AC20" s="125"/>
      <c r="AD20" s="125"/>
      <c r="AE20" s="125"/>
      <c r="AF20" s="125"/>
      <c r="AG20" s="126"/>
      <c r="AH20" s="2"/>
      <c r="AI20" s="2"/>
      <c r="AJ20" s="2"/>
      <c r="AK20" s="2"/>
      <c r="AL20" s="107" t="s">
        <v>16</v>
      </c>
      <c r="AM20" s="108"/>
      <c r="AN20" s="108"/>
      <c r="AO20" s="108"/>
      <c r="AP20" s="108"/>
      <c r="AQ20" s="109"/>
      <c r="AR20" s="122">
        <v>10</v>
      </c>
      <c r="AS20" s="123"/>
      <c r="AT20" s="2"/>
      <c r="AY20" s="24" t="s">
        <v>258</v>
      </c>
      <c r="AZ20" s="32">
        <f t="shared" si="1"/>
        <v>1</v>
      </c>
      <c r="BA20" s="25">
        <f t="shared" si="2"/>
        <v>4.1666666666666664E-2</v>
      </c>
      <c r="BC20" s="34" t="str">
        <f t="shared" si="0"/>
        <v/>
      </c>
      <c r="BE20" s="34">
        <v>16</v>
      </c>
      <c r="BG20" s="34" t="str">
        <f t="shared" ref="BG20:BG28" si="3">IF($V20="", "", $V20)</f>
        <v/>
      </c>
      <c r="BI20" s="34" t="str">
        <f t="shared" ref="BI20:BI28" si="4">IF(COUNTIF($BG$19:$BG$38, $V20)&gt;1, "X", "")</f>
        <v/>
      </c>
      <c r="BJ20" s="7" t="str">
        <f t="shared" ref="BJ20:BJ28" si="5">IF(COUNTIF($BG$19:$BG$38, $AB20)&gt;1, "X", "")</f>
        <v/>
      </c>
      <c r="BL20" s="87" t="str">
        <f>IF($BG20="", "", IFERROR(INDEX('Fixtures Predictions &amp; Results'!$CF$2:$DS$2, 'Fixtures Predictions &amp; Results'!$CD$2, MATCH($BG20, 'Fixtures Predictions &amp; Results'!$CF$5:$DS$5, 0)), ""))</f>
        <v/>
      </c>
      <c r="BM20" s="88" t="str">
        <f>IF($BG20="", "", IFERROR(INDEX('Fixtures Predictions &amp; Results'!$FJ$2:$GW$2, 'Fixtures Predictions &amp; Results'!$CD$2, MATCH($BG20, 'Fixtures Predictions &amp; Results'!$FJ$5:$GW$5, 0)), ""))</f>
        <v/>
      </c>
      <c r="BN20" s="32" t="str">
        <f t="shared" ref="BN20:BN38" si="6">IF($BG20="", "", $BL20-$BM20)</f>
        <v/>
      </c>
      <c r="BO20" s="34" t="str">
        <f>IF($BN20="", "", COUNTIF($BN$19:$BN$38, "&lt;"&amp;$BN20)+1+COUNTIF($BN$19:$BN20, $BN20)-1)</f>
        <v/>
      </c>
    </row>
    <row r="21" spans="1:67" ht="15" customHeight="1" x14ac:dyDescent="0.25">
      <c r="A21" s="2"/>
      <c r="B21" s="183"/>
      <c r="C21" s="184"/>
      <c r="D21" s="184"/>
      <c r="E21" s="184"/>
      <c r="F21" s="184"/>
      <c r="G21" s="184"/>
      <c r="H21" s="184"/>
      <c r="I21" s="184"/>
      <c r="J21" s="185"/>
      <c r="K21" s="2"/>
      <c r="L21" s="192"/>
      <c r="M21" s="193"/>
      <c r="N21" s="193"/>
      <c r="O21" s="193"/>
      <c r="P21" s="193"/>
      <c r="Q21" s="193"/>
      <c r="R21" s="193"/>
      <c r="S21" s="193"/>
      <c r="T21" s="194"/>
      <c r="U21" s="2"/>
      <c r="V21" s="124"/>
      <c r="W21" s="125"/>
      <c r="X21" s="125"/>
      <c r="Y21" s="125"/>
      <c r="Z21" s="125"/>
      <c r="AA21" s="126"/>
      <c r="AB21" s="124"/>
      <c r="AC21" s="125"/>
      <c r="AD21" s="125"/>
      <c r="AE21" s="125"/>
      <c r="AF21" s="125"/>
      <c r="AG21" s="126"/>
      <c r="AH21" s="2"/>
      <c r="AI21" s="2"/>
      <c r="AJ21" s="2"/>
      <c r="AK21" s="2"/>
      <c r="AL21" s="107" t="s">
        <v>17</v>
      </c>
      <c r="AM21" s="108"/>
      <c r="AN21" s="108"/>
      <c r="AO21" s="108"/>
      <c r="AP21" s="108"/>
      <c r="AQ21" s="109"/>
      <c r="AR21" s="122">
        <v>5</v>
      </c>
      <c r="AS21" s="123"/>
      <c r="AT21" s="2"/>
      <c r="AY21" s="24" t="s">
        <v>259</v>
      </c>
      <c r="AZ21" s="32">
        <f t="shared" si="1"/>
        <v>2</v>
      </c>
      <c r="BA21" s="25">
        <f t="shared" si="2"/>
        <v>8.3333333333333329E-2</v>
      </c>
      <c r="BC21" s="34" t="str">
        <f t="shared" si="0"/>
        <v/>
      </c>
      <c r="BE21" s="34">
        <v>17</v>
      </c>
      <c r="BG21" s="34" t="str">
        <f t="shared" si="3"/>
        <v/>
      </c>
      <c r="BI21" s="34" t="str">
        <f t="shared" si="4"/>
        <v/>
      </c>
      <c r="BJ21" s="7" t="str">
        <f t="shared" si="5"/>
        <v/>
      </c>
      <c r="BL21" s="87" t="str">
        <f>IF($BG21="", "", IFERROR(INDEX('Fixtures Predictions &amp; Results'!$CF$2:$DS$2, 'Fixtures Predictions &amp; Results'!$CD$2, MATCH($BG21, 'Fixtures Predictions &amp; Results'!$CF$5:$DS$5, 0)), ""))</f>
        <v/>
      </c>
      <c r="BM21" s="88" t="str">
        <f>IF($BG21="", "", IFERROR(INDEX('Fixtures Predictions &amp; Results'!$FJ$2:$GW$2, 'Fixtures Predictions &amp; Results'!$CD$2, MATCH($BG21, 'Fixtures Predictions &amp; Results'!$FJ$5:$GW$5, 0)), ""))</f>
        <v/>
      </c>
      <c r="BN21" s="32" t="str">
        <f t="shared" si="6"/>
        <v/>
      </c>
      <c r="BO21" s="34" t="str">
        <f>IF($BN21="", "", COUNTIF($BN$19:$BN$38, "&lt;"&amp;$BN21)+1+COUNTIF($BN$19:$BN21, $BN21)-1)</f>
        <v/>
      </c>
    </row>
    <row r="22" spans="1:67" ht="15" customHeight="1" x14ac:dyDescent="0.25">
      <c r="A22" s="2"/>
      <c r="B22" s="183"/>
      <c r="C22" s="184"/>
      <c r="D22" s="184"/>
      <c r="E22" s="184"/>
      <c r="F22" s="184"/>
      <c r="G22" s="184"/>
      <c r="H22" s="184"/>
      <c r="I22" s="184"/>
      <c r="J22" s="185"/>
      <c r="K22" s="2"/>
      <c r="L22" s="192"/>
      <c r="M22" s="193"/>
      <c r="N22" s="193"/>
      <c r="O22" s="193"/>
      <c r="P22" s="193"/>
      <c r="Q22" s="193"/>
      <c r="R22" s="193"/>
      <c r="S22" s="193"/>
      <c r="T22" s="194"/>
      <c r="U22" s="2"/>
      <c r="V22" s="124"/>
      <c r="W22" s="125"/>
      <c r="X22" s="125"/>
      <c r="Y22" s="125"/>
      <c r="Z22" s="125"/>
      <c r="AA22" s="126"/>
      <c r="AB22" s="124"/>
      <c r="AC22" s="125"/>
      <c r="AD22" s="125"/>
      <c r="AE22" s="125"/>
      <c r="AF22" s="125"/>
      <c r="AG22" s="126"/>
      <c r="AH22" s="2"/>
      <c r="AI22" s="2"/>
      <c r="AJ22" s="2"/>
      <c r="AK22" s="2"/>
      <c r="AL22" s="107" t="s">
        <v>18</v>
      </c>
      <c r="AM22" s="108"/>
      <c r="AN22" s="108"/>
      <c r="AO22" s="108"/>
      <c r="AP22" s="108"/>
      <c r="AQ22" s="109"/>
      <c r="AR22" s="122">
        <v>10</v>
      </c>
      <c r="AS22" s="123"/>
      <c r="AT22" s="2"/>
      <c r="AY22" s="24" t="s">
        <v>260</v>
      </c>
      <c r="AZ22" s="32">
        <f t="shared" si="1"/>
        <v>3</v>
      </c>
      <c r="BA22" s="25">
        <f t="shared" si="2"/>
        <v>0.125</v>
      </c>
      <c r="BC22" s="34" t="str">
        <f t="shared" si="0"/>
        <v/>
      </c>
      <c r="BE22" s="34">
        <v>18</v>
      </c>
      <c r="BG22" s="34" t="str">
        <f t="shared" si="3"/>
        <v/>
      </c>
      <c r="BI22" s="34" t="str">
        <f t="shared" si="4"/>
        <v/>
      </c>
      <c r="BJ22" s="7" t="str">
        <f t="shared" si="5"/>
        <v/>
      </c>
      <c r="BL22" s="87" t="str">
        <f>IF($BG22="", "", IFERROR(INDEX('Fixtures Predictions &amp; Results'!$CF$2:$DS$2, 'Fixtures Predictions &amp; Results'!$CD$2, MATCH($BG22, 'Fixtures Predictions &amp; Results'!$CF$5:$DS$5, 0)), ""))</f>
        <v/>
      </c>
      <c r="BM22" s="88" t="str">
        <f>IF($BG22="", "", IFERROR(INDEX('Fixtures Predictions &amp; Results'!$FJ$2:$GW$2, 'Fixtures Predictions &amp; Results'!$CD$2, MATCH($BG22, 'Fixtures Predictions &amp; Results'!$FJ$5:$GW$5, 0)), ""))</f>
        <v/>
      </c>
      <c r="BN22" s="32" t="str">
        <f t="shared" si="6"/>
        <v/>
      </c>
      <c r="BO22" s="34" t="str">
        <f>IF($BN22="", "", COUNTIF($BN$19:$BN$38, "&lt;"&amp;$BN22)+1+COUNTIF($BN$19:$BN22, $BN22)-1)</f>
        <v/>
      </c>
    </row>
    <row r="23" spans="1:67" ht="15" customHeight="1" x14ac:dyDescent="0.25">
      <c r="A23" s="2"/>
      <c r="B23" s="183"/>
      <c r="C23" s="184"/>
      <c r="D23" s="184"/>
      <c r="E23" s="184"/>
      <c r="F23" s="184"/>
      <c r="G23" s="184"/>
      <c r="H23" s="184"/>
      <c r="I23" s="184"/>
      <c r="J23" s="185"/>
      <c r="K23" s="2"/>
      <c r="L23" s="192"/>
      <c r="M23" s="193"/>
      <c r="N23" s="193"/>
      <c r="O23" s="193"/>
      <c r="P23" s="193"/>
      <c r="Q23" s="193"/>
      <c r="R23" s="193"/>
      <c r="S23" s="193"/>
      <c r="T23" s="194"/>
      <c r="U23" s="2"/>
      <c r="V23" s="124"/>
      <c r="W23" s="125"/>
      <c r="X23" s="125"/>
      <c r="Y23" s="125"/>
      <c r="Z23" s="125"/>
      <c r="AA23" s="126"/>
      <c r="AB23" s="124"/>
      <c r="AC23" s="125"/>
      <c r="AD23" s="125"/>
      <c r="AE23" s="125"/>
      <c r="AF23" s="125"/>
      <c r="AG23" s="126"/>
      <c r="AH23" s="2"/>
      <c r="AI23" s="2"/>
      <c r="AJ23" s="2"/>
      <c r="AK23" s="2"/>
      <c r="AL23" s="2"/>
      <c r="AM23" s="2"/>
      <c r="AN23" s="2"/>
      <c r="AO23" s="2"/>
      <c r="AP23" s="2"/>
      <c r="AQ23" s="2"/>
      <c r="AR23" s="2"/>
      <c r="AS23" s="2"/>
      <c r="AT23" s="2"/>
      <c r="AY23" s="24" t="s">
        <v>261</v>
      </c>
      <c r="AZ23" s="32">
        <f t="shared" si="1"/>
        <v>4</v>
      </c>
      <c r="BA23" s="25">
        <f t="shared" si="2"/>
        <v>0.16666666666666666</v>
      </c>
      <c r="BC23" s="34" t="str">
        <f t="shared" si="0"/>
        <v/>
      </c>
      <c r="BE23" s="34">
        <v>19</v>
      </c>
      <c r="BG23" s="34" t="str">
        <f t="shared" si="3"/>
        <v/>
      </c>
      <c r="BI23" s="34" t="str">
        <f t="shared" si="4"/>
        <v/>
      </c>
      <c r="BJ23" s="7" t="str">
        <f t="shared" si="5"/>
        <v/>
      </c>
      <c r="BL23" s="87" t="str">
        <f>IF($BG23="", "", IFERROR(INDEX('Fixtures Predictions &amp; Results'!$CF$2:$DS$2, 'Fixtures Predictions &amp; Results'!$CD$2, MATCH($BG23, 'Fixtures Predictions &amp; Results'!$CF$5:$DS$5, 0)), ""))</f>
        <v/>
      </c>
      <c r="BM23" s="88" t="str">
        <f>IF($BG23="", "", IFERROR(INDEX('Fixtures Predictions &amp; Results'!$FJ$2:$GW$2, 'Fixtures Predictions &amp; Results'!$CD$2, MATCH($BG23, 'Fixtures Predictions &amp; Results'!$FJ$5:$GW$5, 0)), ""))</f>
        <v/>
      </c>
      <c r="BN23" s="32" t="str">
        <f t="shared" si="6"/>
        <v/>
      </c>
      <c r="BO23" s="34" t="str">
        <f>IF($BN23="", "", COUNTIF($BN$19:$BN$38, "&lt;"&amp;$BN23)+1+COUNTIF($BN$19:$BN23, $BN23)-1)</f>
        <v/>
      </c>
    </row>
    <row r="24" spans="1:67" ht="15" customHeight="1" x14ac:dyDescent="0.25">
      <c r="A24" s="2"/>
      <c r="B24" s="186"/>
      <c r="C24" s="187"/>
      <c r="D24" s="187"/>
      <c r="E24" s="187"/>
      <c r="F24" s="187"/>
      <c r="G24" s="187"/>
      <c r="H24" s="187"/>
      <c r="I24" s="187"/>
      <c r="J24" s="188"/>
      <c r="K24" s="2"/>
      <c r="L24" s="195"/>
      <c r="M24" s="196"/>
      <c r="N24" s="196"/>
      <c r="O24" s="196"/>
      <c r="P24" s="196"/>
      <c r="Q24" s="196"/>
      <c r="R24" s="196"/>
      <c r="S24" s="196"/>
      <c r="T24" s="197"/>
      <c r="U24" s="2"/>
      <c r="V24" s="124"/>
      <c r="W24" s="125"/>
      <c r="X24" s="125"/>
      <c r="Y24" s="125"/>
      <c r="Z24" s="125"/>
      <c r="AA24" s="126"/>
      <c r="AB24" s="124"/>
      <c r="AC24" s="125"/>
      <c r="AD24" s="125"/>
      <c r="AE24" s="125"/>
      <c r="AF24" s="125"/>
      <c r="AG24" s="126"/>
      <c r="AH24" s="2"/>
      <c r="AI24" s="2"/>
      <c r="AJ24" s="2"/>
      <c r="AK24" s="2"/>
      <c r="AL24" s="130" t="s">
        <v>273</v>
      </c>
      <c r="AM24" s="131"/>
      <c r="AN24" s="131"/>
      <c r="AO24" s="131"/>
      <c r="AP24" s="131"/>
      <c r="AQ24" s="131"/>
      <c r="AR24" s="131"/>
      <c r="AS24" s="132"/>
      <c r="AT24" s="2"/>
      <c r="AY24" s="24" t="s">
        <v>262</v>
      </c>
      <c r="AZ24" s="32">
        <f t="shared" si="1"/>
        <v>5</v>
      </c>
      <c r="BA24" s="25">
        <f t="shared" si="2"/>
        <v>0.20833333333333334</v>
      </c>
      <c r="BC24" s="34" t="str">
        <f t="shared" si="0"/>
        <v/>
      </c>
      <c r="BE24" s="34">
        <v>20</v>
      </c>
      <c r="BG24" s="34" t="str">
        <f t="shared" si="3"/>
        <v/>
      </c>
      <c r="BI24" s="34" t="str">
        <f t="shared" si="4"/>
        <v/>
      </c>
      <c r="BJ24" s="7" t="str">
        <f t="shared" si="5"/>
        <v/>
      </c>
      <c r="BL24" s="87" t="str">
        <f>IF($BG24="", "", IFERROR(INDEX('Fixtures Predictions &amp; Results'!$CF$2:$DS$2, 'Fixtures Predictions &amp; Results'!$CD$2, MATCH($BG24, 'Fixtures Predictions &amp; Results'!$CF$5:$DS$5, 0)), ""))</f>
        <v/>
      </c>
      <c r="BM24" s="88" t="str">
        <f>IF($BG24="", "", IFERROR(INDEX('Fixtures Predictions &amp; Results'!$FJ$2:$GW$2, 'Fixtures Predictions &amp; Results'!$CD$2, MATCH($BG24, 'Fixtures Predictions &amp; Results'!$FJ$5:$GW$5, 0)), ""))</f>
        <v/>
      </c>
      <c r="BN24" s="32" t="str">
        <f t="shared" si="6"/>
        <v/>
      </c>
      <c r="BO24" s="34" t="str">
        <f>IF($BN24="", "", COUNTIF($BN$19:$BN$38, "&lt;"&amp;$BN24)+1+COUNTIF($BN$19:$BN24, $BN24)-1)</f>
        <v/>
      </c>
    </row>
    <row r="25" spans="1:67" x14ac:dyDescent="0.25">
      <c r="A25" s="2"/>
      <c r="B25" s="153" t="s">
        <v>316</v>
      </c>
      <c r="C25" s="154"/>
      <c r="D25" s="154"/>
      <c r="E25" s="154"/>
      <c r="F25" s="154"/>
      <c r="G25" s="154"/>
      <c r="H25" s="154"/>
      <c r="I25" s="154"/>
      <c r="J25" s="155"/>
      <c r="K25" s="2"/>
      <c r="L25" s="153" t="s">
        <v>316</v>
      </c>
      <c r="M25" s="154"/>
      <c r="N25" s="154"/>
      <c r="O25" s="154"/>
      <c r="P25" s="154"/>
      <c r="Q25" s="154"/>
      <c r="R25" s="154"/>
      <c r="S25" s="154"/>
      <c r="T25" s="155"/>
      <c r="U25" s="2"/>
      <c r="V25" s="124"/>
      <c r="W25" s="125"/>
      <c r="X25" s="125"/>
      <c r="Y25" s="125"/>
      <c r="Z25" s="125"/>
      <c r="AA25" s="126"/>
      <c r="AB25" s="124"/>
      <c r="AC25" s="125"/>
      <c r="AD25" s="125"/>
      <c r="AE25" s="125"/>
      <c r="AF25" s="125"/>
      <c r="AG25" s="126"/>
      <c r="AH25" s="2"/>
      <c r="AI25" s="2"/>
      <c r="AJ25" s="2"/>
      <c r="AK25" s="2"/>
      <c r="AL25" s="133"/>
      <c r="AM25" s="134"/>
      <c r="AN25" s="134"/>
      <c r="AO25" s="134"/>
      <c r="AP25" s="134"/>
      <c r="AQ25" s="134"/>
      <c r="AR25" s="134"/>
      <c r="AS25" s="135"/>
      <c r="AT25" s="2"/>
      <c r="AY25" s="24" t="s">
        <v>263</v>
      </c>
      <c r="AZ25" s="32">
        <f t="shared" si="1"/>
        <v>6</v>
      </c>
      <c r="BA25" s="25">
        <f t="shared" si="2"/>
        <v>0.25</v>
      </c>
      <c r="BC25" s="34" t="str">
        <f t="shared" si="0"/>
        <v/>
      </c>
      <c r="BE25" s="34">
        <v>21</v>
      </c>
      <c r="BG25" s="34" t="str">
        <f t="shared" si="3"/>
        <v/>
      </c>
      <c r="BI25" s="34" t="str">
        <f t="shared" si="4"/>
        <v/>
      </c>
      <c r="BJ25" s="7" t="str">
        <f t="shared" si="5"/>
        <v/>
      </c>
      <c r="BL25" s="87" t="str">
        <f>IF($BG25="", "", IFERROR(INDEX('Fixtures Predictions &amp; Results'!$CF$2:$DS$2, 'Fixtures Predictions &amp; Results'!$CD$2, MATCH($BG25, 'Fixtures Predictions &amp; Results'!$CF$5:$DS$5, 0)), ""))</f>
        <v/>
      </c>
      <c r="BM25" s="88" t="str">
        <f>IF($BG25="", "", IFERROR(INDEX('Fixtures Predictions &amp; Results'!$FJ$2:$GW$2, 'Fixtures Predictions &amp; Results'!$CD$2, MATCH($BG25, 'Fixtures Predictions &amp; Results'!$FJ$5:$GW$5, 0)), ""))</f>
        <v/>
      </c>
      <c r="BN25" s="32" t="str">
        <f t="shared" si="6"/>
        <v/>
      </c>
      <c r="BO25" s="34" t="str">
        <f>IF($BN25="", "", COUNTIF($BN$19:$BN$38, "&lt;"&amp;$BN25)+1+COUNTIF($BN$19:$BN25, $BN25)-1)</f>
        <v/>
      </c>
    </row>
    <row r="26" spans="1:67" x14ac:dyDescent="0.25">
      <c r="A26" s="2"/>
      <c r="B26" s="2"/>
      <c r="C26" s="2"/>
      <c r="D26" s="2"/>
      <c r="E26" s="2"/>
      <c r="F26" s="2"/>
      <c r="G26" s="2"/>
      <c r="H26" s="2"/>
      <c r="I26" s="2"/>
      <c r="J26" s="2"/>
      <c r="K26" s="2"/>
      <c r="L26" s="2"/>
      <c r="M26" s="2"/>
      <c r="N26" s="2"/>
      <c r="O26" s="2"/>
      <c r="P26" s="2"/>
      <c r="Q26" s="2"/>
      <c r="R26" s="2"/>
      <c r="S26" s="2"/>
      <c r="T26" s="2"/>
      <c r="U26" s="2"/>
      <c r="V26" s="124"/>
      <c r="W26" s="125"/>
      <c r="X26" s="125"/>
      <c r="Y26" s="125"/>
      <c r="Z26" s="125"/>
      <c r="AA26" s="126"/>
      <c r="AB26" s="124"/>
      <c r="AC26" s="125"/>
      <c r="AD26" s="125"/>
      <c r="AE26" s="125"/>
      <c r="AF26" s="125"/>
      <c r="AG26" s="126"/>
      <c r="AH26" s="2"/>
      <c r="AI26" s="2"/>
      <c r="AJ26" s="2"/>
      <c r="AK26" s="2"/>
      <c r="AL26" s="133"/>
      <c r="AM26" s="134"/>
      <c r="AN26" s="134"/>
      <c r="AO26" s="134"/>
      <c r="AP26" s="134"/>
      <c r="AQ26" s="134"/>
      <c r="AR26" s="134"/>
      <c r="AS26" s="135"/>
      <c r="AT26" s="2"/>
      <c r="AY26" s="24" t="s">
        <v>264</v>
      </c>
      <c r="AZ26" s="32">
        <f t="shared" si="1"/>
        <v>7</v>
      </c>
      <c r="BA26" s="25">
        <f t="shared" si="2"/>
        <v>0.29166666666666669</v>
      </c>
      <c r="BC26" s="34" t="str">
        <f t="shared" si="0"/>
        <v/>
      </c>
      <c r="BE26" s="34">
        <v>22</v>
      </c>
      <c r="BG26" s="34" t="str">
        <f t="shared" si="3"/>
        <v/>
      </c>
      <c r="BI26" s="34" t="str">
        <f t="shared" si="4"/>
        <v/>
      </c>
      <c r="BJ26" s="7" t="str">
        <f t="shared" si="5"/>
        <v/>
      </c>
      <c r="BL26" s="87" t="str">
        <f>IF($BG26="", "", IFERROR(INDEX('Fixtures Predictions &amp; Results'!$CF$2:$DS$2, 'Fixtures Predictions &amp; Results'!$CD$2, MATCH($BG26, 'Fixtures Predictions &amp; Results'!$CF$5:$DS$5, 0)), ""))</f>
        <v/>
      </c>
      <c r="BM26" s="88" t="str">
        <f>IF($BG26="", "", IFERROR(INDEX('Fixtures Predictions &amp; Results'!$FJ$2:$GW$2, 'Fixtures Predictions &amp; Results'!$CD$2, MATCH($BG26, 'Fixtures Predictions &amp; Results'!$FJ$5:$GW$5, 0)), ""))</f>
        <v/>
      </c>
      <c r="BN26" s="32" t="str">
        <f t="shared" si="6"/>
        <v/>
      </c>
      <c r="BO26" s="34" t="str">
        <f>IF($BN26="", "", COUNTIF($BN$19:$BN$38, "&lt;"&amp;$BN26)+1+COUNTIF($BN$19:$BN26, $BN26)-1)</f>
        <v/>
      </c>
    </row>
    <row r="27" spans="1:67" x14ac:dyDescent="0.25">
      <c r="A27" s="2"/>
      <c r="B27" s="2"/>
      <c r="C27" s="2"/>
      <c r="D27" s="2"/>
      <c r="E27" s="2"/>
      <c r="F27" s="2"/>
      <c r="G27" s="2"/>
      <c r="H27" s="2"/>
      <c r="I27" s="2"/>
      <c r="J27" s="2"/>
      <c r="K27" s="2"/>
      <c r="L27" s="2"/>
      <c r="M27" s="2"/>
      <c r="N27" s="2"/>
      <c r="O27" s="2"/>
      <c r="P27" s="2"/>
      <c r="Q27" s="2"/>
      <c r="R27" s="2"/>
      <c r="S27" s="2"/>
      <c r="T27" s="2"/>
      <c r="U27" s="2"/>
      <c r="V27" s="124"/>
      <c r="W27" s="125"/>
      <c r="X27" s="125"/>
      <c r="Y27" s="125"/>
      <c r="Z27" s="125"/>
      <c r="AA27" s="126"/>
      <c r="AB27" s="124"/>
      <c r="AC27" s="125"/>
      <c r="AD27" s="125"/>
      <c r="AE27" s="125"/>
      <c r="AF27" s="125"/>
      <c r="AG27" s="126"/>
      <c r="AH27" s="2"/>
      <c r="AI27" s="2"/>
      <c r="AJ27" s="2"/>
      <c r="AK27" s="2"/>
      <c r="AL27" s="133"/>
      <c r="AM27" s="134"/>
      <c r="AN27" s="134"/>
      <c r="AO27" s="134"/>
      <c r="AP27" s="134"/>
      <c r="AQ27" s="134"/>
      <c r="AR27" s="134"/>
      <c r="AS27" s="135"/>
      <c r="AT27" s="2"/>
      <c r="AY27" s="24" t="s">
        <v>265</v>
      </c>
      <c r="AZ27" s="32">
        <f t="shared" si="1"/>
        <v>8</v>
      </c>
      <c r="BA27" s="25">
        <f t="shared" si="2"/>
        <v>0.33333333333333331</v>
      </c>
      <c r="BC27" s="34" t="str">
        <f t="shared" si="0"/>
        <v/>
      </c>
      <c r="BE27" s="34">
        <v>23</v>
      </c>
      <c r="BG27" s="34" t="str">
        <f t="shared" si="3"/>
        <v/>
      </c>
      <c r="BI27" s="34" t="str">
        <f t="shared" si="4"/>
        <v/>
      </c>
      <c r="BJ27" s="7" t="str">
        <f t="shared" si="5"/>
        <v/>
      </c>
      <c r="BL27" s="87" t="str">
        <f>IF($BG27="", "", IFERROR(INDEX('Fixtures Predictions &amp; Results'!$CF$2:$DS$2, 'Fixtures Predictions &amp; Results'!$CD$2, MATCH($BG27, 'Fixtures Predictions &amp; Results'!$CF$5:$DS$5, 0)), ""))</f>
        <v/>
      </c>
      <c r="BM27" s="88" t="str">
        <f>IF($BG27="", "", IFERROR(INDEX('Fixtures Predictions &amp; Results'!$FJ$2:$GW$2, 'Fixtures Predictions &amp; Results'!$CD$2, MATCH($BG27, 'Fixtures Predictions &amp; Results'!$FJ$5:$GW$5, 0)), ""))</f>
        <v/>
      </c>
      <c r="BN27" s="32" t="str">
        <f t="shared" si="6"/>
        <v/>
      </c>
      <c r="BO27" s="34" t="str">
        <f>IF($BN27="", "", COUNTIF($BN$19:$BN$38, "&lt;"&amp;$BN27)+1+COUNTIF($BN$19:$BN27, $BN27)-1)</f>
        <v/>
      </c>
    </row>
    <row r="28" spans="1:67" x14ac:dyDescent="0.25">
      <c r="A28" s="2"/>
      <c r="B28" s="2"/>
      <c r="C28" s="2"/>
      <c r="D28" s="2"/>
      <c r="E28" s="2"/>
      <c r="F28" s="2"/>
      <c r="G28" s="2"/>
      <c r="H28" s="2"/>
      <c r="I28" s="2"/>
      <c r="J28" s="2"/>
      <c r="K28" s="2"/>
      <c r="L28" s="2"/>
      <c r="M28" s="2"/>
      <c r="N28" s="2"/>
      <c r="O28" s="2"/>
      <c r="P28" s="2"/>
      <c r="Q28" s="2"/>
      <c r="R28" s="2"/>
      <c r="S28" s="2"/>
      <c r="T28" s="2"/>
      <c r="U28" s="2"/>
      <c r="V28" s="168"/>
      <c r="W28" s="169"/>
      <c r="X28" s="169"/>
      <c r="Y28" s="169"/>
      <c r="Z28" s="169"/>
      <c r="AA28" s="170"/>
      <c r="AB28" s="168"/>
      <c r="AC28" s="169"/>
      <c r="AD28" s="169"/>
      <c r="AE28" s="169"/>
      <c r="AF28" s="169"/>
      <c r="AG28" s="170"/>
      <c r="AH28" s="2"/>
      <c r="AI28" s="2"/>
      <c r="AJ28" s="2"/>
      <c r="AK28" s="2"/>
      <c r="AL28" s="133"/>
      <c r="AM28" s="134"/>
      <c r="AN28" s="134"/>
      <c r="AO28" s="134"/>
      <c r="AP28" s="134"/>
      <c r="AQ28" s="134"/>
      <c r="AR28" s="134"/>
      <c r="AS28" s="135"/>
      <c r="AT28" s="2"/>
      <c r="AY28" s="24" t="s">
        <v>266</v>
      </c>
      <c r="AZ28" s="32">
        <f t="shared" si="1"/>
        <v>9</v>
      </c>
      <c r="BA28" s="25">
        <f t="shared" si="2"/>
        <v>0.375</v>
      </c>
      <c r="BC28" s="34" t="str">
        <f t="shared" si="0"/>
        <v/>
      </c>
      <c r="BE28" s="34">
        <v>24</v>
      </c>
      <c r="BG28" s="29" t="str">
        <f t="shared" si="3"/>
        <v/>
      </c>
      <c r="BI28" s="29" t="str">
        <f t="shared" si="4"/>
        <v/>
      </c>
      <c r="BJ28" s="3" t="str">
        <f t="shared" si="5"/>
        <v/>
      </c>
      <c r="BL28" s="87" t="str">
        <f>IF($BG28="", "", IFERROR(INDEX('Fixtures Predictions &amp; Results'!$CF$2:$DS$2, 'Fixtures Predictions &amp; Results'!$CD$2, MATCH($BG28, 'Fixtures Predictions &amp; Results'!$CF$5:$DS$5, 0)), ""))</f>
        <v/>
      </c>
      <c r="BM28" s="88" t="str">
        <f>IF($BG28="", "", IFERROR(INDEX('Fixtures Predictions &amp; Results'!$FJ$2:$GW$2, 'Fixtures Predictions &amp; Results'!$CD$2, MATCH($BG28, 'Fixtures Predictions &amp; Results'!$FJ$5:$GW$5, 0)), ""))</f>
        <v/>
      </c>
      <c r="BN28" s="32" t="str">
        <f t="shared" si="6"/>
        <v/>
      </c>
      <c r="BO28" s="34" t="str">
        <f>IF($BN28="", "", COUNTIF($BN$19:$BN$38, "&lt;"&amp;$BN28)+1+COUNTIF($BN$19:$BN28, $BN28)-1)</f>
        <v/>
      </c>
    </row>
    <row r="29" spans="1:67"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133"/>
      <c r="AM29" s="134"/>
      <c r="AN29" s="134"/>
      <c r="AO29" s="134"/>
      <c r="AP29" s="134"/>
      <c r="AQ29" s="134"/>
      <c r="AR29" s="134"/>
      <c r="AS29" s="135"/>
      <c r="AT29" s="2"/>
      <c r="AY29" s="24" t="s">
        <v>267</v>
      </c>
      <c r="AZ29" s="32">
        <f t="shared" si="1"/>
        <v>10</v>
      </c>
      <c r="BA29" s="25">
        <f t="shared" si="2"/>
        <v>0.41666666666666669</v>
      </c>
      <c r="BC29" s="34" t="str">
        <f t="shared" si="0"/>
        <v/>
      </c>
      <c r="BE29" s="34">
        <v>25</v>
      </c>
      <c r="BG29" s="28" t="str">
        <f>IF($AB19="", "", $AB19)</f>
        <v/>
      </c>
      <c r="BL29" s="87" t="str">
        <f>IF($BG29="", "", IFERROR(INDEX('Fixtures Predictions &amp; Results'!$CF$2:$DS$2, 'Fixtures Predictions &amp; Results'!$CD$2, MATCH($BG29, 'Fixtures Predictions &amp; Results'!$CF$5:$DS$5, 0)), ""))</f>
        <v/>
      </c>
      <c r="BM29" s="88" t="str">
        <f>IF($BG29="", "", IFERROR(INDEX('Fixtures Predictions &amp; Results'!$FJ$2:$GW$2, 'Fixtures Predictions &amp; Results'!$CD$2, MATCH($BG29, 'Fixtures Predictions &amp; Results'!$FJ$5:$GW$5, 0)), ""))</f>
        <v/>
      </c>
      <c r="BN29" s="32" t="str">
        <f t="shared" si="6"/>
        <v/>
      </c>
      <c r="BO29" s="34" t="str">
        <f>IF($BN29="", "", COUNTIF($BN$19:$BN$38, "&lt;"&amp;$BN29)+1+COUNTIF($BN$19:$BN29, $BN29)-1)</f>
        <v/>
      </c>
    </row>
    <row r="30" spans="1:67" x14ac:dyDescent="0.25">
      <c r="A30" s="2"/>
      <c r="B30" s="162" t="s">
        <v>313</v>
      </c>
      <c r="C30" s="163"/>
      <c r="D30" s="163"/>
      <c r="E30" s="163"/>
      <c r="F30" s="163"/>
      <c r="G30" s="163"/>
      <c r="H30" s="163"/>
      <c r="I30" s="163"/>
      <c r="J30" s="163"/>
      <c r="K30" s="163"/>
      <c r="L30" s="163"/>
      <c r="M30" s="163"/>
      <c r="N30" s="163"/>
      <c r="O30" s="163"/>
      <c r="P30" s="163"/>
      <c r="Q30" s="163"/>
      <c r="R30" s="163"/>
      <c r="S30" s="163"/>
      <c r="T30" s="164"/>
      <c r="U30" s="2"/>
      <c r="V30" s="2"/>
      <c r="W30" s="2"/>
      <c r="X30" s="2"/>
      <c r="Y30" s="2"/>
      <c r="Z30" s="2"/>
      <c r="AA30" s="2"/>
      <c r="AB30" s="2"/>
      <c r="AC30" s="2"/>
      <c r="AD30" s="2"/>
      <c r="AE30" s="2"/>
      <c r="AF30" s="2"/>
      <c r="AG30" s="2"/>
      <c r="AH30" s="2"/>
      <c r="AI30" s="2"/>
      <c r="AJ30" s="2"/>
      <c r="AK30" s="2"/>
      <c r="AL30" s="133"/>
      <c r="AM30" s="134"/>
      <c r="AN30" s="134"/>
      <c r="AO30" s="134"/>
      <c r="AP30" s="134"/>
      <c r="AQ30" s="134"/>
      <c r="AR30" s="134"/>
      <c r="AS30" s="135"/>
      <c r="AT30" s="2"/>
      <c r="AY30" s="24" t="s">
        <v>268</v>
      </c>
      <c r="AZ30" s="32">
        <f t="shared" si="1"/>
        <v>11</v>
      </c>
      <c r="BA30" s="25">
        <f t="shared" si="2"/>
        <v>0.45833333333333331</v>
      </c>
      <c r="BC30" s="34" t="str">
        <f t="shared" si="0"/>
        <v/>
      </c>
      <c r="BE30" s="34">
        <v>26</v>
      </c>
      <c r="BG30" s="34" t="str">
        <f t="shared" ref="BG30:BG38" si="7">IF($AB20="", "", $AB20)</f>
        <v/>
      </c>
      <c r="BL30" s="87" t="str">
        <f>IF($BG30="", "", IFERROR(INDEX('Fixtures Predictions &amp; Results'!$CF$2:$DS$2, 'Fixtures Predictions &amp; Results'!$CD$2, MATCH($BG30, 'Fixtures Predictions &amp; Results'!$CF$5:$DS$5, 0)), ""))</f>
        <v/>
      </c>
      <c r="BM30" s="88" t="str">
        <f>IF($BG30="", "", IFERROR(INDEX('Fixtures Predictions &amp; Results'!$FJ$2:$GW$2, 'Fixtures Predictions &amp; Results'!$CD$2, MATCH($BG30, 'Fixtures Predictions &amp; Results'!$FJ$5:$GW$5, 0)), ""))</f>
        <v/>
      </c>
      <c r="BN30" s="32" t="str">
        <f t="shared" si="6"/>
        <v/>
      </c>
      <c r="BO30" s="34" t="str">
        <f>IF($BN30="", "", COUNTIF($BN$19:$BN$38, "&lt;"&amp;$BN30)+1+COUNTIF($BN$19:$BN30, $BN30)-1)</f>
        <v/>
      </c>
    </row>
    <row r="31" spans="1:67" x14ac:dyDescent="0.25">
      <c r="A31" s="2"/>
      <c r="B31" s="165"/>
      <c r="C31" s="166"/>
      <c r="D31" s="166"/>
      <c r="E31" s="166"/>
      <c r="F31" s="166"/>
      <c r="G31" s="166"/>
      <c r="H31" s="166"/>
      <c r="I31" s="166"/>
      <c r="J31" s="166"/>
      <c r="K31" s="166"/>
      <c r="L31" s="166"/>
      <c r="M31" s="166"/>
      <c r="N31" s="166"/>
      <c r="O31" s="166"/>
      <c r="P31" s="166"/>
      <c r="Q31" s="166"/>
      <c r="R31" s="166"/>
      <c r="S31" s="166"/>
      <c r="T31" s="167"/>
      <c r="U31" s="2"/>
      <c r="V31" s="107" t="s">
        <v>19</v>
      </c>
      <c r="W31" s="108"/>
      <c r="X31" s="108"/>
      <c r="Y31" s="108"/>
      <c r="Z31" s="108"/>
      <c r="AA31" s="109"/>
      <c r="AB31" s="177"/>
      <c r="AC31" s="178"/>
      <c r="AD31" s="178"/>
      <c r="AE31" s="178"/>
      <c r="AF31" s="178"/>
      <c r="AG31" s="178"/>
      <c r="AH31" s="178"/>
      <c r="AI31" s="178"/>
      <c r="AJ31" s="179"/>
      <c r="AK31" s="2"/>
      <c r="AL31" s="133"/>
      <c r="AM31" s="134"/>
      <c r="AN31" s="134"/>
      <c r="AO31" s="134"/>
      <c r="AP31" s="134"/>
      <c r="AQ31" s="134"/>
      <c r="AR31" s="134"/>
      <c r="AS31" s="135"/>
      <c r="AT31" s="2"/>
      <c r="AY31" s="26" t="s">
        <v>269</v>
      </c>
      <c r="AZ31" s="33">
        <f t="shared" si="1"/>
        <v>12</v>
      </c>
      <c r="BA31" s="27">
        <f t="shared" si="2"/>
        <v>0.5</v>
      </c>
      <c r="BC31" s="29" t="str">
        <f t="shared" si="0"/>
        <v/>
      </c>
      <c r="BE31" s="29">
        <v>27</v>
      </c>
      <c r="BG31" s="34" t="str">
        <f t="shared" si="7"/>
        <v/>
      </c>
      <c r="BL31" s="87" t="str">
        <f>IF($BG31="", "", IFERROR(INDEX('Fixtures Predictions &amp; Results'!$CF$2:$DS$2, 'Fixtures Predictions &amp; Results'!$CD$2, MATCH($BG31, 'Fixtures Predictions &amp; Results'!$CF$5:$DS$5, 0)), ""))</f>
        <v/>
      </c>
      <c r="BM31" s="88" t="str">
        <f>IF($BG31="", "", IFERROR(INDEX('Fixtures Predictions &amp; Results'!$FJ$2:$GW$2, 'Fixtures Predictions &amp; Results'!$CD$2, MATCH($BG31, 'Fixtures Predictions &amp; Results'!$FJ$5:$GW$5, 0)), ""))</f>
        <v/>
      </c>
      <c r="BN31" s="32" t="str">
        <f t="shared" si="6"/>
        <v/>
      </c>
      <c r="BO31" s="34" t="str">
        <f>IF($BN31="", "", COUNTIF($BN$19:$BN$38, "&lt;"&amp;$BN31)+1+COUNTIF($BN$19:$BN31, $BN31)-1)</f>
        <v/>
      </c>
    </row>
    <row r="32" spans="1:6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133"/>
      <c r="AM32" s="134"/>
      <c r="AN32" s="134"/>
      <c r="AO32" s="134"/>
      <c r="AP32" s="134"/>
      <c r="AQ32" s="134"/>
      <c r="AR32" s="134"/>
      <c r="AS32" s="135"/>
      <c r="AT32" s="2"/>
      <c r="BG32" s="34" t="str">
        <f t="shared" si="7"/>
        <v/>
      </c>
      <c r="BL32" s="87" t="str">
        <f>IF($BG32="", "", IFERROR(INDEX('Fixtures Predictions &amp; Results'!$CF$2:$DS$2, 'Fixtures Predictions &amp; Results'!$CD$2, MATCH($BG32, 'Fixtures Predictions &amp; Results'!$CF$5:$DS$5, 0)), ""))</f>
        <v/>
      </c>
      <c r="BM32" s="88" t="str">
        <f>IF($BG32="", "", IFERROR(INDEX('Fixtures Predictions &amp; Results'!$FJ$2:$GW$2, 'Fixtures Predictions &amp; Results'!$CD$2, MATCH($BG32, 'Fixtures Predictions &amp; Results'!$FJ$5:$GW$5, 0)), ""))</f>
        <v/>
      </c>
      <c r="BN32" s="32" t="str">
        <f t="shared" si="6"/>
        <v/>
      </c>
      <c r="BO32" s="34" t="str">
        <f>IF($BN32="", "", COUNTIF($BN$19:$BN$38, "&lt;"&amp;$BN32)+1+COUNTIF($BN$19:$BN32, $BN32)-1)</f>
        <v/>
      </c>
    </row>
    <row r="33" spans="1:67" x14ac:dyDescent="0.25">
      <c r="A33" s="2"/>
      <c r="B33" s="2"/>
      <c r="C33" s="2"/>
      <c r="D33" s="2"/>
      <c r="E33" s="2"/>
      <c r="F33" s="2"/>
      <c r="G33" s="2"/>
      <c r="H33" s="2"/>
      <c r="I33" s="2"/>
      <c r="J33" s="2"/>
      <c r="K33" s="2"/>
      <c r="L33" s="2"/>
      <c r="M33" s="2"/>
      <c r="N33" s="2"/>
      <c r="O33" s="2"/>
      <c r="P33" s="2"/>
      <c r="Q33" s="2"/>
      <c r="R33" s="2"/>
      <c r="S33" s="2"/>
      <c r="T33" s="2"/>
      <c r="U33" s="2"/>
      <c r="V33" s="139" t="s">
        <v>271</v>
      </c>
      <c r="W33" s="139"/>
      <c r="X33" s="139"/>
      <c r="Y33" s="139"/>
      <c r="Z33" s="139"/>
      <c r="AA33" s="139"/>
      <c r="AB33" s="139"/>
      <c r="AC33" s="2"/>
      <c r="AD33" s="139" t="s">
        <v>272</v>
      </c>
      <c r="AE33" s="139"/>
      <c r="AF33" s="139"/>
      <c r="AG33" s="139"/>
      <c r="AH33" s="139"/>
      <c r="AI33" s="139"/>
      <c r="AJ33" s="139"/>
      <c r="AK33" s="2"/>
      <c r="AL33" s="133"/>
      <c r="AM33" s="134"/>
      <c r="AN33" s="134"/>
      <c r="AO33" s="134"/>
      <c r="AP33" s="134"/>
      <c r="AQ33" s="134"/>
      <c r="AR33" s="134"/>
      <c r="AS33" s="135"/>
      <c r="AT33" s="2"/>
      <c r="BA33" s="77">
        <f>IF($Z$34="", "", IFERROR(INDEX($BA$5:$BA$31, MATCH($Z$34, $AY$5:$AY$31, 0)), ""))</f>
        <v>-4.1666666666666664E-2</v>
      </c>
      <c r="BG33" s="34" t="str">
        <f t="shared" si="7"/>
        <v/>
      </c>
      <c r="BL33" s="87" t="str">
        <f>IF($BG33="", "", IFERROR(INDEX('Fixtures Predictions &amp; Results'!$CF$2:$DS$2, 'Fixtures Predictions &amp; Results'!$CD$2, MATCH($BG33, 'Fixtures Predictions &amp; Results'!$CF$5:$DS$5, 0)), ""))</f>
        <v/>
      </c>
      <c r="BM33" s="88" t="str">
        <f>IF($BG33="", "", IFERROR(INDEX('Fixtures Predictions &amp; Results'!$FJ$2:$GW$2, 'Fixtures Predictions &amp; Results'!$CD$2, MATCH($BG33, 'Fixtures Predictions &amp; Results'!$FJ$5:$GW$5, 0)), ""))</f>
        <v/>
      </c>
      <c r="BN33" s="32" t="str">
        <f t="shared" si="6"/>
        <v/>
      </c>
      <c r="BO33" s="34" t="str">
        <f>IF($BN33="", "", COUNTIF($BN$19:$BN$38, "&lt;"&amp;$BN33)+1+COUNTIF($BN$19:$BN33, $BN33)-1)</f>
        <v/>
      </c>
    </row>
    <row r="34" spans="1:67" x14ac:dyDescent="0.25">
      <c r="A34" s="2"/>
      <c r="B34" s="2"/>
      <c r="C34" s="2"/>
      <c r="D34" s="2"/>
      <c r="E34" s="2"/>
      <c r="F34" s="2"/>
      <c r="G34" s="2"/>
      <c r="H34" s="2"/>
      <c r="I34" s="2"/>
      <c r="J34" s="2"/>
      <c r="K34" s="2"/>
      <c r="L34" s="2"/>
      <c r="M34" s="2"/>
      <c r="N34" s="2"/>
      <c r="O34" s="2"/>
      <c r="P34" s="2"/>
      <c r="Q34" s="2"/>
      <c r="R34" s="2"/>
      <c r="S34" s="2"/>
      <c r="T34" s="2"/>
      <c r="U34" s="2"/>
      <c r="V34" s="107" t="s">
        <v>270</v>
      </c>
      <c r="W34" s="108"/>
      <c r="X34" s="108"/>
      <c r="Y34" s="109"/>
      <c r="Z34" s="171" t="s">
        <v>256</v>
      </c>
      <c r="AA34" s="172"/>
      <c r="AB34" s="173"/>
      <c r="AC34" s="2"/>
      <c r="AD34" s="104" t="s">
        <v>270</v>
      </c>
      <c r="AE34" s="105"/>
      <c r="AF34" s="105"/>
      <c r="AG34" s="106"/>
      <c r="AH34" s="174" t="str">
        <f>IF('Tournament Setup'!$AB$3="", "", 'Tournament Setup'!$AB$3)</f>
        <v>GMT+2</v>
      </c>
      <c r="AI34" s="175"/>
      <c r="AJ34" s="176"/>
      <c r="AK34" s="2"/>
      <c r="AL34" s="136"/>
      <c r="AM34" s="137"/>
      <c r="AN34" s="137"/>
      <c r="AO34" s="137"/>
      <c r="AP34" s="137"/>
      <c r="AQ34" s="137"/>
      <c r="AR34" s="137"/>
      <c r="AS34" s="138"/>
      <c r="AT34" s="2"/>
      <c r="BG34" s="34" t="str">
        <f t="shared" si="7"/>
        <v/>
      </c>
      <c r="BL34" s="87" t="str">
        <f>IF($BG34="", "", IFERROR(INDEX('Fixtures Predictions &amp; Results'!$CF$2:$DS$2, 'Fixtures Predictions &amp; Results'!$CD$2, MATCH($BG34, 'Fixtures Predictions &amp; Results'!$CF$5:$DS$5, 0)), ""))</f>
        <v/>
      </c>
      <c r="BM34" s="88" t="str">
        <f>IF($BG34="", "", IFERROR(INDEX('Fixtures Predictions &amp; Results'!$FJ$2:$GW$2, 'Fixtures Predictions &amp; Results'!$CD$2, MATCH($BG34, 'Fixtures Predictions &amp; Results'!$FJ$5:$GW$5, 0)), ""))</f>
        <v/>
      </c>
      <c r="BN34" s="32" t="str">
        <f t="shared" si="6"/>
        <v/>
      </c>
      <c r="BO34" s="34" t="str">
        <f>IF($BN34="", "", COUNTIF($BN$19:$BN$38, "&lt;"&amp;$BN34)+1+COUNTIF($BN$19:$BN34, $BN34)-1)</f>
        <v/>
      </c>
    </row>
    <row r="35" spans="1:67" x14ac:dyDescent="0.25">
      <c r="A35" s="2"/>
      <c r="B35" s="153" t="s">
        <v>21</v>
      </c>
      <c r="C35" s="154"/>
      <c r="D35" s="154"/>
      <c r="E35" s="154"/>
      <c r="F35" s="154"/>
      <c r="G35" s="154"/>
      <c r="H35" s="154"/>
      <c r="I35" s="154"/>
      <c r="J35" s="154"/>
      <c r="K35" s="154"/>
      <c r="L35" s="154"/>
      <c r="M35" s="154"/>
      <c r="N35" s="154"/>
      <c r="O35" s="154"/>
      <c r="P35" s="154"/>
      <c r="Q35" s="154"/>
      <c r="R35" s="154"/>
      <c r="S35" s="154"/>
      <c r="T35" s="155"/>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BG35" s="34" t="str">
        <f t="shared" si="7"/>
        <v/>
      </c>
      <c r="BL35" s="87" t="str">
        <f>IF($BG35="", "", IFERROR(INDEX('Fixtures Predictions &amp; Results'!$CF$2:$DS$2, 'Fixtures Predictions &amp; Results'!$CD$2, MATCH($BG35, 'Fixtures Predictions &amp; Results'!$CF$5:$DS$5, 0)), ""))</f>
        <v/>
      </c>
      <c r="BM35" s="88" t="str">
        <f>IF($BG35="", "", IFERROR(INDEX('Fixtures Predictions &amp; Results'!$FJ$2:$GW$2, 'Fixtures Predictions &amp; Results'!$CD$2, MATCH($BG35, 'Fixtures Predictions &amp; Results'!$FJ$5:$GW$5, 0)), ""))</f>
        <v/>
      </c>
      <c r="BN35" s="32" t="str">
        <f t="shared" si="6"/>
        <v/>
      </c>
      <c r="BO35" s="34" t="str">
        <f>IF($BN35="", "", COUNTIF($BN$19:$BN$38, "&lt;"&amp;$BN35)+1+COUNTIF($BN$19:$BN35, $BN35)-1)</f>
        <v/>
      </c>
    </row>
    <row r="36" spans="1:67" x14ac:dyDescent="0.25">
      <c r="A36" s="2"/>
      <c r="B36" s="144"/>
      <c r="C36" s="145"/>
      <c r="D36" s="145"/>
      <c r="E36" s="145"/>
      <c r="F36" s="145"/>
      <c r="G36" s="145"/>
      <c r="H36" s="145"/>
      <c r="I36" s="145"/>
      <c r="J36" s="145"/>
      <c r="K36" s="145"/>
      <c r="L36" s="145"/>
      <c r="M36" s="145"/>
      <c r="N36" s="145"/>
      <c r="O36" s="145"/>
      <c r="P36" s="145"/>
      <c r="Q36" s="145"/>
      <c r="R36" s="145"/>
      <c r="S36" s="145"/>
      <c r="T36" s="146"/>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BG36" s="34" t="str">
        <f t="shared" si="7"/>
        <v/>
      </c>
      <c r="BL36" s="87" t="str">
        <f>IF($BG36="", "", IFERROR(INDEX('Fixtures Predictions &amp; Results'!$CF$2:$DS$2, 'Fixtures Predictions &amp; Results'!$CD$2, MATCH($BG36, 'Fixtures Predictions &amp; Results'!$CF$5:$DS$5, 0)), ""))</f>
        <v/>
      </c>
      <c r="BM36" s="88" t="str">
        <f>IF($BG36="", "", IFERROR(INDEX('Fixtures Predictions &amp; Results'!$FJ$2:$GW$2, 'Fixtures Predictions &amp; Results'!$CD$2, MATCH($BG36, 'Fixtures Predictions &amp; Results'!$FJ$5:$GW$5, 0)), ""))</f>
        <v/>
      </c>
      <c r="BN36" s="32" t="str">
        <f t="shared" si="6"/>
        <v/>
      </c>
      <c r="BO36" s="34" t="str">
        <f>IF($BN36="", "", COUNTIF($BN$19:$BN$38, "&lt;"&amp;$BN36)+1+COUNTIF($BN$19:$BN36, $BN36)-1)</f>
        <v/>
      </c>
    </row>
    <row r="37" spans="1:67" x14ac:dyDescent="0.25">
      <c r="A37" s="2"/>
      <c r="B37" s="147"/>
      <c r="C37" s="148"/>
      <c r="D37" s="148"/>
      <c r="E37" s="148"/>
      <c r="F37" s="148"/>
      <c r="G37" s="148"/>
      <c r="H37" s="148"/>
      <c r="I37" s="148"/>
      <c r="J37" s="148"/>
      <c r="K37" s="148"/>
      <c r="L37" s="148"/>
      <c r="M37" s="148"/>
      <c r="N37" s="148"/>
      <c r="O37" s="148"/>
      <c r="P37" s="148"/>
      <c r="Q37" s="148"/>
      <c r="R37" s="148"/>
      <c r="S37" s="148"/>
      <c r="T37" s="149"/>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BG37" s="34" t="str">
        <f t="shared" si="7"/>
        <v/>
      </c>
      <c r="BL37" s="87" t="str">
        <f>IF($BG37="", "", IFERROR(INDEX('Fixtures Predictions &amp; Results'!$CF$2:$DS$2, 'Fixtures Predictions &amp; Results'!$CD$2, MATCH($BG37, 'Fixtures Predictions &amp; Results'!$CF$5:$DS$5, 0)), ""))</f>
        <v/>
      </c>
      <c r="BM37" s="88" t="str">
        <f>IF($BG37="", "", IFERROR(INDEX('Fixtures Predictions &amp; Results'!$FJ$2:$GW$2, 'Fixtures Predictions &amp; Results'!$CD$2, MATCH($BG37, 'Fixtures Predictions &amp; Results'!$FJ$5:$GW$5, 0)), ""))</f>
        <v/>
      </c>
      <c r="BN37" s="32" t="str">
        <f t="shared" si="6"/>
        <v/>
      </c>
      <c r="BO37" s="34" t="str">
        <f>IF($BN37="", "", COUNTIF($BN$19:$BN$38, "&lt;"&amp;$BN37)+1+COUNTIF($BN$19:$BN37, $BN37)-1)</f>
        <v/>
      </c>
    </row>
    <row r="38" spans="1:67" x14ac:dyDescent="0.25">
      <c r="A38" s="2"/>
      <c r="B38" s="147"/>
      <c r="C38" s="148"/>
      <c r="D38" s="148"/>
      <c r="E38" s="148"/>
      <c r="F38" s="148"/>
      <c r="G38" s="148"/>
      <c r="H38" s="148"/>
      <c r="I38" s="148"/>
      <c r="J38" s="148"/>
      <c r="K38" s="148"/>
      <c r="L38" s="148"/>
      <c r="M38" s="148"/>
      <c r="N38" s="148"/>
      <c r="O38" s="148"/>
      <c r="P38" s="148"/>
      <c r="Q38" s="148"/>
      <c r="R38" s="148"/>
      <c r="S38" s="148"/>
      <c r="T38" s="149"/>
      <c r="U38" s="2"/>
      <c r="V38" s="113" t="s">
        <v>22</v>
      </c>
      <c r="W38" s="114"/>
      <c r="X38" s="114"/>
      <c r="Y38" s="114"/>
      <c r="Z38" s="114"/>
      <c r="AA38" s="115"/>
      <c r="AB38" s="2"/>
      <c r="AC38" s="2"/>
      <c r="AD38" s="153" t="s">
        <v>23</v>
      </c>
      <c r="AE38" s="154"/>
      <c r="AF38" s="154"/>
      <c r="AG38" s="154"/>
      <c r="AH38" s="154"/>
      <c r="AI38" s="154"/>
      <c r="AJ38" s="154"/>
      <c r="AK38" s="154"/>
      <c r="AL38" s="154"/>
      <c r="AM38" s="154"/>
      <c r="AN38" s="154"/>
      <c r="AO38" s="154"/>
      <c r="AP38" s="154"/>
      <c r="AQ38" s="154"/>
      <c r="AR38" s="154"/>
      <c r="AS38" s="155"/>
      <c r="AT38" s="2"/>
      <c r="BG38" s="29" t="str">
        <f t="shared" si="7"/>
        <v/>
      </c>
      <c r="BL38" s="89" t="str">
        <f>IF($BG38="", "", IFERROR(INDEX('Fixtures Predictions &amp; Results'!$CF$2:$DS$2, 'Fixtures Predictions &amp; Results'!$CD$2, MATCH($BG38, 'Fixtures Predictions &amp; Results'!$CF$5:$DS$5, 0)), ""))</f>
        <v/>
      </c>
      <c r="BM38" s="90" t="str">
        <f>IF($BG38="", "", IFERROR(INDEX('Fixtures Predictions &amp; Results'!$FJ$2:$GW$2, 'Fixtures Predictions &amp; Results'!$CD$2, MATCH($BG38, 'Fixtures Predictions &amp; Results'!$FJ$5:$GW$5, 0)), ""))</f>
        <v/>
      </c>
      <c r="BN38" s="33" t="str">
        <f t="shared" si="6"/>
        <v/>
      </c>
      <c r="BO38" s="29" t="str">
        <f>IF($BN38="", "", COUNTIF($BN$19:$BN$38, "&lt;"&amp;$BN38)+1+COUNTIF($BN$19:$BN38, $BN38)-1)</f>
        <v/>
      </c>
    </row>
    <row r="39" spans="1:67" x14ac:dyDescent="0.25">
      <c r="A39" s="2"/>
      <c r="B39" s="147"/>
      <c r="C39" s="148"/>
      <c r="D39" s="148"/>
      <c r="E39" s="148"/>
      <c r="F39" s="148"/>
      <c r="G39" s="148"/>
      <c r="H39" s="148"/>
      <c r="I39" s="148"/>
      <c r="J39" s="148"/>
      <c r="K39" s="148"/>
      <c r="L39" s="148"/>
      <c r="M39" s="148"/>
      <c r="N39" s="148"/>
      <c r="O39" s="148"/>
      <c r="P39" s="148"/>
      <c r="Q39" s="148"/>
      <c r="R39" s="148"/>
      <c r="S39" s="148"/>
      <c r="T39" s="149"/>
      <c r="U39" s="2"/>
      <c r="V39" s="116"/>
      <c r="W39" s="117"/>
      <c r="X39" s="117"/>
      <c r="Y39" s="117"/>
      <c r="Z39" s="117"/>
      <c r="AA39" s="118"/>
      <c r="AB39" s="2"/>
      <c r="AC39" s="2"/>
      <c r="AD39" s="144"/>
      <c r="AE39" s="145"/>
      <c r="AF39" s="145"/>
      <c r="AG39" s="145"/>
      <c r="AH39" s="145"/>
      <c r="AI39" s="145"/>
      <c r="AJ39" s="145"/>
      <c r="AK39" s="145"/>
      <c r="AL39" s="145"/>
      <c r="AM39" s="145"/>
      <c r="AN39" s="145"/>
      <c r="AO39" s="145"/>
      <c r="AP39" s="145"/>
      <c r="AQ39" s="145"/>
      <c r="AR39" s="145"/>
      <c r="AS39" s="146"/>
      <c r="AT39" s="2"/>
      <c r="BG39" s="17"/>
    </row>
    <row r="40" spans="1:67" x14ac:dyDescent="0.25">
      <c r="A40" s="2"/>
      <c r="B40" s="147"/>
      <c r="C40" s="148"/>
      <c r="D40" s="148"/>
      <c r="E40" s="148"/>
      <c r="F40" s="148"/>
      <c r="G40" s="148"/>
      <c r="H40" s="148"/>
      <c r="I40" s="148"/>
      <c r="J40" s="148"/>
      <c r="K40" s="148"/>
      <c r="L40" s="148"/>
      <c r="M40" s="148"/>
      <c r="N40" s="148"/>
      <c r="O40" s="148"/>
      <c r="P40" s="148"/>
      <c r="Q40" s="148"/>
      <c r="R40" s="148"/>
      <c r="S40" s="148"/>
      <c r="T40" s="149"/>
      <c r="U40" s="2"/>
      <c r="V40" s="116"/>
      <c r="W40" s="117"/>
      <c r="X40" s="117"/>
      <c r="Y40" s="117"/>
      <c r="Z40" s="117"/>
      <c r="AA40" s="118"/>
      <c r="AB40" s="2"/>
      <c r="AC40" s="2"/>
      <c r="AD40" s="147"/>
      <c r="AE40" s="148"/>
      <c r="AF40" s="148"/>
      <c r="AG40" s="148"/>
      <c r="AH40" s="148"/>
      <c r="AI40" s="148"/>
      <c r="AJ40" s="148"/>
      <c r="AK40" s="148"/>
      <c r="AL40" s="148"/>
      <c r="AM40" s="148"/>
      <c r="AN40" s="148"/>
      <c r="AO40" s="148"/>
      <c r="AP40" s="148"/>
      <c r="AQ40" s="148"/>
      <c r="AR40" s="148"/>
      <c r="AS40" s="149"/>
      <c r="AT40" s="2"/>
    </row>
    <row r="41" spans="1:67" x14ac:dyDescent="0.25">
      <c r="A41" s="2"/>
      <c r="B41" s="147"/>
      <c r="C41" s="148"/>
      <c r="D41" s="148"/>
      <c r="E41" s="148"/>
      <c r="F41" s="148"/>
      <c r="G41" s="148"/>
      <c r="H41" s="148"/>
      <c r="I41" s="148"/>
      <c r="J41" s="148"/>
      <c r="K41" s="148"/>
      <c r="L41" s="148"/>
      <c r="M41" s="148"/>
      <c r="N41" s="148"/>
      <c r="O41" s="148"/>
      <c r="P41" s="148"/>
      <c r="Q41" s="148"/>
      <c r="R41" s="148"/>
      <c r="S41" s="148"/>
      <c r="T41" s="149"/>
      <c r="U41" s="2"/>
      <c r="V41" s="116"/>
      <c r="W41" s="117"/>
      <c r="X41" s="117"/>
      <c r="Y41" s="117"/>
      <c r="Z41" s="117"/>
      <c r="AA41" s="118"/>
      <c r="AB41" s="2"/>
      <c r="AC41" s="2"/>
      <c r="AD41" s="147"/>
      <c r="AE41" s="148"/>
      <c r="AF41" s="148"/>
      <c r="AG41" s="148"/>
      <c r="AH41" s="148"/>
      <c r="AI41" s="148"/>
      <c r="AJ41" s="148"/>
      <c r="AK41" s="148"/>
      <c r="AL41" s="148"/>
      <c r="AM41" s="148"/>
      <c r="AN41" s="148"/>
      <c r="AO41" s="148"/>
      <c r="AP41" s="148"/>
      <c r="AQ41" s="148"/>
      <c r="AR41" s="148"/>
      <c r="AS41" s="149"/>
      <c r="AT41" s="2"/>
    </row>
    <row r="42" spans="1:67" x14ac:dyDescent="0.25">
      <c r="A42" s="2"/>
      <c r="B42" s="150"/>
      <c r="C42" s="151"/>
      <c r="D42" s="151"/>
      <c r="E42" s="151"/>
      <c r="F42" s="151"/>
      <c r="G42" s="151"/>
      <c r="H42" s="151"/>
      <c r="I42" s="151"/>
      <c r="J42" s="151"/>
      <c r="K42" s="151"/>
      <c r="L42" s="151"/>
      <c r="M42" s="151"/>
      <c r="N42" s="151"/>
      <c r="O42" s="151"/>
      <c r="P42" s="151"/>
      <c r="Q42" s="151"/>
      <c r="R42" s="151"/>
      <c r="S42" s="151"/>
      <c r="T42" s="152"/>
      <c r="U42" s="2"/>
      <c r="V42" s="116"/>
      <c r="W42" s="117"/>
      <c r="X42" s="117"/>
      <c r="Y42" s="117"/>
      <c r="Z42" s="117"/>
      <c r="AA42" s="118"/>
      <c r="AB42" s="2"/>
      <c r="AC42" s="2"/>
      <c r="AD42" s="147"/>
      <c r="AE42" s="148"/>
      <c r="AF42" s="148"/>
      <c r="AG42" s="148"/>
      <c r="AH42" s="148"/>
      <c r="AI42" s="148"/>
      <c r="AJ42" s="148"/>
      <c r="AK42" s="148"/>
      <c r="AL42" s="148"/>
      <c r="AM42" s="148"/>
      <c r="AN42" s="148"/>
      <c r="AO42" s="148"/>
      <c r="AP42" s="148"/>
      <c r="AQ42" s="148"/>
      <c r="AR42" s="148"/>
      <c r="AS42" s="149"/>
      <c r="AT42" s="2"/>
    </row>
    <row r="43" spans="1:67" x14ac:dyDescent="0.25">
      <c r="A43" s="2"/>
      <c r="B43" s="153" t="s">
        <v>299</v>
      </c>
      <c r="C43" s="154"/>
      <c r="D43" s="154"/>
      <c r="E43" s="154"/>
      <c r="F43" s="154"/>
      <c r="G43" s="154"/>
      <c r="H43" s="154"/>
      <c r="I43" s="154"/>
      <c r="J43" s="154"/>
      <c r="K43" s="154"/>
      <c r="L43" s="154"/>
      <c r="M43" s="154"/>
      <c r="N43" s="154"/>
      <c r="O43" s="154"/>
      <c r="P43" s="154"/>
      <c r="Q43" s="154"/>
      <c r="R43" s="154"/>
      <c r="S43" s="154"/>
      <c r="T43" s="155"/>
      <c r="U43" s="2"/>
      <c r="V43" s="116"/>
      <c r="W43" s="117"/>
      <c r="X43" s="117"/>
      <c r="Y43" s="117"/>
      <c r="Z43" s="117"/>
      <c r="AA43" s="118"/>
      <c r="AB43" s="2"/>
      <c r="AC43" s="2"/>
      <c r="AD43" s="150"/>
      <c r="AE43" s="151"/>
      <c r="AF43" s="151"/>
      <c r="AG43" s="151"/>
      <c r="AH43" s="151"/>
      <c r="AI43" s="151"/>
      <c r="AJ43" s="151"/>
      <c r="AK43" s="151"/>
      <c r="AL43" s="151"/>
      <c r="AM43" s="151"/>
      <c r="AN43" s="151"/>
      <c r="AO43" s="151"/>
      <c r="AP43" s="151"/>
      <c r="AQ43" s="151"/>
      <c r="AR43" s="151"/>
      <c r="AS43" s="152"/>
      <c r="AT43" s="2"/>
    </row>
    <row r="44" spans="1:67" x14ac:dyDescent="0.25">
      <c r="A44" s="2"/>
      <c r="B44" s="2"/>
      <c r="C44" s="2"/>
      <c r="D44" s="2"/>
      <c r="E44" s="2"/>
      <c r="F44" s="2"/>
      <c r="G44" s="2"/>
      <c r="H44" s="2"/>
      <c r="I44" s="2"/>
      <c r="J44" s="2"/>
      <c r="K44" s="2"/>
      <c r="L44" s="2"/>
      <c r="M44" s="2"/>
      <c r="N44" s="2"/>
      <c r="O44" s="2"/>
      <c r="P44" s="2"/>
      <c r="Q44" s="2"/>
      <c r="R44" s="2"/>
      <c r="S44" s="2"/>
      <c r="T44" s="2"/>
      <c r="U44" s="2"/>
      <c r="V44" s="116"/>
      <c r="W44" s="117"/>
      <c r="X44" s="117"/>
      <c r="Y44" s="117"/>
      <c r="Z44" s="117"/>
      <c r="AA44" s="118"/>
      <c r="AB44" s="2"/>
      <c r="AC44" s="2"/>
      <c r="AD44" s="2"/>
      <c r="AE44" s="2"/>
      <c r="AF44" s="2"/>
      <c r="AG44" s="2"/>
      <c r="AH44" s="2"/>
      <c r="AI44" s="2"/>
      <c r="AJ44" s="2"/>
      <c r="AK44" s="2"/>
      <c r="AL44" s="2"/>
      <c r="AM44" s="2"/>
      <c r="AN44" s="2"/>
      <c r="AO44" s="2"/>
      <c r="AP44" s="2"/>
      <c r="AQ44" s="2"/>
      <c r="AR44" s="2"/>
      <c r="AS44" s="2"/>
      <c r="AT44" s="2"/>
    </row>
    <row r="45" spans="1:67" x14ac:dyDescent="0.25">
      <c r="A45" s="2"/>
      <c r="B45" s="2"/>
      <c r="C45" s="2"/>
      <c r="D45" s="2"/>
      <c r="E45" s="2"/>
      <c r="F45" s="2"/>
      <c r="G45" s="2"/>
      <c r="H45" s="2"/>
      <c r="I45" s="2"/>
      <c r="J45" s="2"/>
      <c r="K45" s="2"/>
      <c r="L45" s="2"/>
      <c r="M45" s="2"/>
      <c r="N45" s="2"/>
      <c r="O45" s="2"/>
      <c r="P45" s="2"/>
      <c r="Q45" s="2"/>
      <c r="R45" s="2"/>
      <c r="S45" s="2"/>
      <c r="T45" s="2"/>
      <c r="U45" s="2"/>
      <c r="V45" s="116"/>
      <c r="W45" s="117"/>
      <c r="X45" s="117"/>
      <c r="Y45" s="117"/>
      <c r="Z45" s="117"/>
      <c r="AA45" s="118"/>
      <c r="AB45" s="2"/>
      <c r="AC45" s="2"/>
      <c r="AD45" s="156" t="s">
        <v>24</v>
      </c>
      <c r="AE45" s="157"/>
      <c r="AF45" s="157"/>
      <c r="AG45" s="157"/>
      <c r="AH45" s="157"/>
      <c r="AI45" s="157"/>
      <c r="AJ45" s="157"/>
      <c r="AK45" s="157"/>
      <c r="AL45" s="157"/>
      <c r="AM45" s="157"/>
      <c r="AN45" s="157"/>
      <c r="AO45" s="157"/>
      <c r="AP45" s="157"/>
      <c r="AQ45" s="157"/>
      <c r="AR45" s="157"/>
      <c r="AS45" s="158"/>
      <c r="AT45" s="2"/>
    </row>
    <row r="46" spans="1:67" x14ac:dyDescent="0.25">
      <c r="A46" s="2"/>
      <c r="B46" s="2"/>
      <c r="C46" s="2"/>
      <c r="D46" s="2"/>
      <c r="E46" s="2"/>
      <c r="F46" s="2"/>
      <c r="G46" s="2"/>
      <c r="H46" s="2"/>
      <c r="I46" s="2"/>
      <c r="J46" s="2"/>
      <c r="K46" s="2"/>
      <c r="L46" s="2"/>
      <c r="M46" s="2"/>
      <c r="N46" s="2"/>
      <c r="O46" s="2"/>
      <c r="P46" s="2"/>
      <c r="Q46" s="2"/>
      <c r="R46" s="2"/>
      <c r="S46" s="2"/>
      <c r="T46" s="2"/>
      <c r="U46" s="2"/>
      <c r="V46" s="119"/>
      <c r="W46" s="120"/>
      <c r="X46" s="120"/>
      <c r="Y46" s="120"/>
      <c r="Z46" s="120"/>
      <c r="AA46" s="121"/>
      <c r="AB46" s="2"/>
      <c r="AC46" s="2"/>
      <c r="AD46" s="159"/>
      <c r="AE46" s="160"/>
      <c r="AF46" s="160"/>
      <c r="AG46" s="160"/>
      <c r="AH46" s="160"/>
      <c r="AI46" s="160"/>
      <c r="AJ46" s="160"/>
      <c r="AK46" s="160"/>
      <c r="AL46" s="160"/>
      <c r="AM46" s="160"/>
      <c r="AN46" s="160"/>
      <c r="AO46" s="160"/>
      <c r="AP46" s="160"/>
      <c r="AQ46" s="160"/>
      <c r="AR46" s="160"/>
      <c r="AS46" s="161"/>
      <c r="AT46" s="2"/>
    </row>
    <row r="47" spans="1:6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6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143" t="s">
        <v>25</v>
      </c>
      <c r="C49" s="143"/>
      <c r="D49" s="143"/>
      <c r="E49" s="143"/>
      <c r="F49" s="143"/>
      <c r="G49" s="143"/>
      <c r="H49" s="143"/>
      <c r="I49" s="143"/>
      <c r="J49" s="143"/>
      <c r="K49" s="143"/>
      <c r="L49" s="143"/>
      <c r="M49" s="143"/>
      <c r="N49" s="143"/>
      <c r="O49" s="143"/>
      <c r="P49" s="143"/>
      <c r="Q49" s="143"/>
      <c r="R49" s="143"/>
      <c r="S49" s="143"/>
      <c r="T49" s="143"/>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ZHpWHg1m3ic57KNaosxGswaojGGZmH1hLxoDQZSeXvXqjSyW3f/yk2Jbjdyy4lbT32hNy9tvleN+5lyi2Zwsg==" saltValue="GW38k9UuR78//lRMmYPMkQ==" spinCount="100000" sheet="1" objects="1" scenarios="1"/>
  <mergeCells count="66">
    <mergeCell ref="B17:J17"/>
    <mergeCell ref="B18:J24"/>
    <mergeCell ref="B25:J25"/>
    <mergeCell ref="L25:T25"/>
    <mergeCell ref="L18:T24"/>
    <mergeCell ref="L17:T17"/>
    <mergeCell ref="B35:T35"/>
    <mergeCell ref="B30:T31"/>
    <mergeCell ref="V27:AA27"/>
    <mergeCell ref="AB27:AG27"/>
    <mergeCell ref="V28:AA28"/>
    <mergeCell ref="AB28:AG28"/>
    <mergeCell ref="Z34:AB34"/>
    <mergeCell ref="V34:Y34"/>
    <mergeCell ref="V33:AB33"/>
    <mergeCell ref="AD33:AJ33"/>
    <mergeCell ref="AD34:AG34"/>
    <mergeCell ref="AH34:AJ34"/>
    <mergeCell ref="V31:AA31"/>
    <mergeCell ref="AB31:AJ31"/>
    <mergeCell ref="B49:T49"/>
    <mergeCell ref="B36:T42"/>
    <mergeCell ref="V38:AA46"/>
    <mergeCell ref="AD38:AS38"/>
    <mergeCell ref="AD39:AS43"/>
    <mergeCell ref="B43:T43"/>
    <mergeCell ref="AD45:AS46"/>
    <mergeCell ref="V17:AA17"/>
    <mergeCell ref="AB17:AG17"/>
    <mergeCell ref="V18:AA18"/>
    <mergeCell ref="AB18:AG18"/>
    <mergeCell ref="AB20:AG20"/>
    <mergeCell ref="V19:AA19"/>
    <mergeCell ref="V25:AA25"/>
    <mergeCell ref="AB25:AG25"/>
    <mergeCell ref="AL22:AQ22"/>
    <mergeCell ref="AR22:AS22"/>
    <mergeCell ref="AL21:AQ21"/>
    <mergeCell ref="AR21:AS21"/>
    <mergeCell ref="V22:AA22"/>
    <mergeCell ref="AB22:AG22"/>
    <mergeCell ref="AL24:AS34"/>
    <mergeCell ref="V26:AA26"/>
    <mergeCell ref="AB26:AG26"/>
    <mergeCell ref="V23:AA23"/>
    <mergeCell ref="AB23:AG23"/>
    <mergeCell ref="V24:AA24"/>
    <mergeCell ref="AB24:AG24"/>
    <mergeCell ref="AL20:AQ20"/>
    <mergeCell ref="AR20:AS20"/>
    <mergeCell ref="AL18:AS18"/>
    <mergeCell ref="V21:AA21"/>
    <mergeCell ref="AB21:AG21"/>
    <mergeCell ref="AB19:AG19"/>
    <mergeCell ref="V20:AA20"/>
    <mergeCell ref="B9:AS9"/>
    <mergeCell ref="B10:AS10"/>
    <mergeCell ref="B11:AS11"/>
    <mergeCell ref="B12:AS12"/>
    <mergeCell ref="B13:AS15"/>
    <mergeCell ref="B2:AS3"/>
    <mergeCell ref="B5:AS5"/>
    <mergeCell ref="B7:G7"/>
    <mergeCell ref="H7:AS7"/>
    <mergeCell ref="B8:G8"/>
    <mergeCell ref="H8:AS8"/>
  </mergeCells>
  <conditionalFormatting sqref="AN36:AS36">
    <cfRule type="expression" dxfId="132" priority="2">
      <formula>BN36="X"</formula>
    </cfRule>
  </conditionalFormatting>
  <conditionalFormatting sqref="V19:AA28">
    <cfRule type="expression" dxfId="131" priority="4">
      <formula>$BI19="X"</formula>
    </cfRule>
  </conditionalFormatting>
  <conditionalFormatting sqref="AB19:AG28">
    <cfRule type="expression" dxfId="130" priority="1">
      <formula>$BJ19="X"</formula>
    </cfRule>
  </conditionalFormatting>
  <dataValidations count="2">
    <dataValidation type="whole" allowBlank="1" showInputMessage="1" showErrorMessage="1" sqref="AR20:AS22" xr:uid="{09C825C3-7613-43A8-B8ED-A9830321EA4F}">
      <formula1>0</formula1>
      <formula2>999</formula2>
    </dataValidation>
    <dataValidation type="list" allowBlank="1" showInputMessage="1" showErrorMessage="1" sqref="Z34:AB34" xr:uid="{29B0114B-A61E-433D-BF90-B346D0DE7B98}">
      <formula1>$AY$4:$AY$31</formula1>
    </dataValidation>
  </dataValidations>
  <hyperlinks>
    <hyperlink ref="AD45:AS46" r:id="rId1" display="Watch the demo on YouTube" xr:uid="{04C41E50-A62D-40EF-8F3B-942C81FB4C43}"/>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FBB3-26CE-4B30-A109-81C50E0061D2}">
  <sheetPr>
    <tabColor theme="0" tint="-0.499984740745262"/>
  </sheetPr>
  <dimension ref="A1:CZ170"/>
  <sheetViews>
    <sheetView zoomScaleNormal="100" workbookViewId="0"/>
  </sheetViews>
  <sheetFormatPr defaultColWidth="0" defaultRowHeight="15" zeroHeight="1" x14ac:dyDescent="0.25"/>
  <cols>
    <col min="1" max="46" width="2.85546875" style="1" customWidth="1"/>
    <col min="47" max="47" width="2.85546875" style="1" hidden="1"/>
    <col min="48" max="48" width="25.7109375" style="1" hidden="1"/>
    <col min="49" max="50" width="20" style="1" hidden="1"/>
    <col min="51" max="51" width="2.85546875" style="1" hidden="1"/>
    <col min="52" max="52" width="20" style="1" hidden="1"/>
    <col min="53" max="53" width="2.85546875" style="1" hidden="1"/>
    <col min="54" max="54" width="20" style="1" hidden="1"/>
    <col min="55" max="55" width="2.85546875" style="1" hidden="1"/>
    <col min="56" max="56" width="20" style="1" hidden="1"/>
    <col min="57" max="57" width="5.7109375" style="1" hidden="1"/>
    <col min="58" max="58" width="2.85546875" style="1" hidden="1"/>
    <col min="59" max="59" width="5.7109375" style="1" hidden="1"/>
    <col min="60" max="60" width="20" style="1" hidden="1"/>
    <col min="61" max="61" width="2.85546875" style="1" hidden="1"/>
    <col min="62" max="62" width="8.5703125" style="1" hidden="1"/>
    <col min="63" max="63" width="2.85546875" style="1" hidden="1"/>
    <col min="64" max="65" width="20" style="1" hidden="1"/>
    <col min="66" max="69" width="2.85546875" style="1" hidden="1"/>
    <col min="70" max="70" width="8.7109375" style="1" hidden="1"/>
    <col min="71" max="73" width="2.85546875" style="1" hidden="1"/>
    <col min="74" max="74" width="8.5703125" style="1" hidden="1"/>
    <col min="75" max="78" width="2.85546875" style="1" hidden="1"/>
    <col min="79" max="80" width="22.85546875" style="1" hidden="1"/>
    <col min="81" max="86" width="2.85546875" style="1" hidden="1"/>
    <col min="87" max="88" width="22.85546875" style="1" hidden="1"/>
    <col min="89" max="94" width="2.85546875" style="1" hidden="1"/>
    <col min="95" max="96" width="22.85546875" style="1" hidden="1"/>
    <col min="97" max="102" width="2.85546875" style="1" hidden="1"/>
    <col min="103" max="104" width="22.85546875" style="1" hidden="1"/>
    <col min="105" max="16384" width="2.85546875" style="1" hidden="1"/>
  </cols>
  <sheetData>
    <row r="1" spans="1:10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104" ht="15" customHeight="1" x14ac:dyDescent="0.25">
      <c r="A2" s="2"/>
      <c r="B2" s="209" t="s">
        <v>141</v>
      </c>
      <c r="C2" s="210"/>
      <c r="D2" s="210"/>
      <c r="E2" s="210"/>
      <c r="F2" s="210"/>
      <c r="G2" s="210"/>
      <c r="H2" s="210"/>
      <c r="I2" s="210"/>
      <c r="J2" s="210"/>
      <c r="K2" s="210"/>
      <c r="L2" s="210"/>
      <c r="M2" s="210"/>
      <c r="N2" s="210"/>
      <c r="O2" s="210"/>
      <c r="P2" s="211"/>
      <c r="Q2" s="2"/>
      <c r="R2" s="2"/>
      <c r="S2" s="2"/>
      <c r="T2" s="139" t="s">
        <v>143</v>
      </c>
      <c r="U2" s="139"/>
      <c r="V2" s="139"/>
      <c r="W2" s="2"/>
      <c r="X2" s="139" t="s">
        <v>272</v>
      </c>
      <c r="Y2" s="139"/>
      <c r="Z2" s="139"/>
      <c r="AA2" s="139"/>
      <c r="AB2" s="139"/>
      <c r="AC2" s="139"/>
      <c r="AD2" s="139"/>
      <c r="AE2" s="2"/>
      <c r="AF2" s="2"/>
      <c r="AG2" s="2"/>
      <c r="AH2" s="2"/>
      <c r="AI2" s="2"/>
      <c r="AJ2" s="2"/>
      <c r="AK2" s="2"/>
      <c r="AL2" s="2"/>
      <c r="AM2" s="2"/>
      <c r="AN2" s="2"/>
      <c r="AO2" s="2"/>
      <c r="AP2" s="2"/>
      <c r="AQ2" s="2"/>
      <c r="AR2" s="2"/>
      <c r="AS2" s="2"/>
      <c r="AT2" s="2"/>
      <c r="BJ2" s="21">
        <f>COUNTIF($BB$5:$BB$24, "")</f>
        <v>0</v>
      </c>
    </row>
    <row r="3" spans="1:104" ht="15" customHeight="1" x14ac:dyDescent="0.25">
      <c r="A3" s="2"/>
      <c r="B3" s="212"/>
      <c r="C3" s="213"/>
      <c r="D3" s="213"/>
      <c r="E3" s="213"/>
      <c r="F3" s="213"/>
      <c r="G3" s="213"/>
      <c r="H3" s="213"/>
      <c r="I3" s="213"/>
      <c r="J3" s="213"/>
      <c r="K3" s="213"/>
      <c r="L3" s="213"/>
      <c r="M3" s="213"/>
      <c r="N3" s="213"/>
      <c r="O3" s="213"/>
      <c r="P3" s="214"/>
      <c r="Q3" s="2"/>
      <c r="R3" s="107" t="s">
        <v>7</v>
      </c>
      <c r="S3" s="109"/>
      <c r="T3" s="215">
        <v>2023</v>
      </c>
      <c r="U3" s="216"/>
      <c r="V3" s="217"/>
      <c r="W3" s="2"/>
      <c r="X3" s="107" t="s">
        <v>270</v>
      </c>
      <c r="Y3" s="108"/>
      <c r="Z3" s="108"/>
      <c r="AA3" s="109"/>
      <c r="AB3" s="171" t="s">
        <v>257</v>
      </c>
      <c r="AC3" s="172"/>
      <c r="AD3" s="173"/>
      <c r="AF3" s="107" t="s">
        <v>142</v>
      </c>
      <c r="AG3" s="108"/>
      <c r="AH3" s="108"/>
      <c r="AI3" s="108"/>
      <c r="AJ3" s="108"/>
      <c r="AK3" s="108"/>
      <c r="AL3" s="109"/>
      <c r="AM3" s="215" t="s">
        <v>12</v>
      </c>
      <c r="AN3" s="216"/>
      <c r="AO3" s="216"/>
      <c r="AP3" s="216"/>
      <c r="AQ3" s="216"/>
      <c r="AR3" s="216"/>
      <c r="AS3" s="217"/>
      <c r="AT3" s="2"/>
      <c r="AW3" s="21"/>
      <c r="AZ3" s="30" t="s">
        <v>280</v>
      </c>
    </row>
    <row r="4" spans="1:104"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W4" s="28" t="str">
        <f>'Intro &amp; Setup'!$AY5</f>
        <v>GMT-12</v>
      </c>
      <c r="AZ4" s="21"/>
      <c r="BB4" s="17"/>
      <c r="BE4" s="30">
        <v>0</v>
      </c>
      <c r="BH4" s="21"/>
      <c r="BJ4" s="21"/>
    </row>
    <row r="5" spans="1:104"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W5" s="34" t="str">
        <f>'Intro &amp; Setup'!$AY6</f>
        <v>GMT-11</v>
      </c>
      <c r="AZ5" s="18" t="s">
        <v>31</v>
      </c>
      <c r="BB5" s="18" t="str">
        <f>IF($B7="", "", $B7)</f>
        <v>New Zealand</v>
      </c>
      <c r="BD5" s="31" t="str">
        <f>IF($AZ5="", "", IF(COUNTIF($BB$5:$BB$24, $AZ5)&gt;0, "", $AZ5))</f>
        <v>American Samoa</v>
      </c>
      <c r="BE5" s="28">
        <f>IF($BD5="", "", MAX($BE$4:$BE4)+1)</f>
        <v>1</v>
      </c>
      <c r="BG5" s="28">
        <v>1</v>
      </c>
      <c r="BH5" s="31" t="str">
        <f>IFERROR(INDEX($BD$5:$BD$154, MATCH($BG5, $BE$5:$BE$154, 0)), "")</f>
        <v>American Samoa</v>
      </c>
      <c r="BJ5" s="28" t="s">
        <v>151</v>
      </c>
    </row>
    <row r="6" spans="1:104" x14ac:dyDescent="0.25">
      <c r="A6" s="2"/>
      <c r="B6" s="107" t="s">
        <v>27</v>
      </c>
      <c r="C6" s="108"/>
      <c r="D6" s="108"/>
      <c r="E6" s="108"/>
      <c r="F6" s="108"/>
      <c r="G6" s="108"/>
      <c r="H6" s="109"/>
      <c r="I6" s="2"/>
      <c r="J6" s="107" t="s">
        <v>28</v>
      </c>
      <c r="K6" s="108"/>
      <c r="L6" s="108"/>
      <c r="M6" s="108"/>
      <c r="N6" s="108"/>
      <c r="O6" s="108"/>
      <c r="P6" s="109"/>
      <c r="Q6" s="2"/>
      <c r="R6" s="107" t="s">
        <v>29</v>
      </c>
      <c r="S6" s="108"/>
      <c r="T6" s="108"/>
      <c r="U6" s="108"/>
      <c r="V6" s="108"/>
      <c r="W6" s="108"/>
      <c r="X6" s="109"/>
      <c r="Y6" s="2"/>
      <c r="Z6" s="107" t="s">
        <v>30</v>
      </c>
      <c r="AA6" s="108"/>
      <c r="AB6" s="108"/>
      <c r="AC6" s="108"/>
      <c r="AD6" s="108"/>
      <c r="AE6" s="108"/>
      <c r="AF6" s="109"/>
      <c r="AG6" s="2"/>
      <c r="AH6" s="2"/>
      <c r="AI6" s="113" t="s">
        <v>285</v>
      </c>
      <c r="AJ6" s="114"/>
      <c r="AK6" s="114"/>
      <c r="AL6" s="114"/>
      <c r="AM6" s="114"/>
      <c r="AN6" s="114"/>
      <c r="AO6" s="114"/>
      <c r="AP6" s="114"/>
      <c r="AQ6" s="114"/>
      <c r="AR6" s="114"/>
      <c r="AS6" s="115"/>
      <c r="AT6" s="2"/>
      <c r="AW6" s="34" t="str">
        <f>'Intro &amp; Setup'!$AY7</f>
        <v>GMT-10</v>
      </c>
      <c r="AZ6" s="19" t="s">
        <v>32</v>
      </c>
      <c r="BB6" s="19" t="str">
        <f t="shared" ref="BB6:BB9" si="0">IF($B8="", "", $B8)</f>
        <v>France</v>
      </c>
      <c r="BD6" s="32" t="str">
        <f t="shared" ref="BD6:BD69" si="1">IF($AZ6="", "", IF(COUNTIF($BB$5:$BB$24, $AZ6)&gt;0, "", $AZ6))</f>
        <v>Andorra</v>
      </c>
      <c r="BE6" s="34">
        <f>IF($BD6="", "", MAX($BE$4:$BE5)+1)</f>
        <v>2</v>
      </c>
      <c r="BG6" s="34">
        <v>2</v>
      </c>
      <c r="BH6" s="32" t="str">
        <f t="shared" ref="BH6:BH69" si="2">IFERROR(INDEX($BD$5:$BD$154, MATCH($BG6, $BE$5:$BE$154, 0)), "")</f>
        <v>Andorra</v>
      </c>
      <c r="BJ6" s="29" t="s">
        <v>152</v>
      </c>
      <c r="CA6" s="30" t="s">
        <v>222</v>
      </c>
      <c r="CB6" s="30" t="s">
        <v>223</v>
      </c>
      <c r="CI6" s="30" t="s">
        <v>222</v>
      </c>
      <c r="CJ6" s="30" t="s">
        <v>223</v>
      </c>
      <c r="CQ6" s="30" t="s">
        <v>222</v>
      </c>
      <c r="CR6" s="30" t="s">
        <v>223</v>
      </c>
      <c r="CY6" s="30" t="s">
        <v>222</v>
      </c>
      <c r="CZ6" s="30" t="s">
        <v>223</v>
      </c>
    </row>
    <row r="7" spans="1:104" x14ac:dyDescent="0.25">
      <c r="A7" s="2"/>
      <c r="B7" s="208" t="s">
        <v>98</v>
      </c>
      <c r="C7" s="208"/>
      <c r="D7" s="208"/>
      <c r="E7" s="208"/>
      <c r="F7" s="208"/>
      <c r="G7" s="208"/>
      <c r="H7" s="208"/>
      <c r="I7" s="2"/>
      <c r="J7" s="208" t="s">
        <v>118</v>
      </c>
      <c r="K7" s="208"/>
      <c r="L7" s="208"/>
      <c r="M7" s="208"/>
      <c r="N7" s="208"/>
      <c r="O7" s="208"/>
      <c r="P7" s="208"/>
      <c r="Q7" s="2"/>
      <c r="R7" s="208" t="s">
        <v>11</v>
      </c>
      <c r="S7" s="208"/>
      <c r="T7" s="208"/>
      <c r="U7" s="208"/>
      <c r="V7" s="208"/>
      <c r="W7" s="208"/>
      <c r="X7" s="208"/>
      <c r="Y7" s="2"/>
      <c r="Z7" s="208" t="s">
        <v>8</v>
      </c>
      <c r="AA7" s="208"/>
      <c r="AB7" s="208"/>
      <c r="AC7" s="208"/>
      <c r="AD7" s="208"/>
      <c r="AE7" s="208"/>
      <c r="AF7" s="208"/>
      <c r="AG7" s="2"/>
      <c r="AH7" s="2"/>
      <c r="AI7" s="116"/>
      <c r="AJ7" s="117"/>
      <c r="AK7" s="117"/>
      <c r="AL7" s="117"/>
      <c r="AM7" s="117"/>
      <c r="AN7" s="117"/>
      <c r="AO7" s="117"/>
      <c r="AP7" s="117"/>
      <c r="AQ7" s="117"/>
      <c r="AR7" s="117"/>
      <c r="AS7" s="118"/>
      <c r="AT7" s="2"/>
      <c r="AW7" s="34" t="str">
        <f>'Intro &amp; Setup'!$AY8</f>
        <v>GMT-9</v>
      </c>
      <c r="AZ7" s="19" t="s">
        <v>33</v>
      </c>
      <c r="BB7" s="19" t="str">
        <f t="shared" si="0"/>
        <v>Italy</v>
      </c>
      <c r="BD7" s="32" t="str">
        <f t="shared" si="1"/>
        <v/>
      </c>
      <c r="BE7" s="34" t="str">
        <f>IF($BD7="", "", MAX($BE$4:$BE6)+1)</f>
        <v/>
      </c>
      <c r="BG7" s="34">
        <v>3</v>
      </c>
      <c r="BH7" s="32" t="str">
        <f t="shared" si="2"/>
        <v>Armenia</v>
      </c>
      <c r="CA7" s="15" t="str">
        <f>IFERROR(INDEX($J$90:$J$109, MATCH($B7, $B$90:$B$109, 0)), "")</f>
        <v>Black</v>
      </c>
      <c r="CB7" s="6" t="str">
        <f>IFERROR(INDEX($Q$90:$Q$109, MATCH($B7, $B$90:$B$109, 0)), "")</f>
        <v>White</v>
      </c>
      <c r="CI7" s="15" t="str">
        <f>IFERROR(INDEX($J$90:$J$109, MATCH($J7, $B$90:$B$109, 0)), "")</f>
        <v>Green - Dark</v>
      </c>
      <c r="CJ7" s="6" t="str">
        <f>IFERROR(INDEX($Q$90:$Q$109, MATCH($J7, $B$90:$B$109, 0)), "")</f>
        <v>Gold</v>
      </c>
      <c r="CQ7" s="15" t="str">
        <f>IFERROR(INDEX($J$90:$J$109, MATCH($R7, $B$90:$B$109, 0)), "")</f>
        <v>Red - Medium</v>
      </c>
      <c r="CR7" s="6" t="str">
        <f>IFERROR(INDEX($Q$90:$Q$109, MATCH($R7, $B$90:$B$109, 0)), "")</f>
        <v>White</v>
      </c>
      <c r="CY7" s="15" t="str">
        <f>IFERROR(INDEX($J$90:$J$109, MATCH($Z7, $B$90:$B$109, 0)), "")</f>
        <v>White</v>
      </c>
      <c r="CZ7" s="6" t="str">
        <f>IFERROR(INDEX($Q$90:$Q$109, MATCH($Z7, $B$90:$B$109, 0)), "")</f>
        <v>Red - Medium</v>
      </c>
    </row>
    <row r="8" spans="1:104" x14ac:dyDescent="0.25">
      <c r="A8" s="2"/>
      <c r="B8" s="208" t="s">
        <v>12</v>
      </c>
      <c r="C8" s="208"/>
      <c r="D8" s="208"/>
      <c r="E8" s="208"/>
      <c r="F8" s="208"/>
      <c r="G8" s="208"/>
      <c r="H8" s="208"/>
      <c r="I8" s="2"/>
      <c r="J8" s="208" t="s">
        <v>10</v>
      </c>
      <c r="K8" s="208"/>
      <c r="L8" s="208"/>
      <c r="M8" s="208"/>
      <c r="N8" s="208"/>
      <c r="O8" s="208"/>
      <c r="P8" s="208"/>
      <c r="Q8" s="2"/>
      <c r="R8" s="208" t="s">
        <v>35</v>
      </c>
      <c r="S8" s="208"/>
      <c r="T8" s="208"/>
      <c r="U8" s="208"/>
      <c r="V8" s="208"/>
      <c r="W8" s="208"/>
      <c r="X8" s="208"/>
      <c r="Y8" s="2"/>
      <c r="Z8" s="208" t="s">
        <v>76</v>
      </c>
      <c r="AA8" s="208"/>
      <c r="AB8" s="208"/>
      <c r="AC8" s="208"/>
      <c r="AD8" s="208"/>
      <c r="AE8" s="208"/>
      <c r="AF8" s="208"/>
      <c r="AG8" s="2"/>
      <c r="AH8" s="2"/>
      <c r="AI8" s="116"/>
      <c r="AJ8" s="117"/>
      <c r="AK8" s="117"/>
      <c r="AL8" s="117"/>
      <c r="AM8" s="117"/>
      <c r="AN8" s="117"/>
      <c r="AO8" s="117"/>
      <c r="AP8" s="117"/>
      <c r="AQ8" s="117"/>
      <c r="AR8" s="117"/>
      <c r="AS8" s="118"/>
      <c r="AT8" s="2"/>
      <c r="AW8" s="34" t="str">
        <f>'Intro &amp; Setup'!$AY9</f>
        <v>GMT-8</v>
      </c>
      <c r="AZ8" s="19" t="s">
        <v>34</v>
      </c>
      <c r="BB8" s="19" t="str">
        <f t="shared" si="0"/>
        <v>Uruguay</v>
      </c>
      <c r="BD8" s="32" t="str">
        <f t="shared" si="1"/>
        <v>Armenia</v>
      </c>
      <c r="BE8" s="34">
        <f>IF($BD8="", "", MAX($BE$4:$BE7)+1)</f>
        <v>3</v>
      </c>
      <c r="BG8" s="34">
        <v>4</v>
      </c>
      <c r="BH8" s="32" t="str">
        <f t="shared" si="2"/>
        <v>Austria</v>
      </c>
      <c r="CA8" s="16" t="str">
        <f t="shared" ref="CA8:CA11" si="3">IFERROR(INDEX($J$90:$J$109, MATCH($B8, $B$90:$B$109, 0)), "")</f>
        <v>Blue - Royal</v>
      </c>
      <c r="CB8" s="7" t="str">
        <f t="shared" ref="CB8:CB11" si="4">IFERROR(INDEX($Q$90:$Q$109, MATCH($B8, $B$90:$B$109, 0)), "")</f>
        <v>Red - Medium</v>
      </c>
      <c r="CI8" s="16" t="str">
        <f t="shared" ref="CI8:CI11" si="5">IFERROR(INDEX($J$90:$J$109, MATCH($J8, $B$90:$B$109, 0)), "")</f>
        <v>Green - Medium</v>
      </c>
      <c r="CJ8" s="7" t="str">
        <f t="shared" ref="CJ8:CJ11" si="6">IFERROR(INDEX($Q$90:$Q$109, MATCH($J8, $B$90:$B$109, 0)), "")</f>
        <v>White</v>
      </c>
      <c r="CQ8" s="16" t="str">
        <f t="shared" ref="CQ8:CQ11" si="7">IFERROR(INDEX($J$90:$J$109, MATCH($R8, $B$90:$B$109, 0)), "")</f>
        <v>Gold</v>
      </c>
      <c r="CR8" s="7" t="str">
        <f t="shared" ref="CR8:CR11" si="8">IFERROR(INDEX($Q$90:$Q$109, MATCH($R8, $B$90:$B$109, 0)), "")</f>
        <v>Green - Dark</v>
      </c>
      <c r="CY8" s="16" t="str">
        <f t="shared" ref="CY8:CY11" si="9">IFERROR(INDEX($J$90:$J$109, MATCH($Z8, $B$90:$B$109, 0)), "")</f>
        <v>White</v>
      </c>
      <c r="CZ8" s="7" t="str">
        <f t="shared" ref="CZ8:CZ11" si="10">IFERROR(INDEX($Q$90:$Q$109, MATCH($Z8, $B$90:$B$109, 0)), "")</f>
        <v>Red - Medium</v>
      </c>
    </row>
    <row r="9" spans="1:104" x14ac:dyDescent="0.25">
      <c r="A9" s="2"/>
      <c r="B9" s="208" t="s">
        <v>13</v>
      </c>
      <c r="C9" s="208"/>
      <c r="D9" s="208"/>
      <c r="E9" s="208"/>
      <c r="F9" s="208"/>
      <c r="G9" s="208"/>
      <c r="H9" s="208"/>
      <c r="I9" s="2"/>
      <c r="J9" s="208" t="s">
        <v>15</v>
      </c>
      <c r="K9" s="208"/>
      <c r="L9" s="208"/>
      <c r="M9" s="208"/>
      <c r="N9" s="208"/>
      <c r="O9" s="208"/>
      <c r="P9" s="208"/>
      <c r="Q9" s="2"/>
      <c r="R9" s="208" t="s">
        <v>60</v>
      </c>
      <c r="S9" s="208"/>
      <c r="T9" s="208"/>
      <c r="U9" s="208"/>
      <c r="V9" s="208"/>
      <c r="W9" s="208"/>
      <c r="X9" s="208"/>
      <c r="Y9" s="2"/>
      <c r="Z9" s="208" t="s">
        <v>33</v>
      </c>
      <c r="AA9" s="208"/>
      <c r="AB9" s="208"/>
      <c r="AC9" s="208"/>
      <c r="AD9" s="208"/>
      <c r="AE9" s="208"/>
      <c r="AF9" s="208"/>
      <c r="AG9" s="2"/>
      <c r="AH9" s="2"/>
      <c r="AI9" s="116"/>
      <c r="AJ9" s="117"/>
      <c r="AK9" s="117"/>
      <c r="AL9" s="117"/>
      <c r="AM9" s="117"/>
      <c r="AN9" s="117"/>
      <c r="AO9" s="117"/>
      <c r="AP9" s="117"/>
      <c r="AQ9" s="117"/>
      <c r="AR9" s="117"/>
      <c r="AS9" s="118"/>
      <c r="AT9" s="2"/>
      <c r="AW9" s="34" t="str">
        <f>'Intro &amp; Setup'!$AY10</f>
        <v>GMT-7</v>
      </c>
      <c r="AZ9" s="19" t="s">
        <v>35</v>
      </c>
      <c r="BB9" s="20" t="str">
        <f t="shared" si="0"/>
        <v>Namibia</v>
      </c>
      <c r="BD9" s="32" t="str">
        <f t="shared" si="1"/>
        <v/>
      </c>
      <c r="BE9" s="34" t="str">
        <f>IF($BD9="", "", MAX($BE$4:$BE8)+1)</f>
        <v/>
      </c>
      <c r="BG9" s="34">
        <v>5</v>
      </c>
      <c r="BH9" s="32" t="str">
        <f t="shared" si="2"/>
        <v>Azerbaijan</v>
      </c>
      <c r="CA9" s="16" t="str">
        <f t="shared" si="3"/>
        <v>Blue - Royal</v>
      </c>
      <c r="CB9" s="7" t="str">
        <f t="shared" si="4"/>
        <v>White</v>
      </c>
      <c r="CI9" s="16" t="str">
        <f t="shared" si="5"/>
        <v>Blue - Dark</v>
      </c>
      <c r="CJ9" s="7" t="str">
        <f t="shared" si="6"/>
        <v>White</v>
      </c>
      <c r="CQ9" s="16" t="str">
        <f t="shared" si="7"/>
        <v>White</v>
      </c>
      <c r="CR9" s="7" t="str">
        <f t="shared" si="8"/>
        <v>Black</v>
      </c>
      <c r="CY9" s="16" t="str">
        <f t="shared" si="9"/>
        <v>Blue - Light</v>
      </c>
      <c r="CZ9" s="7" t="str">
        <f t="shared" si="10"/>
        <v>White</v>
      </c>
    </row>
    <row r="10" spans="1:104" x14ac:dyDescent="0.25">
      <c r="A10" s="2"/>
      <c r="B10" s="208" t="s">
        <v>134</v>
      </c>
      <c r="C10" s="208"/>
      <c r="D10" s="208"/>
      <c r="E10" s="208"/>
      <c r="F10" s="208"/>
      <c r="G10" s="208"/>
      <c r="H10" s="208"/>
      <c r="I10" s="2"/>
      <c r="J10" s="208" t="s">
        <v>129</v>
      </c>
      <c r="K10" s="208"/>
      <c r="L10" s="208"/>
      <c r="M10" s="208"/>
      <c r="N10" s="208"/>
      <c r="O10" s="208"/>
      <c r="P10" s="208"/>
      <c r="Q10" s="2"/>
      <c r="R10" s="208" t="s">
        <v>62</v>
      </c>
      <c r="S10" s="208"/>
      <c r="T10" s="208"/>
      <c r="U10" s="208"/>
      <c r="V10" s="208"/>
      <c r="W10" s="208"/>
      <c r="X10" s="208"/>
      <c r="Y10" s="2"/>
      <c r="Z10" s="208" t="s">
        <v>112</v>
      </c>
      <c r="AA10" s="208"/>
      <c r="AB10" s="208"/>
      <c r="AC10" s="208"/>
      <c r="AD10" s="208"/>
      <c r="AE10" s="208"/>
      <c r="AF10" s="208"/>
      <c r="AG10" s="2"/>
      <c r="AH10" s="2"/>
      <c r="AI10" s="116"/>
      <c r="AJ10" s="117"/>
      <c r="AK10" s="117"/>
      <c r="AL10" s="117"/>
      <c r="AM10" s="117"/>
      <c r="AN10" s="117"/>
      <c r="AO10" s="117"/>
      <c r="AP10" s="117"/>
      <c r="AQ10" s="117"/>
      <c r="AR10" s="117"/>
      <c r="AS10" s="118"/>
      <c r="AT10" s="2"/>
      <c r="AW10" s="34" t="str">
        <f>'Intro &amp; Setup'!$AY11</f>
        <v>GMT-6</v>
      </c>
      <c r="AZ10" s="19" t="s">
        <v>36</v>
      </c>
      <c r="BB10" s="18" t="str">
        <f>IF($J7="", "", $J7)</f>
        <v>South Africa</v>
      </c>
      <c r="BD10" s="32" t="str">
        <f t="shared" si="1"/>
        <v>Austria</v>
      </c>
      <c r="BE10" s="34">
        <f>IF($BD10="", "", MAX($BE$4:$BE9)+1)</f>
        <v>4</v>
      </c>
      <c r="BG10" s="34">
        <v>6</v>
      </c>
      <c r="BH10" s="32" t="str">
        <f t="shared" si="2"/>
        <v>Bahamas</v>
      </c>
      <c r="CA10" s="16" t="str">
        <f t="shared" si="3"/>
        <v>Blue - Light</v>
      </c>
      <c r="CB10" s="7" t="str">
        <f t="shared" si="4"/>
        <v>Black</v>
      </c>
      <c r="CI10" s="16" t="str">
        <f t="shared" si="5"/>
        <v>White</v>
      </c>
      <c r="CJ10" s="7" t="str">
        <f t="shared" si="6"/>
        <v>Black</v>
      </c>
      <c r="CQ10" s="16" t="str">
        <f t="shared" si="7"/>
        <v>White</v>
      </c>
      <c r="CR10" s="7" t="str">
        <f t="shared" si="8"/>
        <v>Red - Medium</v>
      </c>
      <c r="CY10" s="16" t="str">
        <f t="shared" si="9"/>
        <v>Blue - Royal</v>
      </c>
      <c r="CZ10" s="7" t="str">
        <f t="shared" si="10"/>
        <v>White</v>
      </c>
    </row>
    <row r="11" spans="1:104" x14ac:dyDescent="0.25">
      <c r="A11" s="2"/>
      <c r="B11" s="208" t="s">
        <v>96</v>
      </c>
      <c r="C11" s="208"/>
      <c r="D11" s="208"/>
      <c r="E11" s="208"/>
      <c r="F11" s="208"/>
      <c r="G11" s="208"/>
      <c r="H11" s="208"/>
      <c r="I11" s="2"/>
      <c r="J11" s="208" t="s">
        <v>109</v>
      </c>
      <c r="K11" s="208"/>
      <c r="L11" s="208"/>
      <c r="M11" s="208"/>
      <c r="N11" s="208"/>
      <c r="O11" s="208"/>
      <c r="P11" s="208"/>
      <c r="Q11" s="2"/>
      <c r="R11" s="208" t="s">
        <v>108</v>
      </c>
      <c r="S11" s="208"/>
      <c r="T11" s="208"/>
      <c r="U11" s="208"/>
      <c r="V11" s="208"/>
      <c r="W11" s="208"/>
      <c r="X11" s="208"/>
      <c r="Y11" s="2"/>
      <c r="Z11" s="208" t="s">
        <v>52</v>
      </c>
      <c r="AA11" s="208"/>
      <c r="AB11" s="208"/>
      <c r="AC11" s="208"/>
      <c r="AD11" s="208"/>
      <c r="AE11" s="208"/>
      <c r="AF11" s="208"/>
      <c r="AG11" s="2"/>
      <c r="AH11" s="2"/>
      <c r="AI11" s="119"/>
      <c r="AJ11" s="120"/>
      <c r="AK11" s="120"/>
      <c r="AL11" s="120"/>
      <c r="AM11" s="120"/>
      <c r="AN11" s="120"/>
      <c r="AO11" s="120"/>
      <c r="AP11" s="120"/>
      <c r="AQ11" s="120"/>
      <c r="AR11" s="120"/>
      <c r="AS11" s="121"/>
      <c r="AT11" s="2"/>
      <c r="AW11" s="34" t="str">
        <f>'Intro &amp; Setup'!$AY12</f>
        <v>GMT-5</v>
      </c>
      <c r="AZ11" s="19" t="s">
        <v>37</v>
      </c>
      <c r="BB11" s="19" t="str">
        <f t="shared" ref="BB11:BB14" si="11">IF($J8="", "", $J8)</f>
        <v>Ireland</v>
      </c>
      <c r="BD11" s="32" t="str">
        <f t="shared" si="1"/>
        <v>Azerbaijan</v>
      </c>
      <c r="BE11" s="34">
        <f>IF($BD11="", "", MAX($BE$4:$BE10)+1)</f>
        <v>5</v>
      </c>
      <c r="BG11" s="34">
        <v>7</v>
      </c>
      <c r="BH11" s="32" t="str">
        <f t="shared" si="2"/>
        <v>Barbados</v>
      </c>
      <c r="CA11" s="14" t="str">
        <f t="shared" si="3"/>
        <v>Blue - Royal</v>
      </c>
      <c r="CB11" s="3" t="str">
        <f t="shared" si="4"/>
        <v>Red - Medium</v>
      </c>
      <c r="CI11" s="14" t="str">
        <f t="shared" si="5"/>
        <v>Yellow</v>
      </c>
      <c r="CJ11" s="3" t="str">
        <f t="shared" si="6"/>
        <v>Red - Medium</v>
      </c>
      <c r="CQ11" s="14" t="str">
        <f t="shared" si="7"/>
        <v>Red - Medium</v>
      </c>
      <c r="CR11" s="3" t="str">
        <f t="shared" si="8"/>
        <v>Green - Medium</v>
      </c>
      <c r="CY11" s="14" t="str">
        <f t="shared" si="9"/>
        <v>Red - Medium</v>
      </c>
      <c r="CZ11" s="3" t="str">
        <f t="shared" si="10"/>
        <v>Blue - Royal</v>
      </c>
    </row>
    <row r="12" spans="1:10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W12" s="34" t="str">
        <f>'Intro &amp; Setup'!$AY13</f>
        <v>GMT-4</v>
      </c>
      <c r="AZ12" s="19" t="s">
        <v>38</v>
      </c>
      <c r="BB12" s="19" t="str">
        <f t="shared" si="11"/>
        <v>Scotland</v>
      </c>
      <c r="BD12" s="32" t="str">
        <f t="shared" si="1"/>
        <v>Bahamas</v>
      </c>
      <c r="BE12" s="34">
        <f>IF($BD12="", "", MAX($BE$4:$BE11)+1)</f>
        <v>6</v>
      </c>
      <c r="BG12" s="34">
        <v>8</v>
      </c>
      <c r="BH12" s="32" t="str">
        <f t="shared" si="2"/>
        <v>Belgium</v>
      </c>
    </row>
    <row r="13" spans="1:10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W13" s="34" t="str">
        <f>'Intro &amp; Setup'!$AY14</f>
        <v>GMT-3</v>
      </c>
      <c r="AZ13" s="19" t="s">
        <v>39</v>
      </c>
      <c r="BB13" s="19" t="str">
        <f t="shared" si="11"/>
        <v>Tonga</v>
      </c>
      <c r="BD13" s="32" t="str">
        <f t="shared" si="1"/>
        <v>Barbados</v>
      </c>
      <c r="BE13" s="34">
        <f>IF($BD13="", "", MAX($BE$4:$BE12)+1)</f>
        <v>7</v>
      </c>
      <c r="BG13" s="34">
        <v>9</v>
      </c>
      <c r="BH13" s="32" t="str">
        <f t="shared" si="2"/>
        <v>Bermuda</v>
      </c>
    </row>
    <row r="14" spans="1:104" x14ac:dyDescent="0.25">
      <c r="A14" s="2"/>
      <c r="B14" s="104" t="s">
        <v>146</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6"/>
      <c r="AT14" s="2"/>
      <c r="AW14" s="34" t="str">
        <f>'Intro &amp; Setup'!$AY15</f>
        <v>GMT-2</v>
      </c>
      <c r="AZ14" s="19" t="s">
        <v>40</v>
      </c>
      <c r="BB14" s="20" t="str">
        <f t="shared" si="11"/>
        <v>Romania</v>
      </c>
      <c r="BD14" s="32" t="str">
        <f t="shared" si="1"/>
        <v>Belgium</v>
      </c>
      <c r="BE14" s="34">
        <f>IF($BD14="", "", MAX($BE$4:$BE13)+1)</f>
        <v>8</v>
      </c>
      <c r="BG14" s="34">
        <v>10</v>
      </c>
      <c r="BH14" s="32" t="str">
        <f t="shared" si="2"/>
        <v>Bosnia &amp; Herzegovina</v>
      </c>
      <c r="BR14" s="21">
        <f>COUNTIF($AK$17:$AK$56, "")+COUNTIF($AK$62:$AK$65, "")+COUNTIF($AK$71:$AK$72, "")+COUNTIF($AK$78, "")+COUNTIF($AK$84, "")</f>
        <v>0</v>
      </c>
    </row>
    <row r="15" spans="1:10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45" t="s">
        <v>153</v>
      </c>
      <c r="AH15" s="245"/>
      <c r="AI15" s="245"/>
      <c r="AJ15" s="2"/>
      <c r="AK15" s="2"/>
      <c r="AL15" s="2"/>
      <c r="AM15" s="2"/>
      <c r="AN15" s="2"/>
      <c r="AO15" s="2"/>
      <c r="AP15" s="2"/>
      <c r="AQ15" s="2"/>
      <c r="AR15" s="2"/>
      <c r="AS15" s="2"/>
      <c r="AT15" s="2"/>
      <c r="AW15" s="34" t="str">
        <f>'Intro &amp; Setup'!$AY16</f>
        <v>GMT-1</v>
      </c>
      <c r="AZ15" s="19" t="s">
        <v>41</v>
      </c>
      <c r="BB15" s="18" t="str">
        <f>IF($R7="", "", $R7)</f>
        <v>Wales</v>
      </c>
      <c r="BD15" s="32" t="str">
        <f t="shared" si="1"/>
        <v>Bermuda</v>
      </c>
      <c r="BE15" s="34">
        <f>IF($BD15="", "", MAX($BE$4:$BE14)+1)</f>
        <v>9</v>
      </c>
      <c r="BG15" s="34">
        <v>11</v>
      </c>
      <c r="BH15" s="32" t="str">
        <f t="shared" si="2"/>
        <v>Botswana</v>
      </c>
    </row>
    <row r="16" spans="1:104" x14ac:dyDescent="0.25">
      <c r="A16" s="2"/>
      <c r="B16" s="198" t="s">
        <v>144</v>
      </c>
      <c r="C16" s="199"/>
      <c r="D16" s="199"/>
      <c r="E16" s="199"/>
      <c r="F16" s="199"/>
      <c r="G16" s="199"/>
      <c r="H16" s="200"/>
      <c r="I16" s="36" t="s">
        <v>9</v>
      </c>
      <c r="J16" s="104" t="s">
        <v>144</v>
      </c>
      <c r="K16" s="105"/>
      <c r="L16" s="105"/>
      <c r="M16" s="105"/>
      <c r="N16" s="105"/>
      <c r="O16" s="105"/>
      <c r="P16" s="106"/>
      <c r="Q16" s="2"/>
      <c r="R16" s="140" t="s">
        <v>145</v>
      </c>
      <c r="S16" s="141"/>
      <c r="T16" s="142"/>
      <c r="U16" s="2"/>
      <c r="V16" s="198" t="s">
        <v>147</v>
      </c>
      <c r="W16" s="199"/>
      <c r="X16" s="200"/>
      <c r="Y16" s="2"/>
      <c r="Z16" s="140" t="s">
        <v>149</v>
      </c>
      <c r="AA16" s="141"/>
      <c r="AB16" s="141"/>
      <c r="AC16" s="141"/>
      <c r="AD16" s="141"/>
      <c r="AE16" s="142"/>
      <c r="AF16" s="2"/>
      <c r="AG16" s="140" t="s">
        <v>148</v>
      </c>
      <c r="AH16" s="141"/>
      <c r="AI16" s="142"/>
      <c r="AJ16" s="2"/>
      <c r="AK16" s="198" t="s">
        <v>150</v>
      </c>
      <c r="AL16" s="199"/>
      <c r="AM16" s="199"/>
      <c r="AN16" s="199"/>
      <c r="AO16" s="199"/>
      <c r="AP16" s="199"/>
      <c r="AQ16" s="199"/>
      <c r="AR16" s="199"/>
      <c r="AS16" s="200"/>
      <c r="AT16" s="2"/>
      <c r="AV16" s="30" t="s">
        <v>242</v>
      </c>
      <c r="AW16" s="34" t="str">
        <f>'Intro &amp; Setup'!$AY17</f>
        <v>GMT-0</v>
      </c>
      <c r="AZ16" s="19" t="s">
        <v>42</v>
      </c>
      <c r="BB16" s="19" t="str">
        <f t="shared" ref="BB16:BB19" si="12">IF($R8="", "", $R8)</f>
        <v>Australia</v>
      </c>
      <c r="BD16" s="32" t="str">
        <f t="shared" si="1"/>
        <v>Bosnia &amp; Herzegovina</v>
      </c>
      <c r="BE16" s="34">
        <f>IF($BD16="", "", MAX($BE$4:$BE15)+1)</f>
        <v>10</v>
      </c>
      <c r="BG16" s="34">
        <v>12</v>
      </c>
      <c r="BH16" s="32" t="str">
        <f t="shared" si="2"/>
        <v>Brazil</v>
      </c>
      <c r="BL16" s="30" t="s">
        <v>144</v>
      </c>
      <c r="BM16" s="30" t="s">
        <v>144</v>
      </c>
    </row>
    <row r="17" spans="1:104" x14ac:dyDescent="0.25">
      <c r="A17" s="2"/>
      <c r="B17" s="201" t="str">
        <f>IF($R17=$BJ$5, $BM17, $BL17)</f>
        <v>Italy</v>
      </c>
      <c r="C17" s="201"/>
      <c r="D17" s="201"/>
      <c r="E17" s="201"/>
      <c r="F17" s="201"/>
      <c r="G17" s="201"/>
      <c r="H17" s="201"/>
      <c r="I17" s="36" t="str">
        <f>IF($BJ$2=0, "v", "")</f>
        <v>v</v>
      </c>
      <c r="J17" s="201" t="str">
        <f>IF($R17=$BJ$5, $BL17, $BM17)</f>
        <v>Uruguay</v>
      </c>
      <c r="K17" s="201"/>
      <c r="L17" s="201"/>
      <c r="M17" s="201"/>
      <c r="N17" s="201"/>
      <c r="O17" s="201"/>
      <c r="P17" s="201"/>
      <c r="Q17" s="2"/>
      <c r="R17" s="218"/>
      <c r="S17" s="219"/>
      <c r="T17" s="220"/>
      <c r="U17" s="2"/>
      <c r="V17" s="144" t="str">
        <f>IF($BJ$2=0, "A", "")</f>
        <v>A</v>
      </c>
      <c r="W17" s="145"/>
      <c r="X17" s="146"/>
      <c r="Y17" s="2"/>
      <c r="Z17" s="233">
        <v>44824</v>
      </c>
      <c r="AA17" s="234"/>
      <c r="AB17" s="234"/>
      <c r="AC17" s="234"/>
      <c r="AD17" s="234"/>
      <c r="AE17" s="235"/>
      <c r="AF17" s="2"/>
      <c r="AG17" s="230">
        <v>0.73958333333333337</v>
      </c>
      <c r="AH17" s="231"/>
      <c r="AI17" s="232"/>
      <c r="AJ17" s="2"/>
      <c r="AK17" s="227">
        <f t="shared" ref="AK17:AK56" si="13">IF(OR($Z17="", $AG17="", $T$3=""), "", DATE($T$3, MONTH($Z17), DAY($Z17))+$AG17)</f>
        <v>45189.739583333336</v>
      </c>
      <c r="AL17" s="228"/>
      <c r="AM17" s="228"/>
      <c r="AN17" s="228"/>
      <c r="AO17" s="228"/>
      <c r="AP17" s="228"/>
      <c r="AQ17" s="228"/>
      <c r="AR17" s="228"/>
      <c r="AS17" s="229"/>
      <c r="AT17" s="2"/>
      <c r="AV17" s="78">
        <f>IF($AK17="", "", $AK17+'Intro &amp; Setup'!$BA$33)</f>
        <v>45189.697916666672</v>
      </c>
      <c r="AW17" s="34" t="str">
        <f>'Intro &amp; Setup'!$AY18</f>
        <v>GMT+1</v>
      </c>
      <c r="AZ17" s="19" t="s">
        <v>43</v>
      </c>
      <c r="BB17" s="19" t="str">
        <f t="shared" si="12"/>
        <v>Fiji</v>
      </c>
      <c r="BD17" s="32" t="str">
        <f t="shared" si="1"/>
        <v>Botswana</v>
      </c>
      <c r="BE17" s="34">
        <f>IF($BD17="", "", MAX($BE$4:$BE16)+1)</f>
        <v>11</v>
      </c>
      <c r="BG17" s="34">
        <v>13</v>
      </c>
      <c r="BH17" s="32" t="str">
        <f t="shared" si="2"/>
        <v>British Virgin Isles</v>
      </c>
      <c r="BL17" s="22" t="str">
        <f>IF($BJ$2=0, $B$9, "")</f>
        <v>Italy</v>
      </c>
      <c r="BM17" s="23" t="str">
        <f>IF($BJ$2=0, $B$10, "")</f>
        <v>Uruguay</v>
      </c>
      <c r="BR17" s="28">
        <f>IF($BR$14=0, IF($AK17="", "", COUNTIF($AK$17:$AK$56, "&lt;"&amp;$AK17)+1), "")</f>
        <v>17</v>
      </c>
      <c r="BV17" s="28">
        <f>$BR17</f>
        <v>17</v>
      </c>
      <c r="CA17" s="15" t="str">
        <f>IFERROR(INDEX($J$90:$J$109, MATCH($B17, $B$90:$B$109, 0)), "")</f>
        <v>Blue - Royal</v>
      </c>
      <c r="CB17" s="6" t="str">
        <f>IFERROR(INDEX($Q$90:$Q$109, MATCH($B17, $B$90:$B$109, 0)), "")</f>
        <v>White</v>
      </c>
      <c r="CI17" s="15" t="str">
        <f>IFERROR(INDEX($J$90:$J$109, MATCH($J17, $B$90:$B$109, 0)), "")</f>
        <v>Blue - Light</v>
      </c>
      <c r="CJ17" s="6" t="str">
        <f>IFERROR(INDEX($Q$90:$Q$109, MATCH($J17, $B$90:$B$109, 0)), "")</f>
        <v>Black</v>
      </c>
      <c r="CQ17" s="1" t="str">
        <f>IFERROR(INDEX($J$90:$J$109, MATCH($R17, $B$90:$B$109, 0)), "")</f>
        <v/>
      </c>
      <c r="CR17" s="1" t="str">
        <f>IFERROR(INDEX($Q$90:$Q$109, MATCH($R17, $B$90:$B$109, 0)), "")</f>
        <v/>
      </c>
      <c r="CY17" s="1" t="str">
        <f>IFERROR(INDEX($J$90:$J$109, MATCH($Z17, $B$90:$B$109, 0)), "")</f>
        <v/>
      </c>
      <c r="CZ17" s="1" t="str">
        <f>IFERROR(INDEX($Q$90:$Q$109, MATCH($Z17, $B$90:$B$109, 0)), "")</f>
        <v/>
      </c>
    </row>
    <row r="18" spans="1:104" x14ac:dyDescent="0.25">
      <c r="A18" s="2"/>
      <c r="B18" s="201" t="str">
        <f t="shared" ref="B18:B55" si="14">IF($R18=$BJ$5, $BM18, $BL18)</f>
        <v>France</v>
      </c>
      <c r="C18" s="201"/>
      <c r="D18" s="201"/>
      <c r="E18" s="201"/>
      <c r="F18" s="201"/>
      <c r="G18" s="201"/>
      <c r="H18" s="201"/>
      <c r="I18" s="36" t="str">
        <f t="shared" ref="I18:I56" si="15">IF($BJ$2=0, "v", "")</f>
        <v>v</v>
      </c>
      <c r="J18" s="201" t="str">
        <f t="shared" ref="J18:J56" si="16">IF($R18=$BJ$5, $BL18, $BM18)</f>
        <v>New Zealand</v>
      </c>
      <c r="K18" s="201"/>
      <c r="L18" s="201"/>
      <c r="M18" s="201"/>
      <c r="N18" s="201"/>
      <c r="O18" s="201"/>
      <c r="P18" s="201"/>
      <c r="Q18" s="2"/>
      <c r="R18" s="221" t="s">
        <v>151</v>
      </c>
      <c r="S18" s="222"/>
      <c r="T18" s="223"/>
      <c r="U18" s="2"/>
      <c r="V18" s="147" t="str">
        <f t="shared" ref="V18:V26" si="17">IF($BJ$2=0, "A", "")</f>
        <v>A</v>
      </c>
      <c r="W18" s="148"/>
      <c r="X18" s="149"/>
      <c r="Y18" s="2"/>
      <c r="Z18" s="236">
        <v>44812</v>
      </c>
      <c r="AA18" s="237"/>
      <c r="AB18" s="237"/>
      <c r="AC18" s="237"/>
      <c r="AD18" s="237"/>
      <c r="AE18" s="238"/>
      <c r="AF18" s="2"/>
      <c r="AG18" s="239">
        <v>0.875</v>
      </c>
      <c r="AH18" s="240"/>
      <c r="AI18" s="241"/>
      <c r="AJ18" s="2"/>
      <c r="AK18" s="242">
        <f t="shared" si="13"/>
        <v>45177.875</v>
      </c>
      <c r="AL18" s="243"/>
      <c r="AM18" s="243"/>
      <c r="AN18" s="243"/>
      <c r="AO18" s="243"/>
      <c r="AP18" s="243"/>
      <c r="AQ18" s="243"/>
      <c r="AR18" s="243"/>
      <c r="AS18" s="244"/>
      <c r="AT18" s="2"/>
      <c r="AV18" s="79">
        <f>IF($AK18="", "", $AK18+'Intro &amp; Setup'!$BA$33)</f>
        <v>45177.833333333336</v>
      </c>
      <c r="AW18" s="34" t="str">
        <f>'Intro &amp; Setup'!$AY19</f>
        <v>GMT+2</v>
      </c>
      <c r="AZ18" s="19" t="s">
        <v>44</v>
      </c>
      <c r="BB18" s="19" t="str">
        <f t="shared" si="12"/>
        <v>Georgia</v>
      </c>
      <c r="BD18" s="32" t="str">
        <f t="shared" si="1"/>
        <v>Brazil</v>
      </c>
      <c r="BE18" s="34">
        <f>IF($BD18="", "", MAX($BE$4:$BE17)+1)</f>
        <v>12</v>
      </c>
      <c r="BG18" s="34">
        <v>14</v>
      </c>
      <c r="BH18" s="32" t="str">
        <f t="shared" si="2"/>
        <v>Bulgaria</v>
      </c>
      <c r="BL18" s="24" t="str">
        <f>IF($BJ$2=0, $B$7, "")</f>
        <v>New Zealand</v>
      </c>
      <c r="BM18" s="25" t="str">
        <f>IF($BJ$2=0, $B$8, "")</f>
        <v>France</v>
      </c>
      <c r="BR18" s="34">
        <f t="shared" ref="BR18:BR56" si="18">IF($BR$14=0, IF($AK18="", "", COUNTIF($AK$17:$AK$56, "&lt;"&amp;$AK18)+1), "")</f>
        <v>1</v>
      </c>
      <c r="BV18" s="34">
        <f>$BR18</f>
        <v>1</v>
      </c>
      <c r="CA18" s="16" t="str">
        <f t="shared" ref="CA18:CA56" si="19">IFERROR(INDEX($J$90:$J$109, MATCH($B18, $B$90:$B$109, 0)), "")</f>
        <v>Blue - Royal</v>
      </c>
      <c r="CB18" s="7" t="str">
        <f t="shared" ref="CB18:CB56" si="20">IFERROR(INDEX($Q$90:$Q$109, MATCH($B18, $B$90:$B$109, 0)), "")</f>
        <v>Red - Medium</v>
      </c>
      <c r="CI18" s="16" t="str">
        <f t="shared" ref="CI18:CI56" si="21">IFERROR(INDEX($J$90:$J$109, MATCH($J18, $B$90:$B$109, 0)), "")</f>
        <v>Black</v>
      </c>
      <c r="CJ18" s="7" t="str">
        <f t="shared" ref="CJ18:CJ56" si="22">IFERROR(INDEX($Q$90:$Q$109, MATCH($J18, $B$90:$B$109, 0)), "")</f>
        <v>White</v>
      </c>
    </row>
    <row r="19" spans="1:104" x14ac:dyDescent="0.25">
      <c r="A19" s="2"/>
      <c r="B19" s="201" t="str">
        <f t="shared" si="14"/>
        <v>Uruguay</v>
      </c>
      <c r="C19" s="201"/>
      <c r="D19" s="201"/>
      <c r="E19" s="201"/>
      <c r="F19" s="201"/>
      <c r="G19" s="201"/>
      <c r="H19" s="201"/>
      <c r="I19" s="36" t="str">
        <f t="shared" si="15"/>
        <v>v</v>
      </c>
      <c r="J19" s="201" t="str">
        <f t="shared" si="16"/>
        <v>Namibia</v>
      </c>
      <c r="K19" s="201"/>
      <c r="L19" s="201"/>
      <c r="M19" s="201"/>
      <c r="N19" s="201"/>
      <c r="O19" s="201"/>
      <c r="P19" s="201"/>
      <c r="Q19" s="2"/>
      <c r="R19" s="221"/>
      <c r="S19" s="222"/>
      <c r="T19" s="223"/>
      <c r="U19" s="2"/>
      <c r="V19" s="147" t="str">
        <f t="shared" si="17"/>
        <v>A</v>
      </c>
      <c r="W19" s="148"/>
      <c r="X19" s="149"/>
      <c r="Y19" s="2"/>
      <c r="Z19" s="236">
        <v>44831</v>
      </c>
      <c r="AA19" s="237"/>
      <c r="AB19" s="237"/>
      <c r="AC19" s="237"/>
      <c r="AD19" s="237"/>
      <c r="AE19" s="238"/>
      <c r="AF19" s="2"/>
      <c r="AG19" s="239">
        <v>0.73958333333333337</v>
      </c>
      <c r="AH19" s="240"/>
      <c r="AI19" s="241"/>
      <c r="AJ19" s="2"/>
      <c r="AK19" s="242">
        <f t="shared" si="13"/>
        <v>45196.739583333336</v>
      </c>
      <c r="AL19" s="243"/>
      <c r="AM19" s="243"/>
      <c r="AN19" s="243"/>
      <c r="AO19" s="243"/>
      <c r="AP19" s="243"/>
      <c r="AQ19" s="243"/>
      <c r="AR19" s="243"/>
      <c r="AS19" s="244"/>
      <c r="AT19" s="2"/>
      <c r="AV19" s="79">
        <f>IF($AK19="", "", $AK19+'Intro &amp; Setup'!$BA$33)</f>
        <v>45196.697916666672</v>
      </c>
      <c r="AW19" s="34" t="str">
        <f>'Intro &amp; Setup'!$AY20</f>
        <v>GMT+3</v>
      </c>
      <c r="AZ19" s="19" t="s">
        <v>45</v>
      </c>
      <c r="BB19" s="20" t="str">
        <f t="shared" si="12"/>
        <v>Portugal</v>
      </c>
      <c r="BD19" s="32" t="str">
        <f t="shared" si="1"/>
        <v>British Virgin Isles</v>
      </c>
      <c r="BE19" s="34">
        <f>IF($BD19="", "", MAX($BE$4:$BE18)+1)</f>
        <v>13</v>
      </c>
      <c r="BG19" s="34">
        <v>15</v>
      </c>
      <c r="BH19" s="32" t="str">
        <f t="shared" si="2"/>
        <v>Burundi</v>
      </c>
      <c r="BL19" s="24" t="str">
        <f>IF($BJ$2=0, $B$10, "")</f>
        <v>Uruguay</v>
      </c>
      <c r="BM19" s="25" t="str">
        <f>IF($BJ$2=0, $B$11, "")</f>
        <v>Namibia</v>
      </c>
      <c r="BR19" s="34">
        <f t="shared" si="18"/>
        <v>25</v>
      </c>
      <c r="BV19" s="34">
        <f t="shared" ref="BV19:BV78" si="23">$BR19</f>
        <v>25</v>
      </c>
      <c r="CA19" s="16" t="str">
        <f t="shared" si="19"/>
        <v>Blue - Light</v>
      </c>
      <c r="CB19" s="7" t="str">
        <f t="shared" si="20"/>
        <v>Black</v>
      </c>
      <c r="CI19" s="16" t="str">
        <f t="shared" si="21"/>
        <v>Blue - Royal</v>
      </c>
      <c r="CJ19" s="7" t="str">
        <f t="shared" si="22"/>
        <v>Red - Medium</v>
      </c>
    </row>
    <row r="20" spans="1:104" x14ac:dyDescent="0.25">
      <c r="A20" s="2"/>
      <c r="B20" s="201" t="str">
        <f t="shared" si="14"/>
        <v>New Zealand</v>
      </c>
      <c r="C20" s="201"/>
      <c r="D20" s="201"/>
      <c r="E20" s="201"/>
      <c r="F20" s="201"/>
      <c r="G20" s="201"/>
      <c r="H20" s="201"/>
      <c r="I20" s="36" t="str">
        <f t="shared" si="15"/>
        <v>v</v>
      </c>
      <c r="J20" s="201" t="str">
        <f t="shared" si="16"/>
        <v>Italy</v>
      </c>
      <c r="K20" s="201"/>
      <c r="L20" s="201"/>
      <c r="M20" s="201"/>
      <c r="N20" s="201"/>
      <c r="O20" s="201"/>
      <c r="P20" s="201"/>
      <c r="Q20" s="2"/>
      <c r="R20" s="221" t="s">
        <v>151</v>
      </c>
      <c r="S20" s="222"/>
      <c r="T20" s="223"/>
      <c r="U20" s="2"/>
      <c r="V20" s="147" t="str">
        <f t="shared" si="17"/>
        <v>A</v>
      </c>
      <c r="W20" s="148"/>
      <c r="X20" s="149"/>
      <c r="Y20" s="2"/>
      <c r="Z20" s="236">
        <v>44833</v>
      </c>
      <c r="AA20" s="237"/>
      <c r="AB20" s="237"/>
      <c r="AC20" s="237"/>
      <c r="AD20" s="237"/>
      <c r="AE20" s="238"/>
      <c r="AF20" s="2"/>
      <c r="AG20" s="239">
        <v>0.875</v>
      </c>
      <c r="AH20" s="240"/>
      <c r="AI20" s="241"/>
      <c r="AJ20" s="2"/>
      <c r="AK20" s="242">
        <f t="shared" si="13"/>
        <v>45198.875</v>
      </c>
      <c r="AL20" s="243"/>
      <c r="AM20" s="243"/>
      <c r="AN20" s="243"/>
      <c r="AO20" s="243"/>
      <c r="AP20" s="243"/>
      <c r="AQ20" s="243"/>
      <c r="AR20" s="243"/>
      <c r="AS20" s="244"/>
      <c r="AT20" s="2"/>
      <c r="AV20" s="79">
        <f>IF($AK20="", "", $AK20+'Intro &amp; Setup'!$BA$33)</f>
        <v>45198.833333333336</v>
      </c>
      <c r="AW20" s="34" t="str">
        <f>'Intro &amp; Setup'!$AY21</f>
        <v>GMT+4</v>
      </c>
      <c r="AZ20" s="19" t="s">
        <v>46</v>
      </c>
      <c r="BB20" s="18" t="str">
        <f>IF($Z7="", "", $Z7)</f>
        <v>England</v>
      </c>
      <c r="BD20" s="32" t="str">
        <f t="shared" si="1"/>
        <v>Bulgaria</v>
      </c>
      <c r="BE20" s="34">
        <f>IF($BD20="", "", MAX($BE$4:$BE19)+1)</f>
        <v>14</v>
      </c>
      <c r="BG20" s="34">
        <v>16</v>
      </c>
      <c r="BH20" s="32" t="str">
        <f t="shared" si="2"/>
        <v>Cambodia</v>
      </c>
      <c r="BL20" s="24" t="str">
        <f>IF($BJ$2=0, $B$9, "")</f>
        <v>Italy</v>
      </c>
      <c r="BM20" s="25" t="str">
        <f>IF($BJ$2=0, $B$7, "")</f>
        <v>New Zealand</v>
      </c>
      <c r="BR20" s="34">
        <f t="shared" si="18"/>
        <v>27</v>
      </c>
      <c r="BV20" s="34">
        <f t="shared" si="23"/>
        <v>27</v>
      </c>
      <c r="CA20" s="16" t="str">
        <f t="shared" si="19"/>
        <v>Black</v>
      </c>
      <c r="CB20" s="7" t="str">
        <f t="shared" si="20"/>
        <v>White</v>
      </c>
      <c r="CI20" s="16" t="str">
        <f t="shared" si="21"/>
        <v>Blue - Royal</v>
      </c>
      <c r="CJ20" s="7" t="str">
        <f t="shared" si="22"/>
        <v>White</v>
      </c>
    </row>
    <row r="21" spans="1:104" x14ac:dyDescent="0.25">
      <c r="A21" s="2"/>
      <c r="B21" s="201" t="str">
        <f t="shared" si="14"/>
        <v>France</v>
      </c>
      <c r="C21" s="201"/>
      <c r="D21" s="201"/>
      <c r="E21" s="201"/>
      <c r="F21" s="201"/>
      <c r="G21" s="201"/>
      <c r="H21" s="201"/>
      <c r="I21" s="36" t="str">
        <f t="shared" si="15"/>
        <v>v</v>
      </c>
      <c r="J21" s="201" t="str">
        <f t="shared" si="16"/>
        <v>Namibia</v>
      </c>
      <c r="K21" s="201"/>
      <c r="L21" s="201"/>
      <c r="M21" s="201"/>
      <c r="N21" s="201"/>
      <c r="O21" s="201"/>
      <c r="P21" s="201"/>
      <c r="Q21" s="2"/>
      <c r="R21" s="221"/>
      <c r="S21" s="222"/>
      <c r="T21" s="223"/>
      <c r="U21" s="2"/>
      <c r="V21" s="147" t="str">
        <f t="shared" si="17"/>
        <v>A</v>
      </c>
      <c r="W21" s="148"/>
      <c r="X21" s="149"/>
      <c r="Y21" s="2"/>
      <c r="Z21" s="236">
        <v>44825</v>
      </c>
      <c r="AA21" s="237"/>
      <c r="AB21" s="237"/>
      <c r="AC21" s="237"/>
      <c r="AD21" s="237"/>
      <c r="AE21" s="238"/>
      <c r="AF21" s="2"/>
      <c r="AG21" s="239">
        <v>0.875</v>
      </c>
      <c r="AH21" s="240"/>
      <c r="AI21" s="241"/>
      <c r="AJ21" s="2"/>
      <c r="AK21" s="242">
        <f t="shared" si="13"/>
        <v>45190.875</v>
      </c>
      <c r="AL21" s="243"/>
      <c r="AM21" s="243"/>
      <c r="AN21" s="243"/>
      <c r="AO21" s="243"/>
      <c r="AP21" s="243"/>
      <c r="AQ21" s="243"/>
      <c r="AR21" s="243"/>
      <c r="AS21" s="244"/>
      <c r="AT21" s="2"/>
      <c r="AV21" s="79">
        <f>IF($AK21="", "", $AK21+'Intro &amp; Setup'!$BA$33)</f>
        <v>45190.833333333336</v>
      </c>
      <c r="AW21" s="34" t="str">
        <f>'Intro &amp; Setup'!$AY22</f>
        <v>GMT+5</v>
      </c>
      <c r="AZ21" s="19" t="s">
        <v>47</v>
      </c>
      <c r="BB21" s="19" t="str">
        <f t="shared" ref="BB21:BB24" si="24">IF($Z8="", "", $Z8)</f>
        <v>Japan</v>
      </c>
      <c r="BD21" s="32" t="str">
        <f t="shared" si="1"/>
        <v>Burundi</v>
      </c>
      <c r="BE21" s="34">
        <f>IF($BD21="", "", MAX($BE$4:$BE20)+1)</f>
        <v>15</v>
      </c>
      <c r="BG21" s="34">
        <v>17</v>
      </c>
      <c r="BH21" s="32" t="str">
        <f t="shared" si="2"/>
        <v>Cameroon</v>
      </c>
      <c r="BL21" s="24" t="str">
        <f>IF($BJ$2=0, $B$8, "")</f>
        <v>France</v>
      </c>
      <c r="BM21" s="25" t="str">
        <f>IF($BJ$2=0, $B$11, "")</f>
        <v>Namibia</v>
      </c>
      <c r="BR21" s="34">
        <f t="shared" si="18"/>
        <v>18</v>
      </c>
      <c r="BV21" s="34">
        <f t="shared" si="23"/>
        <v>18</v>
      </c>
      <c r="CA21" s="16" t="str">
        <f t="shared" si="19"/>
        <v>Blue - Royal</v>
      </c>
      <c r="CB21" s="7" t="str">
        <f t="shared" si="20"/>
        <v>Red - Medium</v>
      </c>
      <c r="CI21" s="16" t="str">
        <f t="shared" si="21"/>
        <v>Blue - Royal</v>
      </c>
      <c r="CJ21" s="7" t="str">
        <f t="shared" si="22"/>
        <v>Red - Medium</v>
      </c>
    </row>
    <row r="22" spans="1:104" x14ac:dyDescent="0.25">
      <c r="A22" s="2"/>
      <c r="B22" s="201" t="str">
        <f t="shared" si="14"/>
        <v>New Zealand</v>
      </c>
      <c r="C22" s="201"/>
      <c r="D22" s="201"/>
      <c r="E22" s="201"/>
      <c r="F22" s="201"/>
      <c r="G22" s="201"/>
      <c r="H22" s="201"/>
      <c r="I22" s="36" t="str">
        <f t="shared" si="15"/>
        <v>v</v>
      </c>
      <c r="J22" s="201" t="str">
        <f t="shared" si="16"/>
        <v>Uruguay</v>
      </c>
      <c r="K22" s="201"/>
      <c r="L22" s="201"/>
      <c r="M22" s="201"/>
      <c r="N22" s="201"/>
      <c r="O22" s="201"/>
      <c r="P22" s="201"/>
      <c r="Q22" s="2"/>
      <c r="R22" s="221"/>
      <c r="S22" s="222"/>
      <c r="T22" s="223"/>
      <c r="U22" s="2"/>
      <c r="V22" s="147" t="str">
        <f t="shared" si="17"/>
        <v>A</v>
      </c>
      <c r="W22" s="148"/>
      <c r="X22" s="149"/>
      <c r="Y22" s="2"/>
      <c r="Z22" s="236">
        <v>44839</v>
      </c>
      <c r="AA22" s="237"/>
      <c r="AB22" s="237"/>
      <c r="AC22" s="237"/>
      <c r="AD22" s="237"/>
      <c r="AE22" s="238"/>
      <c r="AF22" s="2"/>
      <c r="AG22" s="239">
        <v>0.875</v>
      </c>
      <c r="AH22" s="240"/>
      <c r="AI22" s="241"/>
      <c r="AJ22" s="2"/>
      <c r="AK22" s="242">
        <f t="shared" si="13"/>
        <v>45204.875</v>
      </c>
      <c r="AL22" s="243"/>
      <c r="AM22" s="243"/>
      <c r="AN22" s="243"/>
      <c r="AO22" s="243"/>
      <c r="AP22" s="243"/>
      <c r="AQ22" s="243"/>
      <c r="AR22" s="243"/>
      <c r="AS22" s="244"/>
      <c r="AT22" s="2"/>
      <c r="AV22" s="79">
        <f>IF($AK22="", "", $AK22+'Intro &amp; Setup'!$BA$33)</f>
        <v>45204.833333333336</v>
      </c>
      <c r="AW22" s="34" t="str">
        <f>'Intro &amp; Setup'!$AY23</f>
        <v>GMT+6</v>
      </c>
      <c r="AZ22" s="19" t="s">
        <v>48</v>
      </c>
      <c r="BB22" s="19" t="str">
        <f t="shared" si="24"/>
        <v>Argentina</v>
      </c>
      <c r="BD22" s="32" t="str">
        <f t="shared" si="1"/>
        <v>Cambodia</v>
      </c>
      <c r="BE22" s="34">
        <f>IF($BD22="", "", MAX($BE$4:$BE21)+1)</f>
        <v>16</v>
      </c>
      <c r="BG22" s="34">
        <v>18</v>
      </c>
      <c r="BH22" s="32" t="str">
        <f t="shared" si="2"/>
        <v>Canada</v>
      </c>
      <c r="BL22" s="24" t="str">
        <f>IF($BJ$2=0, $B$7, "")</f>
        <v>New Zealand</v>
      </c>
      <c r="BM22" s="25" t="str">
        <f>IF($BJ$2=0, $B$10, "")</f>
        <v>Uruguay</v>
      </c>
      <c r="BR22" s="34">
        <f t="shared" si="18"/>
        <v>33</v>
      </c>
      <c r="BV22" s="34">
        <f t="shared" si="23"/>
        <v>33</v>
      </c>
      <c r="CA22" s="16" t="str">
        <f t="shared" si="19"/>
        <v>Black</v>
      </c>
      <c r="CB22" s="7" t="str">
        <f t="shared" si="20"/>
        <v>White</v>
      </c>
      <c r="CI22" s="16" t="str">
        <f t="shared" si="21"/>
        <v>Blue - Light</v>
      </c>
      <c r="CJ22" s="7" t="str">
        <f t="shared" si="22"/>
        <v>Black</v>
      </c>
    </row>
    <row r="23" spans="1:104" x14ac:dyDescent="0.25">
      <c r="A23" s="2"/>
      <c r="B23" s="201" t="str">
        <f t="shared" si="14"/>
        <v>Italy</v>
      </c>
      <c r="C23" s="201"/>
      <c r="D23" s="201"/>
      <c r="E23" s="201"/>
      <c r="F23" s="201"/>
      <c r="G23" s="201"/>
      <c r="H23" s="201"/>
      <c r="I23" s="36" t="str">
        <f t="shared" si="15"/>
        <v>v</v>
      </c>
      <c r="J23" s="201" t="str">
        <f t="shared" si="16"/>
        <v>Namibia</v>
      </c>
      <c r="K23" s="201"/>
      <c r="L23" s="201"/>
      <c r="M23" s="201"/>
      <c r="N23" s="201"/>
      <c r="O23" s="201"/>
      <c r="P23" s="201"/>
      <c r="Q23" s="2"/>
      <c r="R23" s="221"/>
      <c r="S23" s="222"/>
      <c r="T23" s="223"/>
      <c r="U23" s="2"/>
      <c r="V23" s="147" t="str">
        <f t="shared" si="17"/>
        <v>A</v>
      </c>
      <c r="W23" s="148"/>
      <c r="X23" s="149"/>
      <c r="Y23" s="2"/>
      <c r="Z23" s="236">
        <v>44813</v>
      </c>
      <c r="AA23" s="237"/>
      <c r="AB23" s="237"/>
      <c r="AC23" s="237"/>
      <c r="AD23" s="237"/>
      <c r="AE23" s="238"/>
      <c r="AF23" s="2"/>
      <c r="AG23" s="239">
        <v>0.54166666666666663</v>
      </c>
      <c r="AH23" s="240"/>
      <c r="AI23" s="241"/>
      <c r="AJ23" s="2"/>
      <c r="AK23" s="242">
        <f t="shared" si="13"/>
        <v>45178.541666666664</v>
      </c>
      <c r="AL23" s="243"/>
      <c r="AM23" s="243"/>
      <c r="AN23" s="243"/>
      <c r="AO23" s="243"/>
      <c r="AP23" s="243"/>
      <c r="AQ23" s="243"/>
      <c r="AR23" s="243"/>
      <c r="AS23" s="244"/>
      <c r="AT23" s="2"/>
      <c r="AV23" s="79">
        <f>IF($AK23="", "", $AK23+'Intro &amp; Setup'!$BA$33)</f>
        <v>45178.5</v>
      </c>
      <c r="AW23" s="34" t="str">
        <f>'Intro &amp; Setup'!$AY24</f>
        <v>GMT+7</v>
      </c>
      <c r="AZ23" s="19" t="s">
        <v>49</v>
      </c>
      <c r="BB23" s="19" t="str">
        <f t="shared" si="24"/>
        <v>Samoa</v>
      </c>
      <c r="BD23" s="32" t="str">
        <f t="shared" si="1"/>
        <v>Cameroon</v>
      </c>
      <c r="BE23" s="34">
        <f>IF($BD23="", "", MAX($BE$4:$BE22)+1)</f>
        <v>17</v>
      </c>
      <c r="BG23" s="34">
        <v>19</v>
      </c>
      <c r="BH23" s="32" t="str">
        <f t="shared" si="2"/>
        <v>Cayman</v>
      </c>
      <c r="BL23" s="24" t="str">
        <f>IF($BJ$2=0, $B$9, "")</f>
        <v>Italy</v>
      </c>
      <c r="BM23" s="25" t="str">
        <f>IF($BJ$2=0, $B$11, "")</f>
        <v>Namibia</v>
      </c>
      <c r="BR23" s="34">
        <f t="shared" si="18"/>
        <v>2</v>
      </c>
      <c r="BV23" s="34">
        <f t="shared" si="23"/>
        <v>2</v>
      </c>
      <c r="CA23" s="16" t="str">
        <f t="shared" si="19"/>
        <v>Blue - Royal</v>
      </c>
      <c r="CB23" s="7" t="str">
        <f t="shared" si="20"/>
        <v>White</v>
      </c>
      <c r="CI23" s="16" t="str">
        <f t="shared" si="21"/>
        <v>Blue - Royal</v>
      </c>
      <c r="CJ23" s="7" t="str">
        <f t="shared" si="22"/>
        <v>Red - Medium</v>
      </c>
    </row>
    <row r="24" spans="1:104" x14ac:dyDescent="0.25">
      <c r="A24" s="2"/>
      <c r="B24" s="201" t="str">
        <f t="shared" si="14"/>
        <v>France</v>
      </c>
      <c r="C24" s="201"/>
      <c r="D24" s="201"/>
      <c r="E24" s="201"/>
      <c r="F24" s="201"/>
      <c r="G24" s="201"/>
      <c r="H24" s="201"/>
      <c r="I24" s="36" t="str">
        <f t="shared" si="15"/>
        <v>v</v>
      </c>
      <c r="J24" s="201" t="str">
        <f t="shared" si="16"/>
        <v>Uruguay</v>
      </c>
      <c r="K24" s="201"/>
      <c r="L24" s="201"/>
      <c r="M24" s="201"/>
      <c r="N24" s="201"/>
      <c r="O24" s="201"/>
      <c r="P24" s="201"/>
      <c r="Q24" s="2"/>
      <c r="R24" s="221"/>
      <c r="S24" s="222"/>
      <c r="T24" s="223"/>
      <c r="U24" s="2"/>
      <c r="V24" s="147" t="str">
        <f t="shared" si="17"/>
        <v>A</v>
      </c>
      <c r="W24" s="148"/>
      <c r="X24" s="149"/>
      <c r="Y24" s="2"/>
      <c r="Z24" s="236">
        <v>44818</v>
      </c>
      <c r="AA24" s="237"/>
      <c r="AB24" s="237"/>
      <c r="AC24" s="237"/>
      <c r="AD24" s="237"/>
      <c r="AE24" s="238"/>
      <c r="AF24" s="2"/>
      <c r="AG24" s="239">
        <v>0.875</v>
      </c>
      <c r="AH24" s="240"/>
      <c r="AI24" s="241"/>
      <c r="AJ24" s="2"/>
      <c r="AK24" s="242">
        <f t="shared" si="13"/>
        <v>45183.875</v>
      </c>
      <c r="AL24" s="243"/>
      <c r="AM24" s="243"/>
      <c r="AN24" s="243"/>
      <c r="AO24" s="243"/>
      <c r="AP24" s="243"/>
      <c r="AQ24" s="243"/>
      <c r="AR24" s="243"/>
      <c r="AS24" s="244"/>
      <c r="AT24" s="2"/>
      <c r="AV24" s="79">
        <f>IF($AK24="", "", $AK24+'Intro &amp; Setup'!$BA$33)</f>
        <v>45183.833333333336</v>
      </c>
      <c r="AW24" s="34" t="str">
        <f>'Intro &amp; Setup'!$AY25</f>
        <v>GMT+8</v>
      </c>
      <c r="AZ24" s="19" t="s">
        <v>50</v>
      </c>
      <c r="BB24" s="20" t="str">
        <f t="shared" si="24"/>
        <v>Chile</v>
      </c>
      <c r="BD24" s="32" t="str">
        <f t="shared" si="1"/>
        <v>Canada</v>
      </c>
      <c r="BE24" s="34">
        <f>IF($BD24="", "", MAX($BE$4:$BE23)+1)</f>
        <v>18</v>
      </c>
      <c r="BG24" s="34">
        <v>20</v>
      </c>
      <c r="BH24" s="32" t="str">
        <f t="shared" si="2"/>
        <v>China</v>
      </c>
      <c r="BL24" s="24" t="str">
        <f>IF($BJ$2=0, $B$8, "")</f>
        <v>France</v>
      </c>
      <c r="BM24" s="25" t="str">
        <f>IF($BJ$2=0, $B$10, "")</f>
        <v>Uruguay</v>
      </c>
      <c r="BR24" s="34">
        <f t="shared" si="18"/>
        <v>9</v>
      </c>
      <c r="BV24" s="34">
        <f t="shared" si="23"/>
        <v>9</v>
      </c>
      <c r="CA24" s="16" t="str">
        <f t="shared" si="19"/>
        <v>Blue - Royal</v>
      </c>
      <c r="CB24" s="7" t="str">
        <f t="shared" si="20"/>
        <v>Red - Medium</v>
      </c>
      <c r="CI24" s="16" t="str">
        <f t="shared" si="21"/>
        <v>Blue - Light</v>
      </c>
      <c r="CJ24" s="7" t="str">
        <f t="shared" si="22"/>
        <v>Black</v>
      </c>
    </row>
    <row r="25" spans="1:104" x14ac:dyDescent="0.25">
      <c r="A25" s="2"/>
      <c r="B25" s="201" t="str">
        <f t="shared" si="14"/>
        <v>New Zealand</v>
      </c>
      <c r="C25" s="201"/>
      <c r="D25" s="201"/>
      <c r="E25" s="201"/>
      <c r="F25" s="201"/>
      <c r="G25" s="201"/>
      <c r="H25" s="201"/>
      <c r="I25" s="36" t="str">
        <f t="shared" si="15"/>
        <v>v</v>
      </c>
      <c r="J25" s="201" t="str">
        <f t="shared" si="16"/>
        <v>Namibia</v>
      </c>
      <c r="K25" s="201"/>
      <c r="L25" s="201"/>
      <c r="M25" s="201"/>
      <c r="N25" s="201"/>
      <c r="O25" s="201"/>
      <c r="P25" s="201"/>
      <c r="Q25" s="2"/>
      <c r="R25" s="221"/>
      <c r="S25" s="222"/>
      <c r="T25" s="223"/>
      <c r="U25" s="2"/>
      <c r="V25" s="147" t="str">
        <f t="shared" si="17"/>
        <v>A</v>
      </c>
      <c r="W25" s="148"/>
      <c r="X25" s="149"/>
      <c r="Y25" s="2"/>
      <c r="Z25" s="236">
        <v>44819</v>
      </c>
      <c r="AA25" s="237"/>
      <c r="AB25" s="237"/>
      <c r="AC25" s="237"/>
      <c r="AD25" s="237"/>
      <c r="AE25" s="238"/>
      <c r="AF25" s="2"/>
      <c r="AG25" s="239">
        <v>0.875</v>
      </c>
      <c r="AH25" s="240"/>
      <c r="AI25" s="241"/>
      <c r="AJ25" s="2"/>
      <c r="AK25" s="242">
        <f t="shared" si="13"/>
        <v>45184.875</v>
      </c>
      <c r="AL25" s="243"/>
      <c r="AM25" s="243"/>
      <c r="AN25" s="243"/>
      <c r="AO25" s="243"/>
      <c r="AP25" s="243"/>
      <c r="AQ25" s="243"/>
      <c r="AR25" s="243"/>
      <c r="AS25" s="244"/>
      <c r="AT25" s="2"/>
      <c r="AV25" s="79">
        <f>IF($AK25="", "", $AK25+'Intro &amp; Setup'!$BA$33)</f>
        <v>45184.833333333336</v>
      </c>
      <c r="AW25" s="34" t="str">
        <f>'Intro &amp; Setup'!$AY26</f>
        <v>GMT+9</v>
      </c>
      <c r="AZ25" s="19" t="s">
        <v>51</v>
      </c>
      <c r="BD25" s="32" t="str">
        <f t="shared" si="1"/>
        <v>Cayman</v>
      </c>
      <c r="BE25" s="34">
        <f>IF($BD25="", "", MAX($BE$4:$BE24)+1)</f>
        <v>19</v>
      </c>
      <c r="BG25" s="34">
        <v>21</v>
      </c>
      <c r="BH25" s="32" t="str">
        <f t="shared" si="2"/>
        <v>Chinese Taipei</v>
      </c>
      <c r="BL25" s="24" t="str">
        <f>IF($BJ$2=0, $B$7, "")</f>
        <v>New Zealand</v>
      </c>
      <c r="BM25" s="25" t="str">
        <f>IF($BJ$2=0, $B$11, "")</f>
        <v>Namibia</v>
      </c>
      <c r="BR25" s="34">
        <f t="shared" si="18"/>
        <v>10</v>
      </c>
      <c r="BV25" s="34">
        <f t="shared" si="23"/>
        <v>10</v>
      </c>
      <c r="CA25" s="16" t="str">
        <f t="shared" si="19"/>
        <v>Black</v>
      </c>
      <c r="CB25" s="7" t="str">
        <f t="shared" si="20"/>
        <v>White</v>
      </c>
      <c r="CI25" s="16" t="str">
        <f t="shared" si="21"/>
        <v>Blue - Royal</v>
      </c>
      <c r="CJ25" s="7" t="str">
        <f t="shared" si="22"/>
        <v>Red - Medium</v>
      </c>
    </row>
    <row r="26" spans="1:104" x14ac:dyDescent="0.25">
      <c r="A26" s="2"/>
      <c r="B26" s="201" t="str">
        <f t="shared" si="14"/>
        <v>France</v>
      </c>
      <c r="C26" s="201"/>
      <c r="D26" s="201"/>
      <c r="E26" s="201"/>
      <c r="F26" s="201"/>
      <c r="G26" s="201"/>
      <c r="H26" s="201"/>
      <c r="I26" s="36" t="str">
        <f t="shared" si="15"/>
        <v>v</v>
      </c>
      <c r="J26" s="201" t="str">
        <f t="shared" si="16"/>
        <v>Italy</v>
      </c>
      <c r="K26" s="201"/>
      <c r="L26" s="201"/>
      <c r="M26" s="201"/>
      <c r="N26" s="201"/>
      <c r="O26" s="201"/>
      <c r="P26" s="201"/>
      <c r="Q26" s="2"/>
      <c r="R26" s="221" t="s">
        <v>151</v>
      </c>
      <c r="S26" s="222"/>
      <c r="T26" s="223"/>
      <c r="U26" s="2"/>
      <c r="V26" s="147" t="str">
        <f t="shared" si="17"/>
        <v>A</v>
      </c>
      <c r="W26" s="148"/>
      <c r="X26" s="149"/>
      <c r="Y26" s="2"/>
      <c r="Z26" s="236">
        <v>44840</v>
      </c>
      <c r="AA26" s="237"/>
      <c r="AB26" s="237"/>
      <c r="AC26" s="237"/>
      <c r="AD26" s="237"/>
      <c r="AE26" s="238"/>
      <c r="AF26" s="2"/>
      <c r="AG26" s="239">
        <v>0.875</v>
      </c>
      <c r="AH26" s="240"/>
      <c r="AI26" s="241"/>
      <c r="AJ26" s="2"/>
      <c r="AK26" s="242">
        <f t="shared" si="13"/>
        <v>45205.875</v>
      </c>
      <c r="AL26" s="243"/>
      <c r="AM26" s="243"/>
      <c r="AN26" s="243"/>
      <c r="AO26" s="243"/>
      <c r="AP26" s="243"/>
      <c r="AQ26" s="243"/>
      <c r="AR26" s="243"/>
      <c r="AS26" s="244"/>
      <c r="AT26" s="2"/>
      <c r="AV26" s="79">
        <f>IF($AK26="", "", $AK26+'Intro &amp; Setup'!$BA$33)</f>
        <v>45205.833333333336</v>
      </c>
      <c r="AW26" s="34" t="str">
        <f>'Intro &amp; Setup'!$AY27</f>
        <v>GMT+10</v>
      </c>
      <c r="AZ26" s="19" t="s">
        <v>52</v>
      </c>
      <c r="BD26" s="32" t="str">
        <f t="shared" si="1"/>
        <v/>
      </c>
      <c r="BE26" s="34" t="str">
        <f>IF($BD26="", "", MAX($BE$4:$BE25)+1)</f>
        <v/>
      </c>
      <c r="BG26" s="34">
        <v>22</v>
      </c>
      <c r="BH26" s="32" t="str">
        <f t="shared" si="2"/>
        <v>Colombia</v>
      </c>
      <c r="BL26" s="26" t="str">
        <f>IF($BJ$2=0, $B$9, "")</f>
        <v>Italy</v>
      </c>
      <c r="BM26" s="27" t="str">
        <f>IF($BJ$2=0, $B$8, "")</f>
        <v>France</v>
      </c>
      <c r="BR26" s="34">
        <f t="shared" si="18"/>
        <v>34</v>
      </c>
      <c r="BV26" s="34">
        <f t="shared" si="23"/>
        <v>34</v>
      </c>
      <c r="CA26" s="16" t="str">
        <f t="shared" si="19"/>
        <v>Blue - Royal</v>
      </c>
      <c r="CB26" s="7" t="str">
        <f t="shared" si="20"/>
        <v>Red - Medium</v>
      </c>
      <c r="CI26" s="16" t="str">
        <f t="shared" si="21"/>
        <v>Blue - Royal</v>
      </c>
      <c r="CJ26" s="7" t="str">
        <f t="shared" si="22"/>
        <v>White</v>
      </c>
    </row>
    <row r="27" spans="1:104" x14ac:dyDescent="0.25">
      <c r="A27" s="2"/>
      <c r="B27" s="201" t="str">
        <f t="shared" si="14"/>
        <v>Scotland</v>
      </c>
      <c r="C27" s="201"/>
      <c r="D27" s="201"/>
      <c r="E27" s="201"/>
      <c r="F27" s="201"/>
      <c r="G27" s="201"/>
      <c r="H27" s="201"/>
      <c r="I27" s="36" t="str">
        <f t="shared" si="15"/>
        <v>v</v>
      </c>
      <c r="J27" s="201" t="str">
        <f t="shared" si="16"/>
        <v>Tonga</v>
      </c>
      <c r="K27" s="201"/>
      <c r="L27" s="201"/>
      <c r="M27" s="201"/>
      <c r="N27" s="201"/>
      <c r="O27" s="201"/>
      <c r="P27" s="201"/>
      <c r="Q27" s="2"/>
      <c r="R27" s="221"/>
      <c r="S27" s="222"/>
      <c r="T27" s="223"/>
      <c r="U27" s="2"/>
      <c r="V27" s="147" t="str">
        <f>IF($BJ$2=0, "B", "")</f>
        <v>B</v>
      </c>
      <c r="W27" s="148"/>
      <c r="X27" s="149"/>
      <c r="Y27" s="2"/>
      <c r="Z27" s="236">
        <v>44828</v>
      </c>
      <c r="AA27" s="237"/>
      <c r="AB27" s="237"/>
      <c r="AC27" s="237"/>
      <c r="AD27" s="237"/>
      <c r="AE27" s="238"/>
      <c r="AF27" s="2"/>
      <c r="AG27" s="239">
        <v>0.73958333333333337</v>
      </c>
      <c r="AH27" s="240"/>
      <c r="AI27" s="241"/>
      <c r="AJ27" s="2"/>
      <c r="AK27" s="242">
        <f t="shared" si="13"/>
        <v>45193.739583333336</v>
      </c>
      <c r="AL27" s="243"/>
      <c r="AM27" s="243"/>
      <c r="AN27" s="243"/>
      <c r="AO27" s="243"/>
      <c r="AP27" s="243"/>
      <c r="AQ27" s="243"/>
      <c r="AR27" s="243"/>
      <c r="AS27" s="244"/>
      <c r="AT27" s="2"/>
      <c r="AV27" s="79">
        <f>IF($AK27="", "", $AK27+'Intro &amp; Setup'!$BA$33)</f>
        <v>45193.697916666672</v>
      </c>
      <c r="AW27" s="34" t="str">
        <f>'Intro &amp; Setup'!$AY28</f>
        <v>GMT+11</v>
      </c>
      <c r="AZ27" s="19" t="s">
        <v>53</v>
      </c>
      <c r="BD27" s="32" t="str">
        <f t="shared" si="1"/>
        <v>China</v>
      </c>
      <c r="BE27" s="34">
        <f>IF($BD27="", "", MAX($BE$4:$BE26)+1)</f>
        <v>20</v>
      </c>
      <c r="BG27" s="34">
        <v>23</v>
      </c>
      <c r="BH27" s="32" t="str">
        <f t="shared" si="2"/>
        <v>Cook Islands</v>
      </c>
      <c r="BL27" s="22" t="str">
        <f>IF($BJ$2=0, $J$9, "")</f>
        <v>Scotland</v>
      </c>
      <c r="BM27" s="23" t="str">
        <f>IF($BJ$2=0, $J$10, "")</f>
        <v>Tonga</v>
      </c>
      <c r="BR27" s="34">
        <f t="shared" si="18"/>
        <v>23</v>
      </c>
      <c r="BV27" s="34">
        <f t="shared" si="23"/>
        <v>23</v>
      </c>
      <c r="CA27" s="16" t="str">
        <f t="shared" si="19"/>
        <v>Blue - Dark</v>
      </c>
      <c r="CB27" s="7" t="str">
        <f t="shared" si="20"/>
        <v>White</v>
      </c>
      <c r="CI27" s="16" t="str">
        <f t="shared" si="21"/>
        <v>White</v>
      </c>
      <c r="CJ27" s="7" t="str">
        <f t="shared" si="22"/>
        <v>Black</v>
      </c>
    </row>
    <row r="28" spans="1:104" x14ac:dyDescent="0.25">
      <c r="A28" s="2"/>
      <c r="B28" s="201" t="str">
        <f t="shared" si="14"/>
        <v>South Africa</v>
      </c>
      <c r="C28" s="201"/>
      <c r="D28" s="201"/>
      <c r="E28" s="201"/>
      <c r="F28" s="201"/>
      <c r="G28" s="201"/>
      <c r="H28" s="201"/>
      <c r="I28" s="36" t="str">
        <f t="shared" si="15"/>
        <v>v</v>
      </c>
      <c r="J28" s="201" t="str">
        <f t="shared" si="16"/>
        <v>Ireland</v>
      </c>
      <c r="K28" s="201"/>
      <c r="L28" s="201"/>
      <c r="M28" s="201"/>
      <c r="N28" s="201"/>
      <c r="O28" s="201"/>
      <c r="P28" s="201"/>
      <c r="Q28" s="2"/>
      <c r="R28" s="221"/>
      <c r="S28" s="222"/>
      <c r="T28" s="223"/>
      <c r="U28" s="2"/>
      <c r="V28" s="147" t="str">
        <f t="shared" ref="V28:V36" si="25">IF($BJ$2=0, "B", "")</f>
        <v>B</v>
      </c>
      <c r="W28" s="148"/>
      <c r="X28" s="149"/>
      <c r="Y28" s="2"/>
      <c r="Z28" s="236">
        <v>44827</v>
      </c>
      <c r="AA28" s="237"/>
      <c r="AB28" s="237"/>
      <c r="AC28" s="237"/>
      <c r="AD28" s="237"/>
      <c r="AE28" s="238"/>
      <c r="AF28" s="2"/>
      <c r="AG28" s="239">
        <v>0.875</v>
      </c>
      <c r="AH28" s="240"/>
      <c r="AI28" s="241"/>
      <c r="AJ28" s="2"/>
      <c r="AK28" s="242">
        <f t="shared" si="13"/>
        <v>45192.875</v>
      </c>
      <c r="AL28" s="243"/>
      <c r="AM28" s="243"/>
      <c r="AN28" s="243"/>
      <c r="AO28" s="243"/>
      <c r="AP28" s="243"/>
      <c r="AQ28" s="243"/>
      <c r="AR28" s="243"/>
      <c r="AS28" s="244"/>
      <c r="AT28" s="2"/>
      <c r="AV28" s="79">
        <f>IF($AK28="", "", $AK28+'Intro &amp; Setup'!$BA$33)</f>
        <v>45192.833333333336</v>
      </c>
      <c r="AW28" s="34" t="str">
        <f>'Intro &amp; Setup'!$AY29</f>
        <v>GMT+12</v>
      </c>
      <c r="AZ28" s="19" t="s">
        <v>54</v>
      </c>
      <c r="BD28" s="32" t="str">
        <f t="shared" si="1"/>
        <v>Chinese Taipei</v>
      </c>
      <c r="BE28" s="34">
        <f>IF($BD28="", "", MAX($BE$4:$BE27)+1)</f>
        <v>21</v>
      </c>
      <c r="BG28" s="34">
        <v>24</v>
      </c>
      <c r="BH28" s="32" t="str">
        <f t="shared" si="2"/>
        <v>Croatia</v>
      </c>
      <c r="BL28" s="24" t="str">
        <f>IF($BJ$2=0, $J$7, "")</f>
        <v>South Africa</v>
      </c>
      <c r="BM28" s="25" t="str">
        <f>IF($BJ$2=0, $J$8, "")</f>
        <v>Ireland</v>
      </c>
      <c r="BR28" s="34">
        <f t="shared" si="18"/>
        <v>22</v>
      </c>
      <c r="BV28" s="34">
        <f t="shared" si="23"/>
        <v>22</v>
      </c>
      <c r="CA28" s="16" t="str">
        <f t="shared" si="19"/>
        <v>Green - Dark</v>
      </c>
      <c r="CB28" s="7" t="str">
        <f t="shared" si="20"/>
        <v>Gold</v>
      </c>
      <c r="CI28" s="16" t="str">
        <f t="shared" si="21"/>
        <v>Green - Medium</v>
      </c>
      <c r="CJ28" s="7" t="str">
        <f t="shared" si="22"/>
        <v>White</v>
      </c>
    </row>
    <row r="29" spans="1:104" x14ac:dyDescent="0.25">
      <c r="A29" s="2"/>
      <c r="B29" s="201" t="str">
        <f t="shared" si="14"/>
        <v>Tonga</v>
      </c>
      <c r="C29" s="201"/>
      <c r="D29" s="201"/>
      <c r="E29" s="201"/>
      <c r="F29" s="201"/>
      <c r="G29" s="201"/>
      <c r="H29" s="201"/>
      <c r="I29" s="36" t="str">
        <f t="shared" si="15"/>
        <v>v</v>
      </c>
      <c r="J29" s="201" t="str">
        <f t="shared" si="16"/>
        <v>Romania</v>
      </c>
      <c r="K29" s="201"/>
      <c r="L29" s="201"/>
      <c r="M29" s="201"/>
      <c r="N29" s="201"/>
      <c r="O29" s="201"/>
      <c r="P29" s="201"/>
      <c r="Q29" s="2"/>
      <c r="R29" s="221"/>
      <c r="S29" s="222"/>
      <c r="T29" s="223"/>
      <c r="U29" s="2"/>
      <c r="V29" s="147" t="str">
        <f t="shared" si="25"/>
        <v>B</v>
      </c>
      <c r="W29" s="148"/>
      <c r="X29" s="149"/>
      <c r="Y29" s="2"/>
      <c r="Z29" s="236">
        <v>44842</v>
      </c>
      <c r="AA29" s="237"/>
      <c r="AB29" s="237"/>
      <c r="AC29" s="237"/>
      <c r="AD29" s="237"/>
      <c r="AE29" s="238"/>
      <c r="AF29" s="2"/>
      <c r="AG29" s="239">
        <v>0.73958333333333337</v>
      </c>
      <c r="AH29" s="240"/>
      <c r="AI29" s="241"/>
      <c r="AJ29" s="2"/>
      <c r="AK29" s="242">
        <f t="shared" si="13"/>
        <v>45207.739583333336</v>
      </c>
      <c r="AL29" s="243"/>
      <c r="AM29" s="243"/>
      <c r="AN29" s="243"/>
      <c r="AO29" s="243"/>
      <c r="AP29" s="243"/>
      <c r="AQ29" s="243"/>
      <c r="AR29" s="243"/>
      <c r="AS29" s="244"/>
      <c r="AT29" s="2"/>
      <c r="AV29" s="79">
        <f>IF($AK29="", "", $AK29+'Intro &amp; Setup'!$BA$33)</f>
        <v>45207.697916666672</v>
      </c>
      <c r="AW29" s="34" t="str">
        <f>'Intro &amp; Setup'!$AY30</f>
        <v>GMT+13</v>
      </c>
      <c r="AZ29" s="19" t="s">
        <v>55</v>
      </c>
      <c r="BD29" s="32" t="str">
        <f t="shared" si="1"/>
        <v>Colombia</v>
      </c>
      <c r="BE29" s="34">
        <f>IF($BD29="", "", MAX($BE$4:$BE28)+1)</f>
        <v>22</v>
      </c>
      <c r="BG29" s="34">
        <v>25</v>
      </c>
      <c r="BH29" s="32" t="str">
        <f t="shared" si="2"/>
        <v>Czech Republic</v>
      </c>
      <c r="BL29" s="24" t="str">
        <f>IF($BJ$2=0, $J$10, "")</f>
        <v>Tonga</v>
      </c>
      <c r="BM29" s="25" t="str">
        <f>IF($BJ$2=0, $J$11, "")</f>
        <v>Romania</v>
      </c>
      <c r="BR29" s="34">
        <f t="shared" si="18"/>
        <v>39</v>
      </c>
      <c r="BV29" s="34">
        <f t="shared" si="23"/>
        <v>39</v>
      </c>
      <c r="CA29" s="16" t="str">
        <f t="shared" si="19"/>
        <v>White</v>
      </c>
      <c r="CB29" s="7" t="str">
        <f t="shared" si="20"/>
        <v>Black</v>
      </c>
      <c r="CI29" s="16" t="str">
        <f t="shared" si="21"/>
        <v>Yellow</v>
      </c>
      <c r="CJ29" s="7" t="str">
        <f t="shared" si="22"/>
        <v>Red - Medium</v>
      </c>
    </row>
    <row r="30" spans="1:104" x14ac:dyDescent="0.25">
      <c r="A30" s="2"/>
      <c r="B30" s="201" t="str">
        <f t="shared" si="14"/>
        <v>South Africa</v>
      </c>
      <c r="C30" s="201"/>
      <c r="D30" s="201"/>
      <c r="E30" s="201"/>
      <c r="F30" s="201"/>
      <c r="G30" s="201"/>
      <c r="H30" s="201"/>
      <c r="I30" s="36" t="str">
        <f t="shared" si="15"/>
        <v>v</v>
      </c>
      <c r="J30" s="201" t="str">
        <f t="shared" si="16"/>
        <v>Scotland</v>
      </c>
      <c r="K30" s="201"/>
      <c r="L30" s="201"/>
      <c r="M30" s="201"/>
      <c r="N30" s="201"/>
      <c r="O30" s="201"/>
      <c r="P30" s="201"/>
      <c r="Q30" s="2"/>
      <c r="R30" s="221" t="s">
        <v>151</v>
      </c>
      <c r="S30" s="222"/>
      <c r="T30" s="223"/>
      <c r="U30" s="2"/>
      <c r="V30" s="147" t="str">
        <f t="shared" si="25"/>
        <v>B</v>
      </c>
      <c r="W30" s="148"/>
      <c r="X30" s="149"/>
      <c r="Y30" s="2"/>
      <c r="Z30" s="236">
        <v>44814</v>
      </c>
      <c r="AA30" s="237"/>
      <c r="AB30" s="237"/>
      <c r="AC30" s="237"/>
      <c r="AD30" s="237"/>
      <c r="AE30" s="238"/>
      <c r="AF30" s="2"/>
      <c r="AG30" s="239">
        <v>0.73958333333333337</v>
      </c>
      <c r="AH30" s="240"/>
      <c r="AI30" s="241"/>
      <c r="AJ30" s="2"/>
      <c r="AK30" s="242">
        <f t="shared" si="13"/>
        <v>45179.739583333336</v>
      </c>
      <c r="AL30" s="243"/>
      <c r="AM30" s="243"/>
      <c r="AN30" s="243"/>
      <c r="AO30" s="243"/>
      <c r="AP30" s="243"/>
      <c r="AQ30" s="243"/>
      <c r="AR30" s="243"/>
      <c r="AS30" s="244"/>
      <c r="AT30" s="2"/>
      <c r="AV30" s="79">
        <f>IF($AK30="", "", $AK30+'Intro &amp; Setup'!$BA$33)</f>
        <v>45179.697916666672</v>
      </c>
      <c r="AW30" s="29" t="str">
        <f>'Intro &amp; Setup'!$AY31</f>
        <v>GMT+14</v>
      </c>
      <c r="AZ30" s="19" t="s">
        <v>56</v>
      </c>
      <c r="BD30" s="32" t="str">
        <f t="shared" si="1"/>
        <v>Cook Islands</v>
      </c>
      <c r="BE30" s="34">
        <f>IF($BD30="", "", MAX($BE$4:$BE29)+1)</f>
        <v>23</v>
      </c>
      <c r="BG30" s="34">
        <v>26</v>
      </c>
      <c r="BH30" s="32" t="str">
        <f t="shared" si="2"/>
        <v>Denmark</v>
      </c>
      <c r="BL30" s="24" t="str">
        <f>IF($BJ$2=0, $J$9, "")</f>
        <v>Scotland</v>
      </c>
      <c r="BM30" s="25" t="str">
        <f>IF($BJ$2=0, $J$7, "")</f>
        <v>South Africa</v>
      </c>
      <c r="BR30" s="34">
        <f t="shared" si="18"/>
        <v>7</v>
      </c>
      <c r="BV30" s="34">
        <f t="shared" si="23"/>
        <v>7</v>
      </c>
      <c r="CA30" s="16" t="str">
        <f t="shared" si="19"/>
        <v>Green - Dark</v>
      </c>
      <c r="CB30" s="7" t="str">
        <f t="shared" si="20"/>
        <v>Gold</v>
      </c>
      <c r="CI30" s="16" t="str">
        <f t="shared" si="21"/>
        <v>Blue - Dark</v>
      </c>
      <c r="CJ30" s="7" t="str">
        <f t="shared" si="22"/>
        <v>White</v>
      </c>
    </row>
    <row r="31" spans="1:104" x14ac:dyDescent="0.25">
      <c r="A31" s="2"/>
      <c r="B31" s="201" t="str">
        <f t="shared" si="14"/>
        <v>Ireland</v>
      </c>
      <c r="C31" s="201"/>
      <c r="D31" s="201"/>
      <c r="E31" s="201"/>
      <c r="F31" s="201"/>
      <c r="G31" s="201"/>
      <c r="H31" s="201"/>
      <c r="I31" s="36" t="str">
        <f t="shared" si="15"/>
        <v>v</v>
      </c>
      <c r="J31" s="201" t="str">
        <f t="shared" si="16"/>
        <v>Romania</v>
      </c>
      <c r="K31" s="201"/>
      <c r="L31" s="201"/>
      <c r="M31" s="201"/>
      <c r="N31" s="201"/>
      <c r="O31" s="201"/>
      <c r="P31" s="201"/>
      <c r="Q31" s="2"/>
      <c r="R31" s="221"/>
      <c r="S31" s="222"/>
      <c r="T31" s="223"/>
      <c r="U31" s="2"/>
      <c r="V31" s="147" t="str">
        <f t="shared" si="25"/>
        <v>B</v>
      </c>
      <c r="W31" s="148"/>
      <c r="X31" s="149"/>
      <c r="Y31" s="2"/>
      <c r="Z31" s="236">
        <v>44813</v>
      </c>
      <c r="AA31" s="237"/>
      <c r="AB31" s="237"/>
      <c r="AC31" s="237"/>
      <c r="AD31" s="237"/>
      <c r="AE31" s="238"/>
      <c r="AF31" s="2"/>
      <c r="AG31" s="239">
        <v>0.64583333333333337</v>
      </c>
      <c r="AH31" s="240"/>
      <c r="AI31" s="241"/>
      <c r="AJ31" s="2"/>
      <c r="AK31" s="242">
        <f t="shared" si="13"/>
        <v>45178.645833333336</v>
      </c>
      <c r="AL31" s="243"/>
      <c r="AM31" s="243"/>
      <c r="AN31" s="243"/>
      <c r="AO31" s="243"/>
      <c r="AP31" s="243"/>
      <c r="AQ31" s="243"/>
      <c r="AR31" s="243"/>
      <c r="AS31" s="244"/>
      <c r="AT31" s="2"/>
      <c r="AV31" s="63">
        <f>IF($AK31="", "", $AK31+'Intro &amp; Setup'!$BA$33)</f>
        <v>45178.604166666672</v>
      </c>
      <c r="AZ31" s="19" t="s">
        <v>57</v>
      </c>
      <c r="BD31" s="32" t="str">
        <f t="shared" si="1"/>
        <v>Croatia</v>
      </c>
      <c r="BE31" s="34">
        <f>IF($BD31="", "", MAX($BE$4:$BE30)+1)</f>
        <v>24</v>
      </c>
      <c r="BG31" s="34">
        <v>27</v>
      </c>
      <c r="BH31" s="32" t="str">
        <f t="shared" si="2"/>
        <v>Finland</v>
      </c>
      <c r="BL31" s="24" t="str">
        <f>IF($BJ$2=0, $J$8, "")</f>
        <v>Ireland</v>
      </c>
      <c r="BM31" s="25" t="str">
        <f>IF($BJ$2=0, $J$11, "")</f>
        <v>Romania</v>
      </c>
      <c r="BR31" s="34">
        <f t="shared" si="18"/>
        <v>3</v>
      </c>
      <c r="BV31" s="34">
        <f t="shared" si="23"/>
        <v>3</v>
      </c>
      <c r="CA31" s="16" t="str">
        <f t="shared" si="19"/>
        <v>Green - Medium</v>
      </c>
      <c r="CB31" s="7" t="str">
        <f t="shared" si="20"/>
        <v>White</v>
      </c>
      <c r="CI31" s="16" t="str">
        <f t="shared" si="21"/>
        <v>Yellow</v>
      </c>
      <c r="CJ31" s="7" t="str">
        <f t="shared" si="22"/>
        <v>Red - Medium</v>
      </c>
    </row>
    <row r="32" spans="1:104" x14ac:dyDescent="0.25">
      <c r="A32" s="2"/>
      <c r="B32" s="201" t="str">
        <f t="shared" si="14"/>
        <v>South Africa</v>
      </c>
      <c r="C32" s="201"/>
      <c r="D32" s="201"/>
      <c r="E32" s="201"/>
      <c r="F32" s="201"/>
      <c r="G32" s="201"/>
      <c r="H32" s="201"/>
      <c r="I32" s="36" t="str">
        <f t="shared" si="15"/>
        <v>v</v>
      </c>
      <c r="J32" s="201" t="str">
        <f t="shared" si="16"/>
        <v>Tonga</v>
      </c>
      <c r="K32" s="201"/>
      <c r="L32" s="201"/>
      <c r="M32" s="201"/>
      <c r="N32" s="201"/>
      <c r="O32" s="201"/>
      <c r="P32" s="201"/>
      <c r="Q32" s="2"/>
      <c r="R32" s="221"/>
      <c r="S32" s="222"/>
      <c r="T32" s="223"/>
      <c r="U32" s="2"/>
      <c r="V32" s="147" t="str">
        <f t="shared" si="25"/>
        <v>B</v>
      </c>
      <c r="W32" s="148"/>
      <c r="X32" s="149"/>
      <c r="Y32" s="2"/>
      <c r="Z32" s="236">
        <v>44835</v>
      </c>
      <c r="AA32" s="237"/>
      <c r="AB32" s="237"/>
      <c r="AC32" s="237"/>
      <c r="AD32" s="237"/>
      <c r="AE32" s="238"/>
      <c r="AF32" s="2"/>
      <c r="AG32" s="239">
        <v>0.875</v>
      </c>
      <c r="AH32" s="240"/>
      <c r="AI32" s="241"/>
      <c r="AJ32" s="2"/>
      <c r="AK32" s="242">
        <f t="shared" si="13"/>
        <v>45200.875</v>
      </c>
      <c r="AL32" s="243"/>
      <c r="AM32" s="243"/>
      <c r="AN32" s="243"/>
      <c r="AO32" s="243"/>
      <c r="AP32" s="243"/>
      <c r="AQ32" s="243"/>
      <c r="AR32" s="243"/>
      <c r="AS32" s="244"/>
      <c r="AT32" s="2"/>
      <c r="AV32" s="63">
        <f>IF($AK32="", "", $AK32+'Intro &amp; Setup'!$BA$33)</f>
        <v>45200.833333333336</v>
      </c>
      <c r="AZ32" s="19" t="s">
        <v>58</v>
      </c>
      <c r="BD32" s="32" t="str">
        <f t="shared" si="1"/>
        <v>Czech Republic</v>
      </c>
      <c r="BE32" s="34">
        <f>IF($BD32="", "", MAX($BE$4:$BE31)+1)</f>
        <v>25</v>
      </c>
      <c r="BG32" s="34">
        <v>28</v>
      </c>
      <c r="BH32" s="32" t="str">
        <f t="shared" si="2"/>
        <v>Germany</v>
      </c>
      <c r="BL32" s="24" t="str">
        <f>IF($BJ$2=0, $J$7, "")</f>
        <v>South Africa</v>
      </c>
      <c r="BM32" s="25" t="str">
        <f>IF($BJ$2=0, $J$10, "")</f>
        <v>Tonga</v>
      </c>
      <c r="BR32" s="34">
        <f t="shared" si="18"/>
        <v>32</v>
      </c>
      <c r="BV32" s="34">
        <f t="shared" si="23"/>
        <v>32</v>
      </c>
      <c r="CA32" s="16" t="str">
        <f t="shared" si="19"/>
        <v>Green - Dark</v>
      </c>
      <c r="CB32" s="7" t="str">
        <f t="shared" si="20"/>
        <v>Gold</v>
      </c>
      <c r="CI32" s="16" t="str">
        <f t="shared" si="21"/>
        <v>White</v>
      </c>
      <c r="CJ32" s="7" t="str">
        <f t="shared" si="22"/>
        <v>Black</v>
      </c>
    </row>
    <row r="33" spans="1:88" x14ac:dyDescent="0.25">
      <c r="A33" s="2"/>
      <c r="B33" s="201" t="str">
        <f t="shared" si="14"/>
        <v>Scotland</v>
      </c>
      <c r="C33" s="201"/>
      <c r="D33" s="201"/>
      <c r="E33" s="201"/>
      <c r="F33" s="201"/>
      <c r="G33" s="201"/>
      <c r="H33" s="201"/>
      <c r="I33" s="36" t="str">
        <f t="shared" si="15"/>
        <v>v</v>
      </c>
      <c r="J33" s="201" t="str">
        <f t="shared" si="16"/>
        <v>Romania</v>
      </c>
      <c r="K33" s="201"/>
      <c r="L33" s="201"/>
      <c r="M33" s="201"/>
      <c r="N33" s="201"/>
      <c r="O33" s="201"/>
      <c r="P33" s="201"/>
      <c r="Q33" s="2"/>
      <c r="R33" s="221"/>
      <c r="S33" s="222"/>
      <c r="T33" s="223"/>
      <c r="U33" s="2"/>
      <c r="V33" s="147" t="str">
        <f t="shared" si="25"/>
        <v>B</v>
      </c>
      <c r="W33" s="148"/>
      <c r="X33" s="149"/>
      <c r="Y33" s="2"/>
      <c r="Z33" s="236">
        <v>44834</v>
      </c>
      <c r="AA33" s="237"/>
      <c r="AB33" s="237"/>
      <c r="AC33" s="237"/>
      <c r="AD33" s="237"/>
      <c r="AE33" s="238"/>
      <c r="AF33" s="2"/>
      <c r="AG33" s="239">
        <v>0.875</v>
      </c>
      <c r="AH33" s="240"/>
      <c r="AI33" s="241"/>
      <c r="AJ33" s="2"/>
      <c r="AK33" s="242">
        <f t="shared" si="13"/>
        <v>45199.875</v>
      </c>
      <c r="AL33" s="243"/>
      <c r="AM33" s="243"/>
      <c r="AN33" s="243"/>
      <c r="AO33" s="243"/>
      <c r="AP33" s="243"/>
      <c r="AQ33" s="243"/>
      <c r="AR33" s="243"/>
      <c r="AS33" s="244"/>
      <c r="AT33" s="2"/>
      <c r="AV33" s="63">
        <f>IF($AK33="", "", $AK33+'Intro &amp; Setup'!$BA$33)</f>
        <v>45199.833333333336</v>
      </c>
      <c r="AZ33" s="19" t="s">
        <v>59</v>
      </c>
      <c r="BD33" s="32" t="str">
        <f t="shared" si="1"/>
        <v>Denmark</v>
      </c>
      <c r="BE33" s="34">
        <f>IF($BD33="", "", MAX($BE$4:$BE32)+1)</f>
        <v>26</v>
      </c>
      <c r="BG33" s="34">
        <v>29</v>
      </c>
      <c r="BH33" s="32" t="str">
        <f t="shared" si="2"/>
        <v>Ghana</v>
      </c>
      <c r="BL33" s="24" t="str">
        <f>IF($BJ$2=0, $J$9, "")</f>
        <v>Scotland</v>
      </c>
      <c r="BM33" s="25" t="str">
        <f>IF($BJ$2=0, $J$11, "")</f>
        <v>Romania</v>
      </c>
      <c r="BR33" s="34">
        <f t="shared" si="18"/>
        <v>30</v>
      </c>
      <c r="BV33" s="34">
        <f t="shared" si="23"/>
        <v>30</v>
      </c>
      <c r="CA33" s="16" t="str">
        <f t="shared" si="19"/>
        <v>Blue - Dark</v>
      </c>
      <c r="CB33" s="7" t="str">
        <f t="shared" si="20"/>
        <v>White</v>
      </c>
      <c r="CI33" s="16" t="str">
        <f t="shared" si="21"/>
        <v>Yellow</v>
      </c>
      <c r="CJ33" s="7" t="str">
        <f t="shared" si="22"/>
        <v>Red - Medium</v>
      </c>
    </row>
    <row r="34" spans="1:88" x14ac:dyDescent="0.25">
      <c r="A34" s="2"/>
      <c r="B34" s="201" t="str">
        <f t="shared" si="14"/>
        <v>Ireland</v>
      </c>
      <c r="C34" s="201"/>
      <c r="D34" s="201"/>
      <c r="E34" s="201"/>
      <c r="F34" s="201"/>
      <c r="G34" s="201"/>
      <c r="H34" s="201"/>
      <c r="I34" s="36" t="str">
        <f t="shared" si="15"/>
        <v>v</v>
      </c>
      <c r="J34" s="201" t="str">
        <f t="shared" si="16"/>
        <v>Tonga</v>
      </c>
      <c r="K34" s="201"/>
      <c r="L34" s="201"/>
      <c r="M34" s="201"/>
      <c r="N34" s="201"/>
      <c r="O34" s="201"/>
      <c r="P34" s="201"/>
      <c r="Q34" s="2"/>
      <c r="R34" s="221"/>
      <c r="S34" s="222"/>
      <c r="T34" s="223"/>
      <c r="U34" s="2"/>
      <c r="V34" s="147" t="str">
        <f t="shared" si="25"/>
        <v>B</v>
      </c>
      <c r="W34" s="148"/>
      <c r="X34" s="149"/>
      <c r="Y34" s="2"/>
      <c r="Z34" s="236">
        <v>44820</v>
      </c>
      <c r="AA34" s="237"/>
      <c r="AB34" s="237"/>
      <c r="AC34" s="237"/>
      <c r="AD34" s="237"/>
      <c r="AE34" s="238"/>
      <c r="AF34" s="2"/>
      <c r="AG34" s="239">
        <v>0.875</v>
      </c>
      <c r="AH34" s="240"/>
      <c r="AI34" s="241"/>
      <c r="AJ34" s="2"/>
      <c r="AK34" s="242">
        <f t="shared" si="13"/>
        <v>45185.875</v>
      </c>
      <c r="AL34" s="243"/>
      <c r="AM34" s="243"/>
      <c r="AN34" s="243"/>
      <c r="AO34" s="243"/>
      <c r="AP34" s="243"/>
      <c r="AQ34" s="243"/>
      <c r="AR34" s="243"/>
      <c r="AS34" s="244"/>
      <c r="AT34" s="2"/>
      <c r="AV34" s="63">
        <f>IF($AK34="", "", $AK34+'Intro &amp; Setup'!$BA$33)</f>
        <v>45185.833333333336</v>
      </c>
      <c r="AZ34" s="19" t="s">
        <v>8</v>
      </c>
      <c r="BD34" s="32" t="str">
        <f t="shared" si="1"/>
        <v/>
      </c>
      <c r="BE34" s="34" t="str">
        <f>IF($BD34="", "", MAX($BE$4:$BE33)+1)</f>
        <v/>
      </c>
      <c r="BG34" s="34">
        <v>30</v>
      </c>
      <c r="BH34" s="32" t="str">
        <f t="shared" si="2"/>
        <v>Greece</v>
      </c>
      <c r="BL34" s="24" t="str">
        <f>IF($BJ$2=0, $J$8, "")</f>
        <v>Ireland</v>
      </c>
      <c r="BM34" s="25" t="str">
        <f>IF($BJ$2=0, $J$10, "")</f>
        <v>Tonga</v>
      </c>
      <c r="BR34" s="34">
        <f>IF($BR$14=0, IF($AK34="", "", COUNTIF($AK$17:$AK$56, "&lt;"&amp;$AK34)+1), "")</f>
        <v>13</v>
      </c>
      <c r="BV34" s="34">
        <f t="shared" si="23"/>
        <v>13</v>
      </c>
      <c r="CA34" s="16" t="str">
        <f t="shared" si="19"/>
        <v>Green - Medium</v>
      </c>
      <c r="CB34" s="7" t="str">
        <f t="shared" si="20"/>
        <v>White</v>
      </c>
      <c r="CI34" s="16" t="str">
        <f t="shared" si="21"/>
        <v>White</v>
      </c>
      <c r="CJ34" s="7" t="str">
        <f t="shared" si="22"/>
        <v>Black</v>
      </c>
    </row>
    <row r="35" spans="1:88" x14ac:dyDescent="0.25">
      <c r="A35" s="2"/>
      <c r="B35" s="201" t="str">
        <f t="shared" si="14"/>
        <v>South Africa</v>
      </c>
      <c r="C35" s="201"/>
      <c r="D35" s="201"/>
      <c r="E35" s="201"/>
      <c r="F35" s="201"/>
      <c r="G35" s="201"/>
      <c r="H35" s="201"/>
      <c r="I35" s="36" t="str">
        <f t="shared" si="15"/>
        <v>v</v>
      </c>
      <c r="J35" s="201" t="str">
        <f t="shared" si="16"/>
        <v>Romania</v>
      </c>
      <c r="K35" s="201"/>
      <c r="L35" s="201"/>
      <c r="M35" s="201"/>
      <c r="N35" s="201"/>
      <c r="O35" s="201"/>
      <c r="P35" s="201"/>
      <c r="Q35" s="2"/>
      <c r="R35" s="221"/>
      <c r="S35" s="222"/>
      <c r="T35" s="223"/>
      <c r="U35" s="2"/>
      <c r="V35" s="147" t="str">
        <f t="shared" si="25"/>
        <v>B</v>
      </c>
      <c r="W35" s="148"/>
      <c r="X35" s="149"/>
      <c r="Y35" s="2"/>
      <c r="Z35" s="236">
        <v>44821</v>
      </c>
      <c r="AA35" s="237"/>
      <c r="AB35" s="237"/>
      <c r="AC35" s="237"/>
      <c r="AD35" s="237"/>
      <c r="AE35" s="238"/>
      <c r="AF35" s="2"/>
      <c r="AG35" s="239">
        <v>0.625</v>
      </c>
      <c r="AH35" s="240"/>
      <c r="AI35" s="241"/>
      <c r="AJ35" s="2"/>
      <c r="AK35" s="242">
        <f t="shared" si="13"/>
        <v>45186.625</v>
      </c>
      <c r="AL35" s="243"/>
      <c r="AM35" s="243"/>
      <c r="AN35" s="243"/>
      <c r="AO35" s="243"/>
      <c r="AP35" s="243"/>
      <c r="AQ35" s="243"/>
      <c r="AR35" s="243"/>
      <c r="AS35" s="244"/>
      <c r="AT35" s="2"/>
      <c r="AV35" s="63">
        <f>IF($AK35="", "", $AK35+'Intro &amp; Setup'!$BA$33)</f>
        <v>45186.583333333336</v>
      </c>
      <c r="AZ35" s="19" t="s">
        <v>60</v>
      </c>
      <c r="BD35" s="32" t="str">
        <f t="shared" si="1"/>
        <v/>
      </c>
      <c r="BE35" s="34" t="str">
        <f>IF($BD35="", "", MAX($BE$4:$BE34)+1)</f>
        <v/>
      </c>
      <c r="BG35" s="34">
        <v>31</v>
      </c>
      <c r="BH35" s="32" t="str">
        <f t="shared" si="2"/>
        <v>Guam</v>
      </c>
      <c r="BL35" s="24" t="str">
        <f>IF($BJ$2=0, $J$7, "")</f>
        <v>South Africa</v>
      </c>
      <c r="BM35" s="25" t="str">
        <f>IF($BJ$2=0, $J$11, "")</f>
        <v>Romania</v>
      </c>
      <c r="BR35" s="34">
        <f t="shared" si="18"/>
        <v>14</v>
      </c>
      <c r="BV35" s="34">
        <f t="shared" si="23"/>
        <v>14</v>
      </c>
      <c r="CA35" s="16" t="str">
        <f t="shared" si="19"/>
        <v>Green - Dark</v>
      </c>
      <c r="CB35" s="7" t="str">
        <f t="shared" si="20"/>
        <v>Gold</v>
      </c>
      <c r="CI35" s="16" t="str">
        <f t="shared" si="21"/>
        <v>Yellow</v>
      </c>
      <c r="CJ35" s="7" t="str">
        <f t="shared" si="22"/>
        <v>Red - Medium</v>
      </c>
    </row>
    <row r="36" spans="1:88" x14ac:dyDescent="0.25">
      <c r="A36" s="2"/>
      <c r="B36" s="201" t="str">
        <f t="shared" si="14"/>
        <v>Ireland</v>
      </c>
      <c r="C36" s="201"/>
      <c r="D36" s="201"/>
      <c r="E36" s="201"/>
      <c r="F36" s="201"/>
      <c r="G36" s="201"/>
      <c r="H36" s="201"/>
      <c r="I36" s="36" t="str">
        <f t="shared" si="15"/>
        <v>v</v>
      </c>
      <c r="J36" s="201" t="str">
        <f t="shared" si="16"/>
        <v>Scotland</v>
      </c>
      <c r="K36" s="201"/>
      <c r="L36" s="201"/>
      <c r="M36" s="201"/>
      <c r="N36" s="201"/>
      <c r="O36" s="201"/>
      <c r="P36" s="201"/>
      <c r="Q36" s="2"/>
      <c r="R36" s="221" t="s">
        <v>151</v>
      </c>
      <c r="S36" s="222"/>
      <c r="T36" s="223"/>
      <c r="U36" s="2"/>
      <c r="V36" s="147" t="str">
        <f t="shared" si="25"/>
        <v>B</v>
      </c>
      <c r="W36" s="148"/>
      <c r="X36" s="149"/>
      <c r="Y36" s="2"/>
      <c r="Z36" s="236">
        <v>44841</v>
      </c>
      <c r="AA36" s="237"/>
      <c r="AB36" s="237"/>
      <c r="AC36" s="237"/>
      <c r="AD36" s="237"/>
      <c r="AE36" s="238"/>
      <c r="AF36" s="2"/>
      <c r="AG36" s="239">
        <v>0.875</v>
      </c>
      <c r="AH36" s="240"/>
      <c r="AI36" s="241"/>
      <c r="AJ36" s="2"/>
      <c r="AK36" s="242">
        <f t="shared" si="13"/>
        <v>45206.875</v>
      </c>
      <c r="AL36" s="243"/>
      <c r="AM36" s="243"/>
      <c r="AN36" s="243"/>
      <c r="AO36" s="243"/>
      <c r="AP36" s="243"/>
      <c r="AQ36" s="243"/>
      <c r="AR36" s="243"/>
      <c r="AS36" s="244"/>
      <c r="AT36" s="2"/>
      <c r="AV36" s="63">
        <f>IF($AK36="", "", $AK36+'Intro &amp; Setup'!$BA$33)</f>
        <v>45206.833333333336</v>
      </c>
      <c r="AZ36" s="19" t="s">
        <v>61</v>
      </c>
      <c r="BD36" s="32" t="str">
        <f t="shared" si="1"/>
        <v>Finland</v>
      </c>
      <c r="BE36" s="34">
        <f>IF($BD36="", "", MAX($BE$4:$BE35)+1)</f>
        <v>27</v>
      </c>
      <c r="BG36" s="34">
        <v>32</v>
      </c>
      <c r="BH36" s="32" t="str">
        <f t="shared" si="2"/>
        <v>Guyana</v>
      </c>
      <c r="BL36" s="26" t="str">
        <f>IF($BJ$2=0, $J$9, "")</f>
        <v>Scotland</v>
      </c>
      <c r="BM36" s="27" t="str">
        <f>IF($BJ$2=0, $J$8, "")</f>
        <v>Ireland</v>
      </c>
      <c r="BR36" s="34">
        <f t="shared" si="18"/>
        <v>37</v>
      </c>
      <c r="BV36" s="34">
        <f t="shared" si="23"/>
        <v>37</v>
      </c>
      <c r="CA36" s="16" t="str">
        <f t="shared" si="19"/>
        <v>Green - Medium</v>
      </c>
      <c r="CB36" s="7" t="str">
        <f t="shared" si="20"/>
        <v>White</v>
      </c>
      <c r="CI36" s="16" t="str">
        <f t="shared" si="21"/>
        <v>Blue - Dark</v>
      </c>
      <c r="CJ36" s="7" t="str">
        <f t="shared" si="22"/>
        <v>White</v>
      </c>
    </row>
    <row r="37" spans="1:88" x14ac:dyDescent="0.25">
      <c r="A37" s="2"/>
      <c r="B37" s="201" t="str">
        <f t="shared" si="14"/>
        <v>Fiji</v>
      </c>
      <c r="C37" s="201"/>
      <c r="D37" s="201"/>
      <c r="E37" s="201"/>
      <c r="F37" s="201"/>
      <c r="G37" s="201"/>
      <c r="H37" s="201"/>
      <c r="I37" s="36" t="str">
        <f t="shared" si="15"/>
        <v>v</v>
      </c>
      <c r="J37" s="201" t="str">
        <f t="shared" si="16"/>
        <v>Georgia</v>
      </c>
      <c r="K37" s="201"/>
      <c r="L37" s="201"/>
      <c r="M37" s="201"/>
      <c r="N37" s="201"/>
      <c r="O37" s="201"/>
      <c r="P37" s="201"/>
      <c r="Q37" s="2"/>
      <c r="R37" s="221"/>
      <c r="S37" s="222"/>
      <c r="T37" s="223"/>
      <c r="U37" s="2"/>
      <c r="V37" s="147" t="str">
        <f>IF($BJ$2=0, "C", "")</f>
        <v>C</v>
      </c>
      <c r="W37" s="148"/>
      <c r="X37" s="149"/>
      <c r="Y37" s="2"/>
      <c r="Z37" s="236">
        <v>44834</v>
      </c>
      <c r="AA37" s="237"/>
      <c r="AB37" s="237"/>
      <c r="AC37" s="237"/>
      <c r="AD37" s="237"/>
      <c r="AE37" s="238"/>
      <c r="AF37" s="2"/>
      <c r="AG37" s="239">
        <v>0.73958333333333337</v>
      </c>
      <c r="AH37" s="240"/>
      <c r="AI37" s="241"/>
      <c r="AJ37" s="2"/>
      <c r="AK37" s="242">
        <f t="shared" si="13"/>
        <v>45199.739583333336</v>
      </c>
      <c r="AL37" s="243"/>
      <c r="AM37" s="243"/>
      <c r="AN37" s="243"/>
      <c r="AO37" s="243"/>
      <c r="AP37" s="243"/>
      <c r="AQ37" s="243"/>
      <c r="AR37" s="243"/>
      <c r="AS37" s="244"/>
      <c r="AT37" s="2"/>
      <c r="AV37" s="63">
        <f>IF($AK37="", "", $AK37+'Intro &amp; Setup'!$BA$33)</f>
        <v>45199.697916666672</v>
      </c>
      <c r="AZ37" s="19" t="s">
        <v>12</v>
      </c>
      <c r="BD37" s="32" t="str">
        <f t="shared" si="1"/>
        <v/>
      </c>
      <c r="BE37" s="34" t="str">
        <f>IF($BD37="", "", MAX($BE$4:$BE36)+1)</f>
        <v/>
      </c>
      <c r="BG37" s="34">
        <v>33</v>
      </c>
      <c r="BH37" s="32" t="str">
        <f t="shared" si="2"/>
        <v>Hong Kong</v>
      </c>
      <c r="BL37" s="22" t="str">
        <f>IF($BJ$2=0, $R$9, "")</f>
        <v>Fiji</v>
      </c>
      <c r="BM37" s="23" t="str">
        <f>IF($BJ$2=0, $R$10, "")</f>
        <v>Georgia</v>
      </c>
      <c r="BR37" s="34">
        <f t="shared" si="18"/>
        <v>29</v>
      </c>
      <c r="BV37" s="34">
        <f t="shared" si="23"/>
        <v>29</v>
      </c>
      <c r="CA37" s="16" t="str">
        <f t="shared" si="19"/>
        <v>White</v>
      </c>
      <c r="CB37" s="7" t="str">
        <f t="shared" si="20"/>
        <v>Black</v>
      </c>
      <c r="CI37" s="16" t="str">
        <f t="shared" si="21"/>
        <v>White</v>
      </c>
      <c r="CJ37" s="7" t="str">
        <f t="shared" si="22"/>
        <v>Red - Medium</v>
      </c>
    </row>
    <row r="38" spans="1:88" x14ac:dyDescent="0.25">
      <c r="A38" s="2"/>
      <c r="B38" s="201" t="str">
        <f t="shared" si="14"/>
        <v>Wales</v>
      </c>
      <c r="C38" s="201"/>
      <c r="D38" s="201"/>
      <c r="E38" s="201"/>
      <c r="F38" s="201"/>
      <c r="G38" s="201"/>
      <c r="H38" s="201"/>
      <c r="I38" s="36" t="str">
        <f t="shared" si="15"/>
        <v>v</v>
      </c>
      <c r="J38" s="201" t="str">
        <f t="shared" si="16"/>
        <v>Australia</v>
      </c>
      <c r="K38" s="201"/>
      <c r="L38" s="201"/>
      <c r="M38" s="201"/>
      <c r="N38" s="201"/>
      <c r="O38" s="201"/>
      <c r="P38" s="201"/>
      <c r="Q38" s="2"/>
      <c r="R38" s="221"/>
      <c r="S38" s="222"/>
      <c r="T38" s="223"/>
      <c r="U38" s="2"/>
      <c r="V38" s="147" t="str">
        <f t="shared" ref="V38:V45" si="26">IF($BJ$2=0, "C", "")</f>
        <v>C</v>
      </c>
      <c r="W38" s="148"/>
      <c r="X38" s="149"/>
      <c r="Y38" s="2"/>
      <c r="Z38" s="236">
        <v>44828</v>
      </c>
      <c r="AA38" s="237"/>
      <c r="AB38" s="237"/>
      <c r="AC38" s="237"/>
      <c r="AD38" s="237"/>
      <c r="AE38" s="238"/>
      <c r="AF38" s="2"/>
      <c r="AG38" s="239">
        <v>0.875</v>
      </c>
      <c r="AH38" s="240"/>
      <c r="AI38" s="241"/>
      <c r="AJ38" s="2"/>
      <c r="AK38" s="242">
        <f t="shared" si="13"/>
        <v>45193.875</v>
      </c>
      <c r="AL38" s="243"/>
      <c r="AM38" s="243"/>
      <c r="AN38" s="243"/>
      <c r="AO38" s="243"/>
      <c r="AP38" s="243"/>
      <c r="AQ38" s="243"/>
      <c r="AR38" s="243"/>
      <c r="AS38" s="244"/>
      <c r="AT38" s="2"/>
      <c r="AV38" s="63">
        <f>IF($AK38="", "", $AK38+'Intro &amp; Setup'!$BA$33)</f>
        <v>45193.833333333336</v>
      </c>
      <c r="AZ38" s="19" t="s">
        <v>62</v>
      </c>
      <c r="BD38" s="32" t="str">
        <f t="shared" si="1"/>
        <v/>
      </c>
      <c r="BE38" s="34" t="str">
        <f>IF($BD38="", "", MAX($BE$4:$BE37)+1)</f>
        <v/>
      </c>
      <c r="BG38" s="34">
        <v>34</v>
      </c>
      <c r="BH38" s="32" t="str">
        <f t="shared" si="2"/>
        <v>Hungary</v>
      </c>
      <c r="BL38" s="24" t="str">
        <f>IF($BJ$2=0, $R$7, "")</f>
        <v>Wales</v>
      </c>
      <c r="BM38" s="25" t="str">
        <f>IF($BJ$2=0, $R$8, "")</f>
        <v>Australia</v>
      </c>
      <c r="BR38" s="34">
        <f t="shared" si="18"/>
        <v>24</v>
      </c>
      <c r="BV38" s="34">
        <f t="shared" si="23"/>
        <v>24</v>
      </c>
      <c r="CA38" s="16" t="str">
        <f t="shared" si="19"/>
        <v>Red - Medium</v>
      </c>
      <c r="CB38" s="7" t="str">
        <f t="shared" si="20"/>
        <v>White</v>
      </c>
      <c r="CI38" s="16" t="str">
        <f t="shared" si="21"/>
        <v>Gold</v>
      </c>
      <c r="CJ38" s="7" t="str">
        <f t="shared" si="22"/>
        <v>Green - Dark</v>
      </c>
    </row>
    <row r="39" spans="1:88" x14ac:dyDescent="0.25">
      <c r="A39" s="2"/>
      <c r="B39" s="201" t="str">
        <f t="shared" si="14"/>
        <v>Georgia</v>
      </c>
      <c r="C39" s="201"/>
      <c r="D39" s="201"/>
      <c r="E39" s="201"/>
      <c r="F39" s="201"/>
      <c r="G39" s="201"/>
      <c r="H39" s="201"/>
      <c r="I39" s="36" t="str">
        <f t="shared" si="15"/>
        <v>v</v>
      </c>
      <c r="J39" s="201" t="str">
        <f t="shared" si="16"/>
        <v>Portugal</v>
      </c>
      <c r="K39" s="201"/>
      <c r="L39" s="201"/>
      <c r="M39" s="201"/>
      <c r="N39" s="201"/>
      <c r="O39" s="201"/>
      <c r="P39" s="201"/>
      <c r="Q39" s="2"/>
      <c r="R39" s="221"/>
      <c r="S39" s="222"/>
      <c r="T39" s="223"/>
      <c r="U39" s="2"/>
      <c r="V39" s="147" t="str">
        <f t="shared" si="26"/>
        <v>C</v>
      </c>
      <c r="W39" s="148"/>
      <c r="X39" s="149"/>
      <c r="Y39" s="2"/>
      <c r="Z39" s="236">
        <v>44827</v>
      </c>
      <c r="AA39" s="237"/>
      <c r="AB39" s="237"/>
      <c r="AC39" s="237"/>
      <c r="AD39" s="237"/>
      <c r="AE39" s="238"/>
      <c r="AF39" s="2"/>
      <c r="AG39" s="239">
        <v>0.58333333333333337</v>
      </c>
      <c r="AH39" s="240"/>
      <c r="AI39" s="241"/>
      <c r="AJ39" s="2"/>
      <c r="AK39" s="242">
        <f t="shared" si="13"/>
        <v>45192.583333333336</v>
      </c>
      <c r="AL39" s="243"/>
      <c r="AM39" s="243"/>
      <c r="AN39" s="243"/>
      <c r="AO39" s="243"/>
      <c r="AP39" s="243"/>
      <c r="AQ39" s="243"/>
      <c r="AR39" s="243"/>
      <c r="AS39" s="244"/>
      <c r="AT39" s="2"/>
      <c r="AV39" s="63">
        <f>IF($AK39="", "", $AK39+'Intro &amp; Setup'!$BA$33)</f>
        <v>45192.541666666672</v>
      </c>
      <c r="AZ39" s="19" t="s">
        <v>63</v>
      </c>
      <c r="BD39" s="32" t="str">
        <f t="shared" si="1"/>
        <v>Germany</v>
      </c>
      <c r="BE39" s="34">
        <f>IF($BD39="", "", MAX($BE$4:$BE38)+1)</f>
        <v>28</v>
      </c>
      <c r="BG39" s="34">
        <v>35</v>
      </c>
      <c r="BH39" s="32" t="str">
        <f t="shared" si="2"/>
        <v>India</v>
      </c>
      <c r="BL39" s="24" t="str">
        <f>IF($BJ$2=0, $R$10, "")</f>
        <v>Georgia</v>
      </c>
      <c r="BM39" s="25" t="str">
        <f>IF($BJ$2=0, $R$11, "")</f>
        <v>Portugal</v>
      </c>
      <c r="BR39" s="34">
        <f t="shared" si="18"/>
        <v>20</v>
      </c>
      <c r="BV39" s="34">
        <f t="shared" si="23"/>
        <v>20</v>
      </c>
      <c r="CA39" s="16" t="str">
        <f t="shared" si="19"/>
        <v>White</v>
      </c>
      <c r="CB39" s="7" t="str">
        <f t="shared" si="20"/>
        <v>Red - Medium</v>
      </c>
      <c r="CI39" s="16" t="str">
        <f t="shared" si="21"/>
        <v>Red - Medium</v>
      </c>
      <c r="CJ39" s="7" t="str">
        <f t="shared" si="22"/>
        <v>Green - Medium</v>
      </c>
    </row>
    <row r="40" spans="1:88" x14ac:dyDescent="0.25">
      <c r="A40" s="2"/>
      <c r="B40" s="201" t="str">
        <f t="shared" si="14"/>
        <v>Wales</v>
      </c>
      <c r="C40" s="201"/>
      <c r="D40" s="201"/>
      <c r="E40" s="201"/>
      <c r="F40" s="201"/>
      <c r="G40" s="201"/>
      <c r="H40" s="201"/>
      <c r="I40" s="36" t="str">
        <f t="shared" si="15"/>
        <v>v</v>
      </c>
      <c r="J40" s="201" t="str">
        <f t="shared" si="16"/>
        <v>Fiji</v>
      </c>
      <c r="K40" s="201"/>
      <c r="L40" s="201"/>
      <c r="M40" s="201"/>
      <c r="N40" s="201"/>
      <c r="O40" s="201"/>
      <c r="P40" s="201"/>
      <c r="Q40" s="2"/>
      <c r="R40" s="221" t="s">
        <v>151</v>
      </c>
      <c r="S40" s="222"/>
      <c r="T40" s="223"/>
      <c r="U40" s="2"/>
      <c r="V40" s="147" t="str">
        <f t="shared" si="26"/>
        <v>C</v>
      </c>
      <c r="W40" s="148"/>
      <c r="X40" s="149"/>
      <c r="Y40" s="2"/>
      <c r="Z40" s="236">
        <v>44814</v>
      </c>
      <c r="AA40" s="237"/>
      <c r="AB40" s="237"/>
      <c r="AC40" s="237"/>
      <c r="AD40" s="237"/>
      <c r="AE40" s="238"/>
      <c r="AF40" s="2"/>
      <c r="AG40" s="239">
        <v>0.875</v>
      </c>
      <c r="AH40" s="240"/>
      <c r="AI40" s="241"/>
      <c r="AJ40" s="2"/>
      <c r="AK40" s="242">
        <f t="shared" si="13"/>
        <v>45179.875</v>
      </c>
      <c r="AL40" s="243"/>
      <c r="AM40" s="243"/>
      <c r="AN40" s="243"/>
      <c r="AO40" s="243"/>
      <c r="AP40" s="243"/>
      <c r="AQ40" s="243"/>
      <c r="AR40" s="243"/>
      <c r="AS40" s="244"/>
      <c r="AT40" s="2"/>
      <c r="AV40" s="63">
        <f>IF($AK40="", "", $AK40+'Intro &amp; Setup'!$BA$33)</f>
        <v>45179.833333333336</v>
      </c>
      <c r="AZ40" s="19" t="s">
        <v>64</v>
      </c>
      <c r="BD40" s="32" t="str">
        <f t="shared" si="1"/>
        <v>Ghana</v>
      </c>
      <c r="BE40" s="34">
        <f>IF($BD40="", "", MAX($BE$4:$BE39)+1)</f>
        <v>29</v>
      </c>
      <c r="BG40" s="34">
        <v>36</v>
      </c>
      <c r="BH40" s="32" t="str">
        <f t="shared" si="2"/>
        <v>Indonesia</v>
      </c>
      <c r="BL40" s="24" t="str">
        <f>IF($BJ$2=0, $R$9, "")</f>
        <v>Fiji</v>
      </c>
      <c r="BM40" s="25" t="str">
        <f>IF($BJ$2=0, $R$7, "")</f>
        <v>Wales</v>
      </c>
      <c r="BR40" s="34">
        <f t="shared" si="18"/>
        <v>8</v>
      </c>
      <c r="BV40" s="34">
        <f t="shared" si="23"/>
        <v>8</v>
      </c>
      <c r="CA40" s="16" t="str">
        <f t="shared" si="19"/>
        <v>Red - Medium</v>
      </c>
      <c r="CB40" s="7" t="str">
        <f t="shared" si="20"/>
        <v>White</v>
      </c>
      <c r="CI40" s="16" t="str">
        <f t="shared" si="21"/>
        <v>White</v>
      </c>
      <c r="CJ40" s="7" t="str">
        <f t="shared" si="22"/>
        <v>Black</v>
      </c>
    </row>
    <row r="41" spans="1:88" x14ac:dyDescent="0.25">
      <c r="A41" s="2"/>
      <c r="B41" s="201" t="str">
        <f t="shared" si="14"/>
        <v>Australia</v>
      </c>
      <c r="C41" s="201"/>
      <c r="D41" s="201"/>
      <c r="E41" s="201"/>
      <c r="F41" s="201"/>
      <c r="G41" s="201"/>
      <c r="H41" s="201"/>
      <c r="I41" s="36" t="str">
        <f t="shared" si="15"/>
        <v>v</v>
      </c>
      <c r="J41" s="201" t="str">
        <f t="shared" si="16"/>
        <v>Portugal</v>
      </c>
      <c r="K41" s="201"/>
      <c r="L41" s="201"/>
      <c r="M41" s="201"/>
      <c r="N41" s="201"/>
      <c r="O41" s="201"/>
      <c r="P41" s="201"/>
      <c r="Q41" s="2"/>
      <c r="R41" s="221"/>
      <c r="S41" s="222"/>
      <c r="T41" s="223"/>
      <c r="U41" s="2"/>
      <c r="V41" s="147" t="str">
        <f t="shared" si="26"/>
        <v>C</v>
      </c>
      <c r="W41" s="148"/>
      <c r="X41" s="149"/>
      <c r="Y41" s="2"/>
      <c r="Z41" s="236">
        <v>44835</v>
      </c>
      <c r="AA41" s="237"/>
      <c r="AB41" s="237"/>
      <c r="AC41" s="237"/>
      <c r="AD41" s="237"/>
      <c r="AE41" s="238"/>
      <c r="AF41" s="2"/>
      <c r="AG41" s="239">
        <v>0.73958333333333337</v>
      </c>
      <c r="AH41" s="240"/>
      <c r="AI41" s="241"/>
      <c r="AJ41" s="2"/>
      <c r="AK41" s="242">
        <f t="shared" si="13"/>
        <v>45200.739583333336</v>
      </c>
      <c r="AL41" s="243"/>
      <c r="AM41" s="243"/>
      <c r="AN41" s="243"/>
      <c r="AO41" s="243"/>
      <c r="AP41" s="243"/>
      <c r="AQ41" s="243"/>
      <c r="AR41" s="243"/>
      <c r="AS41" s="244"/>
      <c r="AT41" s="2"/>
      <c r="AV41" s="63">
        <f>IF($AK41="", "", $AK41+'Intro &amp; Setup'!$BA$33)</f>
        <v>45200.697916666672</v>
      </c>
      <c r="AZ41" s="19" t="s">
        <v>65</v>
      </c>
      <c r="BD41" s="32" t="str">
        <f t="shared" si="1"/>
        <v>Greece</v>
      </c>
      <c r="BE41" s="34">
        <f>IF($BD41="", "", MAX($BE$4:$BE40)+1)</f>
        <v>30</v>
      </c>
      <c r="BG41" s="34">
        <v>37</v>
      </c>
      <c r="BH41" s="32" t="str">
        <f t="shared" si="2"/>
        <v>Iran</v>
      </c>
      <c r="BL41" s="24" t="str">
        <f>IF($BJ$2=0, $R$8, "")</f>
        <v>Australia</v>
      </c>
      <c r="BM41" s="25" t="str">
        <f>IF($BJ$2=0, $R$11, "")</f>
        <v>Portugal</v>
      </c>
      <c r="BR41" s="34">
        <f t="shared" si="18"/>
        <v>31</v>
      </c>
      <c r="BV41" s="34">
        <f t="shared" si="23"/>
        <v>31</v>
      </c>
      <c r="CA41" s="16" t="str">
        <f t="shared" si="19"/>
        <v>Gold</v>
      </c>
      <c r="CB41" s="7" t="str">
        <f t="shared" si="20"/>
        <v>Green - Dark</v>
      </c>
      <c r="CI41" s="16" t="str">
        <f t="shared" si="21"/>
        <v>Red - Medium</v>
      </c>
      <c r="CJ41" s="7" t="str">
        <f t="shared" si="22"/>
        <v>Green - Medium</v>
      </c>
    </row>
    <row r="42" spans="1:88" x14ac:dyDescent="0.25">
      <c r="A42" s="2"/>
      <c r="B42" s="201" t="str">
        <f t="shared" si="14"/>
        <v>Wales</v>
      </c>
      <c r="C42" s="201"/>
      <c r="D42" s="201"/>
      <c r="E42" s="201"/>
      <c r="F42" s="201"/>
      <c r="G42" s="201"/>
      <c r="H42" s="201"/>
      <c r="I42" s="36" t="str">
        <f t="shared" si="15"/>
        <v>v</v>
      </c>
      <c r="J42" s="201" t="str">
        <f t="shared" si="16"/>
        <v>Georgia</v>
      </c>
      <c r="K42" s="201"/>
      <c r="L42" s="201"/>
      <c r="M42" s="201"/>
      <c r="N42" s="201"/>
      <c r="O42" s="201"/>
      <c r="P42" s="201"/>
      <c r="Q42" s="2"/>
      <c r="R42" s="221"/>
      <c r="S42" s="222"/>
      <c r="T42" s="223"/>
      <c r="U42" s="2"/>
      <c r="V42" s="147" t="str">
        <f t="shared" si="26"/>
        <v>C</v>
      </c>
      <c r="W42" s="148"/>
      <c r="X42" s="149"/>
      <c r="Y42" s="2"/>
      <c r="Z42" s="236">
        <v>44841</v>
      </c>
      <c r="AA42" s="237"/>
      <c r="AB42" s="237"/>
      <c r="AC42" s="237"/>
      <c r="AD42" s="237"/>
      <c r="AE42" s="238"/>
      <c r="AF42" s="2"/>
      <c r="AG42" s="239">
        <v>0.625</v>
      </c>
      <c r="AH42" s="240"/>
      <c r="AI42" s="241"/>
      <c r="AJ42" s="2"/>
      <c r="AK42" s="242">
        <f t="shared" si="13"/>
        <v>45206.625</v>
      </c>
      <c r="AL42" s="243"/>
      <c r="AM42" s="243"/>
      <c r="AN42" s="243"/>
      <c r="AO42" s="243"/>
      <c r="AP42" s="243"/>
      <c r="AQ42" s="243"/>
      <c r="AR42" s="243"/>
      <c r="AS42" s="244"/>
      <c r="AT42" s="2"/>
      <c r="AV42" s="63">
        <f>IF($AK42="", "", $AK42+'Intro &amp; Setup'!$BA$33)</f>
        <v>45206.583333333336</v>
      </c>
      <c r="AZ42" s="19" t="s">
        <v>66</v>
      </c>
      <c r="BD42" s="32" t="str">
        <f t="shared" si="1"/>
        <v>Guam</v>
      </c>
      <c r="BE42" s="34">
        <f>IF($BD42="", "", MAX($BE$4:$BE41)+1)</f>
        <v>31</v>
      </c>
      <c r="BG42" s="34">
        <v>38</v>
      </c>
      <c r="BH42" s="32" t="str">
        <f t="shared" si="2"/>
        <v>Israel</v>
      </c>
      <c r="BL42" s="24" t="str">
        <f>IF($BJ$2=0, $R$7, "")</f>
        <v>Wales</v>
      </c>
      <c r="BM42" s="25" t="str">
        <f>IF($BJ$2=0, $R$10, "")</f>
        <v>Georgia</v>
      </c>
      <c r="BR42" s="34">
        <f t="shared" si="18"/>
        <v>35</v>
      </c>
      <c r="BV42" s="34">
        <f t="shared" si="23"/>
        <v>35</v>
      </c>
      <c r="CA42" s="16" t="str">
        <f t="shared" si="19"/>
        <v>Red - Medium</v>
      </c>
      <c r="CB42" s="7" t="str">
        <f t="shared" si="20"/>
        <v>White</v>
      </c>
      <c r="CI42" s="16" t="str">
        <f t="shared" si="21"/>
        <v>White</v>
      </c>
      <c r="CJ42" s="7" t="str">
        <f t="shared" si="22"/>
        <v>Red - Medium</v>
      </c>
    </row>
    <row r="43" spans="1:88" x14ac:dyDescent="0.25">
      <c r="A43" s="2"/>
      <c r="B43" s="201" t="str">
        <f t="shared" si="14"/>
        <v>Fiji</v>
      </c>
      <c r="C43" s="201"/>
      <c r="D43" s="201"/>
      <c r="E43" s="201"/>
      <c r="F43" s="201"/>
      <c r="G43" s="201"/>
      <c r="H43" s="201"/>
      <c r="I43" s="36" t="str">
        <f t="shared" si="15"/>
        <v>v</v>
      </c>
      <c r="J43" s="201" t="str">
        <f t="shared" si="16"/>
        <v>Portugal</v>
      </c>
      <c r="K43" s="201"/>
      <c r="L43" s="201"/>
      <c r="M43" s="201"/>
      <c r="N43" s="201"/>
      <c r="O43" s="201"/>
      <c r="P43" s="201"/>
      <c r="Q43" s="2"/>
      <c r="R43" s="221"/>
      <c r="S43" s="222"/>
      <c r="T43" s="223"/>
      <c r="U43" s="2"/>
      <c r="V43" s="147" t="str">
        <f t="shared" si="26"/>
        <v>C</v>
      </c>
      <c r="W43" s="148"/>
      <c r="X43" s="149"/>
      <c r="Y43" s="2"/>
      <c r="Z43" s="236">
        <v>44842</v>
      </c>
      <c r="AA43" s="237"/>
      <c r="AB43" s="237"/>
      <c r="AC43" s="237"/>
      <c r="AD43" s="237"/>
      <c r="AE43" s="238"/>
      <c r="AF43" s="2"/>
      <c r="AG43" s="239">
        <v>0.875</v>
      </c>
      <c r="AH43" s="240"/>
      <c r="AI43" s="241"/>
      <c r="AJ43" s="2"/>
      <c r="AK43" s="242">
        <f t="shared" si="13"/>
        <v>45207.875</v>
      </c>
      <c r="AL43" s="243"/>
      <c r="AM43" s="243"/>
      <c r="AN43" s="243"/>
      <c r="AO43" s="243"/>
      <c r="AP43" s="243"/>
      <c r="AQ43" s="243"/>
      <c r="AR43" s="243"/>
      <c r="AS43" s="244"/>
      <c r="AT43" s="2"/>
      <c r="AV43" s="63">
        <f>IF($AK43="", "", $AK43+'Intro &amp; Setup'!$BA$33)</f>
        <v>45207.833333333336</v>
      </c>
      <c r="AZ43" s="19" t="s">
        <v>67</v>
      </c>
      <c r="BD43" s="32" t="str">
        <f t="shared" si="1"/>
        <v>Guyana</v>
      </c>
      <c r="BE43" s="34">
        <f>IF($BD43="", "", MAX($BE$4:$BE42)+1)</f>
        <v>32</v>
      </c>
      <c r="BG43" s="34">
        <v>39</v>
      </c>
      <c r="BH43" s="32" t="str">
        <f t="shared" si="2"/>
        <v>Ivory Coast</v>
      </c>
      <c r="BL43" s="24" t="str">
        <f>IF($BJ$2=0, $R$9, "")</f>
        <v>Fiji</v>
      </c>
      <c r="BM43" s="25" t="str">
        <f>IF($BJ$2=0, $R$11, "")</f>
        <v>Portugal</v>
      </c>
      <c r="BR43" s="34">
        <f t="shared" si="18"/>
        <v>40</v>
      </c>
      <c r="BV43" s="34">
        <f t="shared" si="23"/>
        <v>40</v>
      </c>
      <c r="CA43" s="16" t="str">
        <f t="shared" si="19"/>
        <v>White</v>
      </c>
      <c r="CB43" s="7" t="str">
        <f t="shared" si="20"/>
        <v>Black</v>
      </c>
      <c r="CI43" s="16" t="str">
        <f t="shared" si="21"/>
        <v>Red - Medium</v>
      </c>
      <c r="CJ43" s="7" t="str">
        <f t="shared" si="22"/>
        <v>Green - Medium</v>
      </c>
    </row>
    <row r="44" spans="1:88" x14ac:dyDescent="0.25">
      <c r="A44" s="2"/>
      <c r="B44" s="201" t="str">
        <f t="shared" si="14"/>
        <v>Australia</v>
      </c>
      <c r="C44" s="201"/>
      <c r="D44" s="201"/>
      <c r="E44" s="201"/>
      <c r="F44" s="201"/>
      <c r="G44" s="201"/>
      <c r="H44" s="201"/>
      <c r="I44" s="36" t="str">
        <f t="shared" si="15"/>
        <v>v</v>
      </c>
      <c r="J44" s="201" t="str">
        <f t="shared" si="16"/>
        <v>Georgia</v>
      </c>
      <c r="K44" s="201"/>
      <c r="L44" s="201"/>
      <c r="M44" s="201"/>
      <c r="N44" s="201"/>
      <c r="O44" s="201"/>
      <c r="P44" s="201"/>
      <c r="Q44" s="2"/>
      <c r="R44" s="221"/>
      <c r="S44" s="222"/>
      <c r="T44" s="223"/>
      <c r="U44" s="2"/>
      <c r="V44" s="147" t="str">
        <f t="shared" si="26"/>
        <v>C</v>
      </c>
      <c r="W44" s="148"/>
      <c r="X44" s="149"/>
      <c r="Y44" s="2"/>
      <c r="Z44" s="236">
        <v>44813</v>
      </c>
      <c r="AA44" s="237"/>
      <c r="AB44" s="237"/>
      <c r="AC44" s="237"/>
      <c r="AD44" s="237"/>
      <c r="AE44" s="238"/>
      <c r="AF44" s="2"/>
      <c r="AG44" s="239">
        <v>0.75</v>
      </c>
      <c r="AH44" s="240"/>
      <c r="AI44" s="241"/>
      <c r="AJ44" s="2"/>
      <c r="AK44" s="242">
        <f t="shared" si="13"/>
        <v>45178.75</v>
      </c>
      <c r="AL44" s="243"/>
      <c r="AM44" s="243"/>
      <c r="AN44" s="243"/>
      <c r="AO44" s="243"/>
      <c r="AP44" s="243"/>
      <c r="AQ44" s="243"/>
      <c r="AR44" s="243"/>
      <c r="AS44" s="244"/>
      <c r="AT44" s="2"/>
      <c r="AV44" s="63">
        <f>IF($AK44="", "", $AK44+'Intro &amp; Setup'!$BA$33)</f>
        <v>45178.708333333336</v>
      </c>
      <c r="AZ44" s="19" t="s">
        <v>68</v>
      </c>
      <c r="BD44" s="32" t="str">
        <f t="shared" si="1"/>
        <v>Hong Kong</v>
      </c>
      <c r="BE44" s="34">
        <f>IF($BD44="", "", MAX($BE$4:$BE43)+1)</f>
        <v>33</v>
      </c>
      <c r="BG44" s="34">
        <v>40</v>
      </c>
      <c r="BH44" s="32" t="str">
        <f t="shared" si="2"/>
        <v>Jamaica</v>
      </c>
      <c r="BL44" s="24" t="str">
        <f>IF($BJ$2=0, $R$8, "")</f>
        <v>Australia</v>
      </c>
      <c r="BM44" s="25" t="str">
        <f>IF($BJ$2=0, $R$10, "")</f>
        <v>Georgia</v>
      </c>
      <c r="BR44" s="34">
        <f t="shared" si="18"/>
        <v>4</v>
      </c>
      <c r="BV44" s="34">
        <f t="shared" si="23"/>
        <v>4</v>
      </c>
      <c r="CA44" s="16" t="str">
        <f t="shared" si="19"/>
        <v>Gold</v>
      </c>
      <c r="CB44" s="7" t="str">
        <f t="shared" si="20"/>
        <v>Green - Dark</v>
      </c>
      <c r="CI44" s="16" t="str">
        <f t="shared" si="21"/>
        <v>White</v>
      </c>
      <c r="CJ44" s="7" t="str">
        <f t="shared" si="22"/>
        <v>Red - Medium</v>
      </c>
    </row>
    <row r="45" spans="1:88" x14ac:dyDescent="0.25">
      <c r="A45" s="2"/>
      <c r="B45" s="201" t="str">
        <f t="shared" si="14"/>
        <v>Wales</v>
      </c>
      <c r="C45" s="201"/>
      <c r="D45" s="201"/>
      <c r="E45" s="201"/>
      <c r="F45" s="201"/>
      <c r="G45" s="201"/>
      <c r="H45" s="201"/>
      <c r="I45" s="36" t="str">
        <f t="shared" si="15"/>
        <v>v</v>
      </c>
      <c r="J45" s="201" t="str">
        <f t="shared" si="16"/>
        <v>Portugal</v>
      </c>
      <c r="K45" s="201"/>
      <c r="L45" s="201"/>
      <c r="M45" s="201"/>
      <c r="N45" s="201"/>
      <c r="O45" s="201"/>
      <c r="P45" s="201"/>
      <c r="Q45" s="2"/>
      <c r="R45" s="221"/>
      <c r="S45" s="222"/>
      <c r="T45" s="223"/>
      <c r="U45" s="2"/>
      <c r="V45" s="147" t="str">
        <f t="shared" si="26"/>
        <v>C</v>
      </c>
      <c r="W45" s="148"/>
      <c r="X45" s="149"/>
      <c r="Y45" s="2"/>
      <c r="Z45" s="236">
        <v>44820</v>
      </c>
      <c r="AA45" s="237"/>
      <c r="AB45" s="237"/>
      <c r="AC45" s="237"/>
      <c r="AD45" s="237"/>
      <c r="AE45" s="238"/>
      <c r="AF45" s="2"/>
      <c r="AG45" s="239">
        <v>0.73958333333333337</v>
      </c>
      <c r="AH45" s="240"/>
      <c r="AI45" s="241"/>
      <c r="AJ45" s="2"/>
      <c r="AK45" s="242">
        <f t="shared" si="13"/>
        <v>45185.739583333336</v>
      </c>
      <c r="AL45" s="243"/>
      <c r="AM45" s="243"/>
      <c r="AN45" s="243"/>
      <c r="AO45" s="243"/>
      <c r="AP45" s="243"/>
      <c r="AQ45" s="243"/>
      <c r="AR45" s="243"/>
      <c r="AS45" s="244"/>
      <c r="AT45" s="2"/>
      <c r="AV45" s="63">
        <f>IF($AK45="", "", $AK45+'Intro &amp; Setup'!$BA$33)</f>
        <v>45185.697916666672</v>
      </c>
      <c r="AZ45" s="19" t="s">
        <v>69</v>
      </c>
      <c r="BD45" s="32" t="str">
        <f t="shared" si="1"/>
        <v>Hungary</v>
      </c>
      <c r="BE45" s="34">
        <f>IF($BD45="", "", MAX($BE$4:$BE44)+1)</f>
        <v>34</v>
      </c>
      <c r="BG45" s="34">
        <v>41</v>
      </c>
      <c r="BH45" s="32" t="str">
        <f t="shared" si="2"/>
        <v>Kazakhstan</v>
      </c>
      <c r="BL45" s="24" t="str">
        <f>IF($BJ$2=0, $R$7, "")</f>
        <v>Wales</v>
      </c>
      <c r="BM45" s="25" t="str">
        <f>IF($BJ$2=0, $R$11, "")</f>
        <v>Portugal</v>
      </c>
      <c r="BR45" s="34">
        <f t="shared" si="18"/>
        <v>12</v>
      </c>
      <c r="BV45" s="34">
        <f t="shared" si="23"/>
        <v>12</v>
      </c>
      <c r="CA45" s="16" t="str">
        <f t="shared" si="19"/>
        <v>Red - Medium</v>
      </c>
      <c r="CB45" s="7" t="str">
        <f t="shared" si="20"/>
        <v>White</v>
      </c>
      <c r="CI45" s="16" t="str">
        <f t="shared" si="21"/>
        <v>Red - Medium</v>
      </c>
      <c r="CJ45" s="7" t="str">
        <f t="shared" si="22"/>
        <v>Green - Medium</v>
      </c>
    </row>
    <row r="46" spans="1:88" x14ac:dyDescent="0.25">
      <c r="A46" s="2"/>
      <c r="B46" s="201" t="str">
        <f t="shared" si="14"/>
        <v>Australia</v>
      </c>
      <c r="C46" s="201"/>
      <c r="D46" s="201"/>
      <c r="E46" s="201"/>
      <c r="F46" s="201"/>
      <c r="G46" s="201"/>
      <c r="H46" s="201"/>
      <c r="I46" s="36" t="str">
        <f t="shared" si="15"/>
        <v>v</v>
      </c>
      <c r="J46" s="201" t="str">
        <f t="shared" si="16"/>
        <v>Fiji</v>
      </c>
      <c r="K46" s="201"/>
      <c r="L46" s="201"/>
      <c r="M46" s="201"/>
      <c r="N46" s="201"/>
      <c r="O46" s="201"/>
      <c r="P46" s="201"/>
      <c r="Q46" s="2"/>
      <c r="R46" s="221" t="s">
        <v>151</v>
      </c>
      <c r="S46" s="222"/>
      <c r="T46" s="223"/>
      <c r="U46" s="2"/>
      <c r="V46" s="147" t="str">
        <f>IF($BJ$2=0, "C", "")</f>
        <v>C</v>
      </c>
      <c r="W46" s="148"/>
      <c r="X46" s="149"/>
      <c r="Y46" s="2"/>
      <c r="Z46" s="236">
        <v>44821</v>
      </c>
      <c r="AA46" s="237"/>
      <c r="AB46" s="237"/>
      <c r="AC46" s="237"/>
      <c r="AD46" s="237"/>
      <c r="AE46" s="238"/>
      <c r="AF46" s="2"/>
      <c r="AG46" s="239">
        <v>0.73958333333333337</v>
      </c>
      <c r="AH46" s="240"/>
      <c r="AI46" s="241"/>
      <c r="AJ46" s="2"/>
      <c r="AK46" s="242">
        <f t="shared" si="13"/>
        <v>45186.739583333336</v>
      </c>
      <c r="AL46" s="243"/>
      <c r="AM46" s="243"/>
      <c r="AN46" s="243"/>
      <c r="AO46" s="243"/>
      <c r="AP46" s="243"/>
      <c r="AQ46" s="243"/>
      <c r="AR46" s="243"/>
      <c r="AS46" s="244"/>
      <c r="AT46" s="2"/>
      <c r="AV46" s="63">
        <f>IF($AK46="", "", $AK46+'Intro &amp; Setup'!$BA$33)</f>
        <v>45186.697916666672</v>
      </c>
      <c r="AZ46" s="19" t="s">
        <v>70</v>
      </c>
      <c r="BD46" s="32" t="str">
        <f t="shared" si="1"/>
        <v>India</v>
      </c>
      <c r="BE46" s="34">
        <f>IF($BD46="", "", MAX($BE$4:$BE45)+1)</f>
        <v>35</v>
      </c>
      <c r="BG46" s="34">
        <v>42</v>
      </c>
      <c r="BH46" s="32" t="str">
        <f t="shared" si="2"/>
        <v>Kenya</v>
      </c>
      <c r="BL46" s="26" t="str">
        <f>IF($BJ$2=0, $R$9, "")</f>
        <v>Fiji</v>
      </c>
      <c r="BM46" s="27" t="str">
        <f>IF($BJ$2=0, $R$8, "")</f>
        <v>Australia</v>
      </c>
      <c r="BR46" s="34">
        <f t="shared" si="18"/>
        <v>15</v>
      </c>
      <c r="BV46" s="34">
        <f t="shared" si="23"/>
        <v>15</v>
      </c>
      <c r="CA46" s="16" t="str">
        <f t="shared" si="19"/>
        <v>Gold</v>
      </c>
      <c r="CB46" s="7" t="str">
        <f t="shared" si="20"/>
        <v>Green - Dark</v>
      </c>
      <c r="CI46" s="16" t="str">
        <f t="shared" si="21"/>
        <v>White</v>
      </c>
      <c r="CJ46" s="7" t="str">
        <f t="shared" si="22"/>
        <v>Black</v>
      </c>
    </row>
    <row r="47" spans="1:88" x14ac:dyDescent="0.25">
      <c r="A47" s="2"/>
      <c r="B47" s="201" t="str">
        <f t="shared" si="14"/>
        <v>Argentina</v>
      </c>
      <c r="C47" s="201"/>
      <c r="D47" s="201"/>
      <c r="E47" s="201"/>
      <c r="F47" s="201"/>
      <c r="G47" s="201"/>
      <c r="H47" s="201"/>
      <c r="I47" s="36" t="str">
        <f t="shared" si="15"/>
        <v>v</v>
      </c>
      <c r="J47" s="201" t="str">
        <f t="shared" si="16"/>
        <v>Samoa</v>
      </c>
      <c r="K47" s="201"/>
      <c r="L47" s="201"/>
      <c r="M47" s="201"/>
      <c r="N47" s="201"/>
      <c r="O47" s="201"/>
      <c r="P47" s="201"/>
      <c r="Q47" s="2"/>
      <c r="R47" s="221"/>
      <c r="S47" s="222"/>
      <c r="T47" s="223"/>
      <c r="U47" s="2"/>
      <c r="V47" s="147" t="str">
        <f>IF($BJ$2=0, "D", "")</f>
        <v>D</v>
      </c>
      <c r="W47" s="148"/>
      <c r="X47" s="149"/>
      <c r="Y47" s="2"/>
      <c r="Z47" s="236">
        <v>44826</v>
      </c>
      <c r="AA47" s="237"/>
      <c r="AB47" s="237"/>
      <c r="AC47" s="237"/>
      <c r="AD47" s="237"/>
      <c r="AE47" s="238"/>
      <c r="AF47" s="2"/>
      <c r="AG47" s="239">
        <v>0.73958333333333337</v>
      </c>
      <c r="AH47" s="240"/>
      <c r="AI47" s="241"/>
      <c r="AJ47" s="2"/>
      <c r="AK47" s="242">
        <f t="shared" si="13"/>
        <v>45191.739583333336</v>
      </c>
      <c r="AL47" s="243"/>
      <c r="AM47" s="243"/>
      <c r="AN47" s="243"/>
      <c r="AO47" s="243"/>
      <c r="AP47" s="243"/>
      <c r="AQ47" s="243"/>
      <c r="AR47" s="243"/>
      <c r="AS47" s="244"/>
      <c r="AT47" s="2"/>
      <c r="AV47" s="63">
        <f>IF($AK47="", "", $AK47+'Intro &amp; Setup'!$BA$33)</f>
        <v>45191.697916666672</v>
      </c>
      <c r="AZ47" s="19" t="s">
        <v>71</v>
      </c>
      <c r="BD47" s="32" t="str">
        <f t="shared" si="1"/>
        <v>Indonesia</v>
      </c>
      <c r="BE47" s="34">
        <f>IF($BD47="", "", MAX($BE$4:$BE46)+1)</f>
        <v>36</v>
      </c>
      <c r="BG47" s="34">
        <v>43</v>
      </c>
      <c r="BH47" s="32" t="str">
        <f t="shared" si="2"/>
        <v>Korea</v>
      </c>
      <c r="BL47" s="22" t="str">
        <f>IF($BJ$2=0, $Z$9, "")</f>
        <v>Argentina</v>
      </c>
      <c r="BM47" s="23" t="str">
        <f>IF($BJ$2=0, $Z$10, "")</f>
        <v>Samoa</v>
      </c>
      <c r="BR47" s="34">
        <f t="shared" si="18"/>
        <v>19</v>
      </c>
      <c r="BV47" s="34">
        <f t="shared" si="23"/>
        <v>19</v>
      </c>
      <c r="CA47" s="16" t="str">
        <f t="shared" si="19"/>
        <v>Blue - Light</v>
      </c>
      <c r="CB47" s="7" t="str">
        <f t="shared" si="20"/>
        <v>White</v>
      </c>
      <c r="CI47" s="16" t="str">
        <f t="shared" si="21"/>
        <v>Blue - Royal</v>
      </c>
      <c r="CJ47" s="7" t="str">
        <f t="shared" si="22"/>
        <v>White</v>
      </c>
    </row>
    <row r="48" spans="1:88" x14ac:dyDescent="0.25">
      <c r="A48" s="2"/>
      <c r="B48" s="201" t="str">
        <f t="shared" si="14"/>
        <v>England</v>
      </c>
      <c r="C48" s="201"/>
      <c r="D48" s="201"/>
      <c r="E48" s="201"/>
      <c r="F48" s="201"/>
      <c r="G48" s="201"/>
      <c r="H48" s="201"/>
      <c r="I48" s="36" t="str">
        <f t="shared" si="15"/>
        <v>v</v>
      </c>
      <c r="J48" s="201" t="str">
        <f t="shared" si="16"/>
        <v>Japan</v>
      </c>
      <c r="K48" s="201"/>
      <c r="L48" s="201"/>
      <c r="M48" s="201"/>
      <c r="N48" s="201"/>
      <c r="O48" s="201"/>
      <c r="P48" s="201"/>
      <c r="Q48" s="2"/>
      <c r="R48" s="221"/>
      <c r="S48" s="222"/>
      <c r="T48" s="223"/>
      <c r="U48" s="2"/>
      <c r="V48" s="147" t="str">
        <f t="shared" ref="V48:V55" si="27">IF($BJ$2=0, "D", "")</f>
        <v>D</v>
      </c>
      <c r="W48" s="148"/>
      <c r="X48" s="149"/>
      <c r="Y48" s="2"/>
      <c r="Z48" s="236">
        <v>44821</v>
      </c>
      <c r="AA48" s="237"/>
      <c r="AB48" s="237"/>
      <c r="AC48" s="237"/>
      <c r="AD48" s="237"/>
      <c r="AE48" s="238"/>
      <c r="AF48" s="2"/>
      <c r="AG48" s="239">
        <v>0.875</v>
      </c>
      <c r="AH48" s="240"/>
      <c r="AI48" s="241"/>
      <c r="AJ48" s="2"/>
      <c r="AK48" s="242">
        <f t="shared" si="13"/>
        <v>45186.875</v>
      </c>
      <c r="AL48" s="243"/>
      <c r="AM48" s="243"/>
      <c r="AN48" s="243"/>
      <c r="AO48" s="243"/>
      <c r="AP48" s="243"/>
      <c r="AQ48" s="243"/>
      <c r="AR48" s="243"/>
      <c r="AS48" s="244"/>
      <c r="AT48" s="2"/>
      <c r="AV48" s="63">
        <f>IF($AK48="", "", $AK48+'Intro &amp; Setup'!$BA$33)</f>
        <v>45186.833333333336</v>
      </c>
      <c r="AZ48" s="19" t="s">
        <v>72</v>
      </c>
      <c r="BD48" s="32" t="str">
        <f t="shared" si="1"/>
        <v>Iran</v>
      </c>
      <c r="BE48" s="34">
        <f>IF($BD48="", "", MAX($BE$4:$BE47)+1)</f>
        <v>37</v>
      </c>
      <c r="BG48" s="34">
        <v>44</v>
      </c>
      <c r="BH48" s="32" t="str">
        <f t="shared" si="2"/>
        <v>Kyrgyzstan</v>
      </c>
      <c r="BL48" s="24" t="str">
        <f>IF($BJ$2=0, $Z$7, "")</f>
        <v>England</v>
      </c>
      <c r="BM48" s="25" t="str">
        <f>IF($BJ$2=0, $Z$8, "")</f>
        <v>Japan</v>
      </c>
      <c r="BR48" s="34">
        <f t="shared" si="18"/>
        <v>16</v>
      </c>
      <c r="BV48" s="34">
        <f t="shared" si="23"/>
        <v>16</v>
      </c>
      <c r="CA48" s="16" t="str">
        <f t="shared" si="19"/>
        <v>White</v>
      </c>
      <c r="CB48" s="7" t="str">
        <f t="shared" si="20"/>
        <v>Red - Medium</v>
      </c>
      <c r="CI48" s="16" t="str">
        <f t="shared" si="21"/>
        <v>White</v>
      </c>
      <c r="CJ48" s="7" t="str">
        <f t="shared" si="22"/>
        <v>Red - Medium</v>
      </c>
    </row>
    <row r="49" spans="1:88" x14ac:dyDescent="0.25">
      <c r="A49" s="2"/>
      <c r="B49" s="201" t="str">
        <f t="shared" si="14"/>
        <v>Samoa</v>
      </c>
      <c r="C49" s="201"/>
      <c r="D49" s="201"/>
      <c r="E49" s="201"/>
      <c r="F49" s="201"/>
      <c r="G49" s="201"/>
      <c r="H49" s="201"/>
      <c r="I49" s="36" t="str">
        <f t="shared" si="15"/>
        <v>v</v>
      </c>
      <c r="J49" s="201" t="str">
        <f t="shared" si="16"/>
        <v>Chile</v>
      </c>
      <c r="K49" s="201"/>
      <c r="L49" s="201"/>
      <c r="M49" s="201"/>
      <c r="N49" s="201"/>
      <c r="O49" s="201"/>
      <c r="P49" s="201"/>
      <c r="Q49" s="2"/>
      <c r="R49" s="221"/>
      <c r="S49" s="222"/>
      <c r="T49" s="223"/>
      <c r="U49" s="2"/>
      <c r="V49" s="147" t="str">
        <f t="shared" si="27"/>
        <v>D</v>
      </c>
      <c r="W49" s="148"/>
      <c r="X49" s="149"/>
      <c r="Y49" s="2"/>
      <c r="Z49" s="236">
        <v>44820</v>
      </c>
      <c r="AA49" s="237"/>
      <c r="AB49" s="237"/>
      <c r="AC49" s="237"/>
      <c r="AD49" s="237"/>
      <c r="AE49" s="238"/>
      <c r="AF49" s="2"/>
      <c r="AG49" s="239">
        <v>0.625</v>
      </c>
      <c r="AH49" s="240"/>
      <c r="AI49" s="241"/>
      <c r="AJ49" s="2"/>
      <c r="AK49" s="242">
        <f t="shared" si="13"/>
        <v>45185.625</v>
      </c>
      <c r="AL49" s="243"/>
      <c r="AM49" s="243"/>
      <c r="AN49" s="243"/>
      <c r="AO49" s="243"/>
      <c r="AP49" s="243"/>
      <c r="AQ49" s="243"/>
      <c r="AR49" s="243"/>
      <c r="AS49" s="244"/>
      <c r="AT49" s="2"/>
      <c r="AV49" s="63">
        <f>IF($AK49="", "", $AK49+'Intro &amp; Setup'!$BA$33)</f>
        <v>45185.583333333336</v>
      </c>
      <c r="AZ49" s="19" t="s">
        <v>10</v>
      </c>
      <c r="BD49" s="32" t="str">
        <f t="shared" si="1"/>
        <v/>
      </c>
      <c r="BE49" s="34" t="str">
        <f>IF($BD49="", "", MAX($BE$4:$BE48)+1)</f>
        <v/>
      </c>
      <c r="BG49" s="34">
        <v>45</v>
      </c>
      <c r="BH49" s="32" t="str">
        <f t="shared" si="2"/>
        <v>Lao</v>
      </c>
      <c r="BL49" s="24" t="str">
        <f>IF($BJ$2=0, $Z$10, "")</f>
        <v>Samoa</v>
      </c>
      <c r="BM49" s="25" t="str">
        <f>IF($BJ$2=0, $Z$11, "")</f>
        <v>Chile</v>
      </c>
      <c r="BR49" s="34">
        <f t="shared" si="18"/>
        <v>11</v>
      </c>
      <c r="BV49" s="34">
        <f t="shared" si="23"/>
        <v>11</v>
      </c>
      <c r="CA49" s="16" t="str">
        <f t="shared" si="19"/>
        <v>Blue - Royal</v>
      </c>
      <c r="CB49" s="7" t="str">
        <f t="shared" si="20"/>
        <v>White</v>
      </c>
      <c r="CI49" s="16" t="str">
        <f t="shared" si="21"/>
        <v>Red - Medium</v>
      </c>
      <c r="CJ49" s="7" t="str">
        <f t="shared" si="22"/>
        <v>Blue - Royal</v>
      </c>
    </row>
    <row r="50" spans="1:88" x14ac:dyDescent="0.25">
      <c r="A50" s="2"/>
      <c r="B50" s="201" t="str">
        <f t="shared" si="14"/>
        <v>England</v>
      </c>
      <c r="C50" s="201"/>
      <c r="D50" s="201"/>
      <c r="E50" s="201"/>
      <c r="F50" s="201"/>
      <c r="G50" s="201"/>
      <c r="H50" s="201"/>
      <c r="I50" s="36" t="str">
        <f t="shared" si="15"/>
        <v>v</v>
      </c>
      <c r="J50" s="201" t="str">
        <f t="shared" si="16"/>
        <v>Argentina</v>
      </c>
      <c r="K50" s="201"/>
      <c r="L50" s="201"/>
      <c r="M50" s="201"/>
      <c r="N50" s="201"/>
      <c r="O50" s="201"/>
      <c r="P50" s="201"/>
      <c r="Q50" s="2"/>
      <c r="R50" s="221" t="s">
        <v>151</v>
      </c>
      <c r="S50" s="222"/>
      <c r="T50" s="223"/>
      <c r="U50" s="2"/>
      <c r="V50" s="147" t="str">
        <f t="shared" si="27"/>
        <v>D</v>
      </c>
      <c r="W50" s="148"/>
      <c r="X50" s="149"/>
      <c r="Y50" s="2"/>
      <c r="Z50" s="236">
        <v>44813</v>
      </c>
      <c r="AA50" s="237"/>
      <c r="AB50" s="237"/>
      <c r="AC50" s="237"/>
      <c r="AD50" s="237"/>
      <c r="AE50" s="238"/>
      <c r="AF50" s="2"/>
      <c r="AG50" s="239">
        <v>0.875</v>
      </c>
      <c r="AH50" s="240"/>
      <c r="AI50" s="241"/>
      <c r="AJ50" s="2"/>
      <c r="AK50" s="242">
        <f t="shared" si="13"/>
        <v>45178.875</v>
      </c>
      <c r="AL50" s="243"/>
      <c r="AM50" s="243"/>
      <c r="AN50" s="243"/>
      <c r="AO50" s="243"/>
      <c r="AP50" s="243"/>
      <c r="AQ50" s="243"/>
      <c r="AR50" s="243"/>
      <c r="AS50" s="244"/>
      <c r="AT50" s="2"/>
      <c r="AV50" s="63">
        <f>IF($AK50="", "", $AK50+'Intro &amp; Setup'!$BA$33)</f>
        <v>45178.833333333336</v>
      </c>
      <c r="AZ50" s="19" t="s">
        <v>73</v>
      </c>
      <c r="BD50" s="32" t="str">
        <f t="shared" si="1"/>
        <v>Israel</v>
      </c>
      <c r="BE50" s="34">
        <f>IF($BD50="", "", MAX($BE$4:$BE49)+1)</f>
        <v>38</v>
      </c>
      <c r="BG50" s="34">
        <v>46</v>
      </c>
      <c r="BH50" s="32" t="str">
        <f t="shared" si="2"/>
        <v>Latvia</v>
      </c>
      <c r="BL50" s="24" t="str">
        <f>IF($BJ$2=0, $Z$9, "")</f>
        <v>Argentina</v>
      </c>
      <c r="BM50" s="25" t="str">
        <f>IF($BJ$2=0, $Z$7, "")</f>
        <v>England</v>
      </c>
      <c r="BR50" s="34">
        <f t="shared" si="18"/>
        <v>5</v>
      </c>
      <c r="BV50" s="34">
        <f t="shared" si="23"/>
        <v>5</v>
      </c>
      <c r="CA50" s="16" t="str">
        <f t="shared" si="19"/>
        <v>White</v>
      </c>
      <c r="CB50" s="7" t="str">
        <f t="shared" si="20"/>
        <v>Red - Medium</v>
      </c>
      <c r="CI50" s="16" t="str">
        <f t="shared" si="21"/>
        <v>Blue - Light</v>
      </c>
      <c r="CJ50" s="7" t="str">
        <f t="shared" si="22"/>
        <v>White</v>
      </c>
    </row>
    <row r="51" spans="1:88" x14ac:dyDescent="0.25">
      <c r="A51" s="2"/>
      <c r="B51" s="201" t="str">
        <f t="shared" si="14"/>
        <v>Japan</v>
      </c>
      <c r="C51" s="201"/>
      <c r="D51" s="201"/>
      <c r="E51" s="201"/>
      <c r="F51" s="201"/>
      <c r="G51" s="201"/>
      <c r="H51" s="201"/>
      <c r="I51" s="36" t="str">
        <f t="shared" si="15"/>
        <v>v</v>
      </c>
      <c r="J51" s="201" t="str">
        <f t="shared" si="16"/>
        <v>Chile</v>
      </c>
      <c r="K51" s="201"/>
      <c r="L51" s="201"/>
      <c r="M51" s="201"/>
      <c r="N51" s="201"/>
      <c r="O51" s="201"/>
      <c r="P51" s="201"/>
      <c r="Q51" s="2"/>
      <c r="R51" s="221"/>
      <c r="S51" s="222"/>
      <c r="T51" s="223"/>
      <c r="U51" s="2"/>
      <c r="V51" s="147" t="str">
        <f t="shared" si="27"/>
        <v>D</v>
      </c>
      <c r="W51" s="148"/>
      <c r="X51" s="149"/>
      <c r="Y51" s="2"/>
      <c r="Z51" s="236">
        <v>44814</v>
      </c>
      <c r="AA51" s="237"/>
      <c r="AB51" s="237"/>
      <c r="AC51" s="237"/>
      <c r="AD51" s="237"/>
      <c r="AE51" s="238"/>
      <c r="AF51" s="2"/>
      <c r="AG51" s="239">
        <v>0.54166666666666663</v>
      </c>
      <c r="AH51" s="240"/>
      <c r="AI51" s="241"/>
      <c r="AJ51" s="2"/>
      <c r="AK51" s="242">
        <f t="shared" si="13"/>
        <v>45179.541666666664</v>
      </c>
      <c r="AL51" s="243"/>
      <c r="AM51" s="243"/>
      <c r="AN51" s="243"/>
      <c r="AO51" s="243"/>
      <c r="AP51" s="243"/>
      <c r="AQ51" s="243"/>
      <c r="AR51" s="243"/>
      <c r="AS51" s="244"/>
      <c r="AT51" s="2"/>
      <c r="AV51" s="63">
        <f>IF($AK51="", "", $AK51+'Intro &amp; Setup'!$BA$33)</f>
        <v>45179.5</v>
      </c>
      <c r="AZ51" s="19" t="s">
        <v>13</v>
      </c>
      <c r="BD51" s="32" t="str">
        <f t="shared" si="1"/>
        <v/>
      </c>
      <c r="BE51" s="34" t="str">
        <f>IF($BD51="", "", MAX($BE$4:$BE50)+1)</f>
        <v/>
      </c>
      <c r="BG51" s="34">
        <v>47</v>
      </c>
      <c r="BH51" s="32" t="str">
        <f t="shared" si="2"/>
        <v>Lithuania</v>
      </c>
      <c r="BL51" s="24" t="str">
        <f>IF($BJ$2=0, $Z$8, "")</f>
        <v>Japan</v>
      </c>
      <c r="BM51" s="25" t="str">
        <f>IF($BJ$2=0, $Z$11, "")</f>
        <v>Chile</v>
      </c>
      <c r="BR51" s="34">
        <f t="shared" si="18"/>
        <v>6</v>
      </c>
      <c r="BV51" s="34">
        <f t="shared" si="23"/>
        <v>6</v>
      </c>
      <c r="CA51" s="16" t="str">
        <f t="shared" si="19"/>
        <v>White</v>
      </c>
      <c r="CB51" s="7" t="str">
        <f t="shared" si="20"/>
        <v>Red - Medium</v>
      </c>
      <c r="CI51" s="16" t="str">
        <f t="shared" si="21"/>
        <v>Red - Medium</v>
      </c>
      <c r="CJ51" s="7" t="str">
        <f t="shared" si="22"/>
        <v>Blue - Royal</v>
      </c>
    </row>
    <row r="52" spans="1:88" x14ac:dyDescent="0.25">
      <c r="A52" s="2"/>
      <c r="B52" s="201" t="str">
        <f t="shared" si="14"/>
        <v>England</v>
      </c>
      <c r="C52" s="201"/>
      <c r="D52" s="201"/>
      <c r="E52" s="201"/>
      <c r="F52" s="201"/>
      <c r="G52" s="201"/>
      <c r="H52" s="201"/>
      <c r="I52" s="36" t="str">
        <f t="shared" si="15"/>
        <v>v</v>
      </c>
      <c r="J52" s="201" t="str">
        <f t="shared" si="16"/>
        <v>Samoa</v>
      </c>
      <c r="K52" s="201"/>
      <c r="L52" s="201"/>
      <c r="M52" s="201"/>
      <c r="N52" s="201"/>
      <c r="O52" s="201"/>
      <c r="P52" s="201"/>
      <c r="Q52" s="2"/>
      <c r="R52" s="221"/>
      <c r="S52" s="222"/>
      <c r="T52" s="223"/>
      <c r="U52" s="2"/>
      <c r="V52" s="147" t="str">
        <f t="shared" si="27"/>
        <v>D</v>
      </c>
      <c r="W52" s="148"/>
      <c r="X52" s="149"/>
      <c r="Y52" s="2"/>
      <c r="Z52" s="236">
        <v>44841</v>
      </c>
      <c r="AA52" s="237"/>
      <c r="AB52" s="237"/>
      <c r="AC52" s="237"/>
      <c r="AD52" s="237"/>
      <c r="AE52" s="238"/>
      <c r="AF52" s="2"/>
      <c r="AG52" s="239">
        <v>0.73958333333333337</v>
      </c>
      <c r="AH52" s="240"/>
      <c r="AI52" s="241"/>
      <c r="AJ52" s="2"/>
      <c r="AK52" s="242">
        <f t="shared" si="13"/>
        <v>45206.739583333336</v>
      </c>
      <c r="AL52" s="243"/>
      <c r="AM52" s="243"/>
      <c r="AN52" s="243"/>
      <c r="AO52" s="243"/>
      <c r="AP52" s="243"/>
      <c r="AQ52" s="243"/>
      <c r="AR52" s="243"/>
      <c r="AS52" s="244"/>
      <c r="AT52" s="2"/>
      <c r="AV52" s="63">
        <f>IF($AK52="", "", $AK52+'Intro &amp; Setup'!$BA$33)</f>
        <v>45206.697916666672</v>
      </c>
      <c r="AZ52" s="19" t="s">
        <v>74</v>
      </c>
      <c r="BD52" s="32" t="str">
        <f t="shared" si="1"/>
        <v>Ivory Coast</v>
      </c>
      <c r="BE52" s="34">
        <f>IF($BD52="", "", MAX($BE$4:$BE51)+1)</f>
        <v>39</v>
      </c>
      <c r="BG52" s="34">
        <v>48</v>
      </c>
      <c r="BH52" s="32" t="str">
        <f t="shared" si="2"/>
        <v>Luxembourg</v>
      </c>
      <c r="BL52" s="24" t="str">
        <f>IF($BJ$2=0, $Z$7, "")</f>
        <v>England</v>
      </c>
      <c r="BM52" s="25" t="str">
        <f>IF($BJ$2=0, $Z$10, "")</f>
        <v>Samoa</v>
      </c>
      <c r="BR52" s="34">
        <f t="shared" si="18"/>
        <v>36</v>
      </c>
      <c r="BV52" s="34">
        <f t="shared" si="23"/>
        <v>36</v>
      </c>
      <c r="CA52" s="16" t="str">
        <f t="shared" si="19"/>
        <v>White</v>
      </c>
      <c r="CB52" s="7" t="str">
        <f t="shared" si="20"/>
        <v>Red - Medium</v>
      </c>
      <c r="CI52" s="16" t="str">
        <f t="shared" si="21"/>
        <v>Blue - Royal</v>
      </c>
      <c r="CJ52" s="7" t="str">
        <f t="shared" si="22"/>
        <v>White</v>
      </c>
    </row>
    <row r="53" spans="1:88" x14ac:dyDescent="0.25">
      <c r="A53" s="2"/>
      <c r="B53" s="201" t="str">
        <f t="shared" si="14"/>
        <v>Argentina</v>
      </c>
      <c r="C53" s="201"/>
      <c r="D53" s="201"/>
      <c r="E53" s="201"/>
      <c r="F53" s="201"/>
      <c r="G53" s="201"/>
      <c r="H53" s="201"/>
      <c r="I53" s="36" t="str">
        <f t="shared" si="15"/>
        <v>v</v>
      </c>
      <c r="J53" s="201" t="str">
        <f t="shared" si="16"/>
        <v>Chile</v>
      </c>
      <c r="K53" s="201"/>
      <c r="L53" s="201"/>
      <c r="M53" s="201"/>
      <c r="N53" s="201"/>
      <c r="O53" s="201"/>
      <c r="P53" s="201"/>
      <c r="Q53" s="2"/>
      <c r="R53" s="221"/>
      <c r="S53" s="222"/>
      <c r="T53" s="223"/>
      <c r="U53" s="2"/>
      <c r="V53" s="147" t="str">
        <f t="shared" si="27"/>
        <v>D</v>
      </c>
      <c r="W53" s="148"/>
      <c r="X53" s="149"/>
      <c r="Y53" s="2"/>
      <c r="Z53" s="236">
        <v>44834</v>
      </c>
      <c r="AA53" s="237"/>
      <c r="AB53" s="237"/>
      <c r="AC53" s="237"/>
      <c r="AD53" s="237"/>
      <c r="AE53" s="238"/>
      <c r="AF53" s="2"/>
      <c r="AG53" s="239">
        <v>0.625</v>
      </c>
      <c r="AH53" s="240"/>
      <c r="AI53" s="241"/>
      <c r="AJ53" s="2"/>
      <c r="AK53" s="242">
        <f t="shared" si="13"/>
        <v>45199.625</v>
      </c>
      <c r="AL53" s="243"/>
      <c r="AM53" s="243"/>
      <c r="AN53" s="243"/>
      <c r="AO53" s="243"/>
      <c r="AP53" s="243"/>
      <c r="AQ53" s="243"/>
      <c r="AR53" s="243"/>
      <c r="AS53" s="244"/>
      <c r="AT53" s="2"/>
      <c r="AV53" s="63">
        <f>IF($AK53="", "", $AK53+'Intro &amp; Setup'!$BA$33)</f>
        <v>45199.583333333336</v>
      </c>
      <c r="AZ53" s="19" t="s">
        <v>75</v>
      </c>
      <c r="BD53" s="32" t="str">
        <f t="shared" si="1"/>
        <v>Jamaica</v>
      </c>
      <c r="BE53" s="34">
        <f>IF($BD53="", "", MAX($BE$4:$BE52)+1)</f>
        <v>40</v>
      </c>
      <c r="BG53" s="34">
        <v>49</v>
      </c>
      <c r="BH53" s="32" t="str">
        <f t="shared" si="2"/>
        <v>Madagascar</v>
      </c>
      <c r="BL53" s="24" t="str">
        <f>IF($BJ$2=0, $Z$9, "")</f>
        <v>Argentina</v>
      </c>
      <c r="BM53" s="25" t="str">
        <f>IF($BJ$2=0, $Z$11, "")</f>
        <v>Chile</v>
      </c>
      <c r="BR53" s="34">
        <f t="shared" si="18"/>
        <v>28</v>
      </c>
      <c r="BV53" s="34">
        <f t="shared" si="23"/>
        <v>28</v>
      </c>
      <c r="CA53" s="16" t="str">
        <f t="shared" si="19"/>
        <v>Blue - Light</v>
      </c>
      <c r="CB53" s="7" t="str">
        <f t="shared" si="20"/>
        <v>White</v>
      </c>
      <c r="CI53" s="16" t="str">
        <f t="shared" si="21"/>
        <v>Red - Medium</v>
      </c>
      <c r="CJ53" s="7" t="str">
        <f t="shared" si="22"/>
        <v>Blue - Royal</v>
      </c>
    </row>
    <row r="54" spans="1:88" x14ac:dyDescent="0.25">
      <c r="A54" s="2"/>
      <c r="B54" s="201" t="str">
        <f t="shared" si="14"/>
        <v>Japan</v>
      </c>
      <c r="C54" s="201"/>
      <c r="D54" s="201"/>
      <c r="E54" s="201"/>
      <c r="F54" s="201"/>
      <c r="G54" s="201"/>
      <c r="H54" s="201"/>
      <c r="I54" s="36" t="str">
        <f t="shared" si="15"/>
        <v>v</v>
      </c>
      <c r="J54" s="201" t="str">
        <f t="shared" si="16"/>
        <v>Samoa</v>
      </c>
      <c r="K54" s="201"/>
      <c r="L54" s="201"/>
      <c r="M54" s="201"/>
      <c r="N54" s="201"/>
      <c r="O54" s="201"/>
      <c r="P54" s="201"/>
      <c r="Q54" s="2"/>
      <c r="R54" s="221"/>
      <c r="S54" s="222"/>
      <c r="T54" s="223"/>
      <c r="U54" s="2"/>
      <c r="V54" s="147" t="str">
        <f t="shared" si="27"/>
        <v>D</v>
      </c>
      <c r="W54" s="148"/>
      <c r="X54" s="149"/>
      <c r="Y54" s="2"/>
      <c r="Z54" s="236">
        <v>44832</v>
      </c>
      <c r="AA54" s="237"/>
      <c r="AB54" s="237"/>
      <c r="AC54" s="237"/>
      <c r="AD54" s="237"/>
      <c r="AE54" s="238"/>
      <c r="AF54" s="2"/>
      <c r="AG54" s="239">
        <v>0.875</v>
      </c>
      <c r="AH54" s="240"/>
      <c r="AI54" s="241"/>
      <c r="AJ54" s="2"/>
      <c r="AK54" s="242">
        <f t="shared" si="13"/>
        <v>45197.875</v>
      </c>
      <c r="AL54" s="243"/>
      <c r="AM54" s="243"/>
      <c r="AN54" s="243"/>
      <c r="AO54" s="243"/>
      <c r="AP54" s="243"/>
      <c r="AQ54" s="243"/>
      <c r="AR54" s="243"/>
      <c r="AS54" s="244"/>
      <c r="AT54" s="2"/>
      <c r="AV54" s="63">
        <f>IF($AK54="", "", $AK54+'Intro &amp; Setup'!$BA$33)</f>
        <v>45197.833333333336</v>
      </c>
      <c r="AZ54" s="19" t="s">
        <v>76</v>
      </c>
      <c r="BD54" s="32" t="str">
        <f t="shared" si="1"/>
        <v/>
      </c>
      <c r="BE54" s="34" t="str">
        <f>IF($BD54="", "", MAX($BE$4:$BE53)+1)</f>
        <v/>
      </c>
      <c r="BG54" s="34">
        <v>50</v>
      </c>
      <c r="BH54" s="32" t="str">
        <f t="shared" si="2"/>
        <v>Malaysia</v>
      </c>
      <c r="BL54" s="24" t="str">
        <f>IF($BJ$2=0, $Z$8, "")</f>
        <v>Japan</v>
      </c>
      <c r="BM54" s="25" t="str">
        <f>IF($BJ$2=0, $Z$10, "")</f>
        <v>Samoa</v>
      </c>
      <c r="BR54" s="34">
        <f t="shared" si="18"/>
        <v>26</v>
      </c>
      <c r="BV54" s="34">
        <f t="shared" si="23"/>
        <v>26</v>
      </c>
      <c r="CA54" s="16" t="str">
        <f t="shared" si="19"/>
        <v>White</v>
      </c>
      <c r="CB54" s="7" t="str">
        <f t="shared" si="20"/>
        <v>Red - Medium</v>
      </c>
      <c r="CI54" s="16" t="str">
        <f t="shared" si="21"/>
        <v>Blue - Royal</v>
      </c>
      <c r="CJ54" s="7" t="str">
        <f t="shared" si="22"/>
        <v>White</v>
      </c>
    </row>
    <row r="55" spans="1:88" x14ac:dyDescent="0.25">
      <c r="A55" s="2"/>
      <c r="B55" s="201" t="str">
        <f t="shared" si="14"/>
        <v>England</v>
      </c>
      <c r="C55" s="201"/>
      <c r="D55" s="201"/>
      <c r="E55" s="201"/>
      <c r="F55" s="201"/>
      <c r="G55" s="201"/>
      <c r="H55" s="201"/>
      <c r="I55" s="36" t="str">
        <f t="shared" si="15"/>
        <v>v</v>
      </c>
      <c r="J55" s="201" t="str">
        <f t="shared" si="16"/>
        <v>Chile</v>
      </c>
      <c r="K55" s="201"/>
      <c r="L55" s="201"/>
      <c r="M55" s="201"/>
      <c r="N55" s="201"/>
      <c r="O55" s="201"/>
      <c r="P55" s="201"/>
      <c r="Q55" s="2"/>
      <c r="R55" s="221"/>
      <c r="S55" s="222"/>
      <c r="T55" s="223"/>
      <c r="U55" s="2"/>
      <c r="V55" s="147" t="str">
        <f t="shared" si="27"/>
        <v>D</v>
      </c>
      <c r="W55" s="148"/>
      <c r="X55" s="149"/>
      <c r="Y55" s="2"/>
      <c r="Z55" s="236">
        <v>44827</v>
      </c>
      <c r="AA55" s="237"/>
      <c r="AB55" s="237"/>
      <c r="AC55" s="237"/>
      <c r="AD55" s="237"/>
      <c r="AE55" s="238"/>
      <c r="AF55" s="2"/>
      <c r="AG55" s="239">
        <v>0.73958333333333337</v>
      </c>
      <c r="AH55" s="240"/>
      <c r="AI55" s="241"/>
      <c r="AJ55" s="2"/>
      <c r="AK55" s="242">
        <f t="shared" si="13"/>
        <v>45192.739583333336</v>
      </c>
      <c r="AL55" s="243"/>
      <c r="AM55" s="243"/>
      <c r="AN55" s="243"/>
      <c r="AO55" s="243"/>
      <c r="AP55" s="243"/>
      <c r="AQ55" s="243"/>
      <c r="AR55" s="243"/>
      <c r="AS55" s="244"/>
      <c r="AT55" s="2"/>
      <c r="AV55" s="63">
        <f>IF($AK55="", "", $AK55+'Intro &amp; Setup'!$BA$33)</f>
        <v>45192.697916666672</v>
      </c>
      <c r="AZ55" s="19" t="s">
        <v>77</v>
      </c>
      <c r="BD55" s="32" t="str">
        <f t="shared" si="1"/>
        <v>Kazakhstan</v>
      </c>
      <c r="BE55" s="34">
        <f>IF($BD55="", "", MAX($BE$4:$BE54)+1)</f>
        <v>41</v>
      </c>
      <c r="BG55" s="34">
        <v>51</v>
      </c>
      <c r="BH55" s="32" t="str">
        <f t="shared" si="2"/>
        <v>Mali</v>
      </c>
      <c r="BL55" s="24" t="str">
        <f>IF($BJ$2=0, $Z$7, "")</f>
        <v>England</v>
      </c>
      <c r="BM55" s="25" t="str">
        <f>IF($BJ$2=0, $Z$11, "")</f>
        <v>Chile</v>
      </c>
      <c r="BR55" s="34">
        <f t="shared" si="18"/>
        <v>21</v>
      </c>
      <c r="BV55" s="34">
        <f t="shared" si="23"/>
        <v>21</v>
      </c>
      <c r="CA55" s="16" t="str">
        <f t="shared" si="19"/>
        <v>White</v>
      </c>
      <c r="CB55" s="7" t="str">
        <f t="shared" si="20"/>
        <v>Red - Medium</v>
      </c>
      <c r="CI55" s="16" t="str">
        <f t="shared" si="21"/>
        <v>Red - Medium</v>
      </c>
      <c r="CJ55" s="7" t="str">
        <f t="shared" si="22"/>
        <v>Blue - Royal</v>
      </c>
    </row>
    <row r="56" spans="1:88" x14ac:dyDescent="0.25">
      <c r="A56" s="2"/>
      <c r="B56" s="201" t="str">
        <f>IF($R56=$BJ$5, $BM56, $BL56)</f>
        <v>Japan</v>
      </c>
      <c r="C56" s="201"/>
      <c r="D56" s="201"/>
      <c r="E56" s="201"/>
      <c r="F56" s="201"/>
      <c r="G56" s="201"/>
      <c r="H56" s="201"/>
      <c r="I56" s="36" t="str">
        <f t="shared" si="15"/>
        <v>v</v>
      </c>
      <c r="J56" s="201" t="str">
        <f t="shared" si="16"/>
        <v>Argentina</v>
      </c>
      <c r="K56" s="201"/>
      <c r="L56" s="201"/>
      <c r="M56" s="201"/>
      <c r="N56" s="201"/>
      <c r="O56" s="201"/>
      <c r="P56" s="201"/>
      <c r="Q56" s="2"/>
      <c r="R56" s="224" t="s">
        <v>151</v>
      </c>
      <c r="S56" s="225"/>
      <c r="T56" s="226"/>
      <c r="U56" s="2"/>
      <c r="V56" s="150" t="str">
        <f>IF($BJ$2=0, "D", "")</f>
        <v>D</v>
      </c>
      <c r="W56" s="151"/>
      <c r="X56" s="152"/>
      <c r="Y56" s="2"/>
      <c r="Z56" s="246">
        <v>44842</v>
      </c>
      <c r="AA56" s="247"/>
      <c r="AB56" s="247"/>
      <c r="AC56" s="247"/>
      <c r="AD56" s="247"/>
      <c r="AE56" s="248"/>
      <c r="AF56" s="2"/>
      <c r="AG56" s="249">
        <v>0.54166666666666663</v>
      </c>
      <c r="AH56" s="250"/>
      <c r="AI56" s="251"/>
      <c r="AJ56" s="2"/>
      <c r="AK56" s="252">
        <f t="shared" si="13"/>
        <v>45207.541666666664</v>
      </c>
      <c r="AL56" s="253"/>
      <c r="AM56" s="253"/>
      <c r="AN56" s="253"/>
      <c r="AO56" s="253"/>
      <c r="AP56" s="253"/>
      <c r="AQ56" s="253"/>
      <c r="AR56" s="253"/>
      <c r="AS56" s="254"/>
      <c r="AT56" s="2"/>
      <c r="AV56" s="64">
        <f>IF($AK56="", "", $AK56+'Intro &amp; Setup'!$BA$33)</f>
        <v>45207.5</v>
      </c>
      <c r="AZ56" s="19" t="s">
        <v>78</v>
      </c>
      <c r="BD56" s="32" t="str">
        <f t="shared" si="1"/>
        <v>Kenya</v>
      </c>
      <c r="BE56" s="34">
        <f>IF($BD56="", "", MAX($BE$4:$BE55)+1)</f>
        <v>42</v>
      </c>
      <c r="BG56" s="34">
        <v>52</v>
      </c>
      <c r="BH56" s="32" t="str">
        <f t="shared" si="2"/>
        <v>Malta</v>
      </c>
      <c r="BL56" s="26" t="str">
        <f>IF($BJ$2=0, $Z$9, "")</f>
        <v>Argentina</v>
      </c>
      <c r="BM56" s="27" t="str">
        <f>IF($BJ$2=0, $Z$8, "")</f>
        <v>Japan</v>
      </c>
      <c r="BR56" s="29">
        <f t="shared" si="18"/>
        <v>38</v>
      </c>
      <c r="BV56" s="34">
        <f t="shared" si="23"/>
        <v>38</v>
      </c>
      <c r="CA56" s="14" t="str">
        <f t="shared" si="19"/>
        <v>White</v>
      </c>
      <c r="CB56" s="3" t="str">
        <f t="shared" si="20"/>
        <v>Red - Medium</v>
      </c>
      <c r="CI56" s="14" t="str">
        <f t="shared" si="21"/>
        <v>Blue - Light</v>
      </c>
      <c r="CJ56" s="3" t="str">
        <f t="shared" si="22"/>
        <v>White</v>
      </c>
    </row>
    <row r="57" spans="1:88"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Z57" s="19" t="s">
        <v>79</v>
      </c>
      <c r="BD57" s="32" t="str">
        <f t="shared" si="1"/>
        <v>Korea</v>
      </c>
      <c r="BE57" s="34">
        <f>IF($BD57="", "", MAX($BE$4:$BE56)+1)</f>
        <v>43</v>
      </c>
      <c r="BG57" s="34">
        <v>53</v>
      </c>
      <c r="BH57" s="32" t="str">
        <f t="shared" si="2"/>
        <v>Mauritania</v>
      </c>
      <c r="BV57" s="74"/>
    </row>
    <row r="58" spans="1:88"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Z58" s="19" t="s">
        <v>80</v>
      </c>
      <c r="BD58" s="32" t="str">
        <f t="shared" si="1"/>
        <v>Kyrgyzstan</v>
      </c>
      <c r="BE58" s="34">
        <f>IF($BD58="", "", MAX($BE$4:$BE57)+1)</f>
        <v>44</v>
      </c>
      <c r="BG58" s="34">
        <v>54</v>
      </c>
      <c r="BH58" s="32" t="str">
        <f t="shared" si="2"/>
        <v>Mauritius</v>
      </c>
      <c r="BR58" s="21">
        <f>MAX($BR$17:$BR$56)</f>
        <v>40</v>
      </c>
      <c r="BV58" s="75"/>
    </row>
    <row r="59" spans="1:88" x14ac:dyDescent="0.25">
      <c r="A59" s="2"/>
      <c r="B59" s="104" t="s">
        <v>154</v>
      </c>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6"/>
      <c r="AT59" s="2"/>
      <c r="AZ59" s="19" t="s">
        <v>81</v>
      </c>
      <c r="BD59" s="32" t="str">
        <f t="shared" si="1"/>
        <v>Lao</v>
      </c>
      <c r="BE59" s="34">
        <f>IF($BD59="", "", MAX($BE$4:$BE58)+1)</f>
        <v>45</v>
      </c>
      <c r="BG59" s="34">
        <v>55</v>
      </c>
      <c r="BH59" s="32" t="str">
        <f t="shared" si="2"/>
        <v>Mexico</v>
      </c>
      <c r="BV59" s="75"/>
    </row>
    <row r="60" spans="1:88"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45" t="s">
        <v>153</v>
      </c>
      <c r="AH60" s="245"/>
      <c r="AI60" s="245"/>
      <c r="AJ60" s="2"/>
      <c r="AK60" s="2"/>
      <c r="AL60" s="2"/>
      <c r="AM60" s="2"/>
      <c r="AN60" s="2"/>
      <c r="AO60" s="2"/>
      <c r="AP60" s="2"/>
      <c r="AQ60" s="2"/>
      <c r="AR60" s="2"/>
      <c r="AS60" s="2"/>
      <c r="AT60" s="2"/>
      <c r="AZ60" s="19" t="s">
        <v>82</v>
      </c>
      <c r="BD60" s="32" t="str">
        <f t="shared" si="1"/>
        <v>Latvia</v>
      </c>
      <c r="BE60" s="34">
        <f>IF($BD60="", "", MAX($BE$4:$BE59)+1)</f>
        <v>46</v>
      </c>
      <c r="BG60" s="34">
        <v>56</v>
      </c>
      <c r="BH60" s="32" t="str">
        <f t="shared" si="2"/>
        <v>Moldova</v>
      </c>
      <c r="BV60" s="75"/>
    </row>
    <row r="61" spans="1:88" x14ac:dyDescent="0.25">
      <c r="A61" s="2"/>
      <c r="B61" s="198" t="s">
        <v>144</v>
      </c>
      <c r="C61" s="199"/>
      <c r="D61" s="199"/>
      <c r="E61" s="199"/>
      <c r="F61" s="199"/>
      <c r="G61" s="199"/>
      <c r="H61" s="200"/>
      <c r="I61" s="36" t="s">
        <v>9</v>
      </c>
      <c r="J61" s="198" t="s">
        <v>144</v>
      </c>
      <c r="K61" s="199"/>
      <c r="L61" s="199"/>
      <c r="M61" s="199"/>
      <c r="N61" s="199"/>
      <c r="O61" s="199"/>
      <c r="P61" s="200"/>
      <c r="Q61" s="2"/>
      <c r="R61" s="140" t="s">
        <v>155</v>
      </c>
      <c r="S61" s="141"/>
      <c r="T61" s="142"/>
      <c r="U61" s="36" t="s">
        <v>9</v>
      </c>
      <c r="V61" s="140" t="s">
        <v>155</v>
      </c>
      <c r="W61" s="141"/>
      <c r="X61" s="142"/>
      <c r="Y61" s="2"/>
      <c r="Z61" s="140" t="s">
        <v>149</v>
      </c>
      <c r="AA61" s="141"/>
      <c r="AB61" s="141"/>
      <c r="AC61" s="141"/>
      <c r="AD61" s="141"/>
      <c r="AE61" s="142"/>
      <c r="AF61" s="2"/>
      <c r="AG61" s="140" t="s">
        <v>148</v>
      </c>
      <c r="AH61" s="141"/>
      <c r="AI61" s="142"/>
      <c r="AJ61" s="2"/>
      <c r="AK61" s="198" t="s">
        <v>150</v>
      </c>
      <c r="AL61" s="199"/>
      <c r="AM61" s="199"/>
      <c r="AN61" s="199"/>
      <c r="AO61" s="199"/>
      <c r="AP61" s="199"/>
      <c r="AQ61" s="199"/>
      <c r="AR61" s="199"/>
      <c r="AS61" s="200"/>
      <c r="AT61" s="2"/>
      <c r="AW61" s="30" t="s">
        <v>168</v>
      </c>
      <c r="AZ61" s="19" t="s">
        <v>83</v>
      </c>
      <c r="BD61" s="32" t="str">
        <f t="shared" si="1"/>
        <v>Lithuania</v>
      </c>
      <c r="BE61" s="34">
        <f>IF($BD61="", "", MAX($BE$4:$BE60)+1)</f>
        <v>47</v>
      </c>
      <c r="BG61" s="34">
        <v>57</v>
      </c>
      <c r="BH61" s="32" t="str">
        <f t="shared" si="2"/>
        <v>Monaco</v>
      </c>
      <c r="BV61" s="76"/>
    </row>
    <row r="62" spans="1:88" x14ac:dyDescent="0.25">
      <c r="A62" s="35">
        <v>41</v>
      </c>
      <c r="B62" s="201" t="str">
        <f>IFERROR(INDEX($BL$157:$BL$164, MATCH($R62, $AZ$157:$AZ$164, 0)), "")</f>
        <v>Wales</v>
      </c>
      <c r="C62" s="201"/>
      <c r="D62" s="201"/>
      <c r="E62" s="201"/>
      <c r="F62" s="201"/>
      <c r="G62" s="201"/>
      <c r="H62" s="201"/>
      <c r="I62" s="36" t="str">
        <f>IF($BJ$2=0, "v", "")</f>
        <v>v</v>
      </c>
      <c r="J62" s="201" t="str">
        <f>IFERROR(INDEX($BL$157:$BL$164, MATCH($V62, $AZ$157:$AZ$164, 0)), "")</f>
        <v>Japan</v>
      </c>
      <c r="K62" s="201"/>
      <c r="L62" s="201"/>
      <c r="M62" s="201"/>
      <c r="N62" s="201"/>
      <c r="O62" s="201"/>
      <c r="P62" s="201"/>
      <c r="Q62" s="2"/>
      <c r="R62" s="258" t="s">
        <v>164</v>
      </c>
      <c r="S62" s="259"/>
      <c r="T62" s="260"/>
      <c r="U62" s="36" t="s">
        <v>9</v>
      </c>
      <c r="V62" s="127" t="s">
        <v>167</v>
      </c>
      <c r="W62" s="128"/>
      <c r="X62" s="129"/>
      <c r="Y62" s="2"/>
      <c r="Z62" s="233">
        <v>44848</v>
      </c>
      <c r="AA62" s="234"/>
      <c r="AB62" s="234"/>
      <c r="AC62" s="234"/>
      <c r="AD62" s="234"/>
      <c r="AE62" s="235"/>
      <c r="AF62" s="2"/>
      <c r="AG62" s="230">
        <v>0.70833333333333337</v>
      </c>
      <c r="AH62" s="231"/>
      <c r="AI62" s="232"/>
      <c r="AJ62" s="2"/>
      <c r="AK62" s="227">
        <f>IF(OR($Z62="", $AG62="", $T$3=""), "", DATE($T$3, MONTH($Z62), DAY($Z62))+$AG62)</f>
        <v>45213.708333333336</v>
      </c>
      <c r="AL62" s="228"/>
      <c r="AM62" s="228"/>
      <c r="AN62" s="228"/>
      <c r="AO62" s="228"/>
      <c r="AP62" s="228"/>
      <c r="AQ62" s="228"/>
      <c r="AR62" s="228"/>
      <c r="AS62" s="229"/>
      <c r="AT62" s="2"/>
      <c r="AV62" s="62">
        <f>IF($AK62="", "", $AK62+'Intro &amp; Setup'!$BA$33)</f>
        <v>45213.666666666672</v>
      </c>
      <c r="AW62" s="28" t="str">
        <f>IFERROR(INDEX('Fixtures Predictions &amp; Results'!$BI$49:$BI$62, MATCH($A62, 'Fixtures Predictions &amp; Results'!$BE$49:$BE$62, 0)), "")</f>
        <v/>
      </c>
      <c r="AZ62" s="19" t="s">
        <v>84</v>
      </c>
      <c r="BD62" s="32" t="str">
        <f t="shared" si="1"/>
        <v>Luxembourg</v>
      </c>
      <c r="BE62" s="34">
        <f>IF($BD62="", "", MAX($BE$4:$BE61)+1)</f>
        <v>48</v>
      </c>
      <c r="BG62" s="34">
        <v>58</v>
      </c>
      <c r="BH62" s="32" t="str">
        <f t="shared" si="2"/>
        <v>Mongolia</v>
      </c>
      <c r="BR62" s="28">
        <f>IF($BR$14=0, IF($AK62="", "", COUNTIF($AK$62:$AK$65, "&lt;"&amp;$AK62)+1+$BR$58), "")</f>
        <v>41</v>
      </c>
      <c r="BV62" s="34">
        <f t="shared" si="23"/>
        <v>41</v>
      </c>
      <c r="CA62" s="15" t="str">
        <f>IFERROR(INDEX($J$90:$J$109, MATCH($B62, $B$90:$B$109, 0)), "")</f>
        <v>Red - Medium</v>
      </c>
      <c r="CB62" s="6" t="str">
        <f t="shared" ref="CB62:CB65" si="28">IFERROR(INDEX($Q$90:$Q$109, MATCH($B62, $B$90:$B$109, 0)), "")</f>
        <v>White</v>
      </c>
      <c r="CI62" s="15" t="str">
        <f t="shared" ref="CI62:CI65" si="29">IFERROR(INDEX($J$90:$J$109, MATCH($J62, $B$90:$B$109, 0)), "")</f>
        <v>White</v>
      </c>
      <c r="CJ62" s="6" t="str">
        <f t="shared" ref="CJ62:CJ65" si="30">IFERROR(INDEX($Q$90:$Q$109, MATCH($J62, $B$90:$B$109, 0)), "")</f>
        <v>Red - Medium</v>
      </c>
    </row>
    <row r="63" spans="1:88" x14ac:dyDescent="0.25">
      <c r="A63" s="35">
        <v>42</v>
      </c>
      <c r="B63" s="201" t="str">
        <f t="shared" ref="B63:B65" si="31">IFERROR(INDEX($BL$157:$BL$164, MATCH($R63, $AZ$157:$AZ$164, 0)), "")</f>
        <v>South Africa</v>
      </c>
      <c r="C63" s="201"/>
      <c r="D63" s="201"/>
      <c r="E63" s="201"/>
      <c r="F63" s="201"/>
      <c r="G63" s="201"/>
      <c r="H63" s="201"/>
      <c r="I63" s="36" t="str">
        <f t="shared" ref="I63:I65" si="32">IF($BJ$2=0, "v", "")</f>
        <v>v</v>
      </c>
      <c r="J63" s="201" t="str">
        <f t="shared" ref="J63:J65" si="33">IFERROR(INDEX($BL$157:$BL$164, MATCH($V63, $AZ$157:$AZ$164, 0)), "")</f>
        <v>France</v>
      </c>
      <c r="K63" s="201"/>
      <c r="L63" s="201"/>
      <c r="M63" s="201"/>
      <c r="N63" s="201"/>
      <c r="O63" s="201"/>
      <c r="P63" s="201"/>
      <c r="Q63" s="2"/>
      <c r="R63" s="255" t="s">
        <v>162</v>
      </c>
      <c r="S63" s="256"/>
      <c r="T63" s="257"/>
      <c r="U63" s="36" t="s">
        <v>9</v>
      </c>
      <c r="V63" s="124" t="s">
        <v>161</v>
      </c>
      <c r="W63" s="125"/>
      <c r="X63" s="126"/>
      <c r="Y63" s="2"/>
      <c r="Z63" s="236">
        <v>44848</v>
      </c>
      <c r="AA63" s="237"/>
      <c r="AB63" s="237"/>
      <c r="AC63" s="237"/>
      <c r="AD63" s="237"/>
      <c r="AE63" s="238"/>
      <c r="AF63" s="2"/>
      <c r="AG63" s="239">
        <v>0.875</v>
      </c>
      <c r="AH63" s="240"/>
      <c r="AI63" s="241"/>
      <c r="AJ63" s="2"/>
      <c r="AK63" s="242">
        <f>IF(OR($Z63="", $AG63="", $T$3=""), "", DATE($T$3, MONTH($Z63), DAY($Z63))+$AG63)</f>
        <v>45213.875</v>
      </c>
      <c r="AL63" s="243"/>
      <c r="AM63" s="243"/>
      <c r="AN63" s="243"/>
      <c r="AO63" s="243"/>
      <c r="AP63" s="243"/>
      <c r="AQ63" s="243"/>
      <c r="AR63" s="243"/>
      <c r="AS63" s="244"/>
      <c r="AT63" s="2"/>
      <c r="AV63" s="63">
        <f>IF($AK63="", "", $AK63+'Intro &amp; Setup'!$BA$33)</f>
        <v>45213.833333333336</v>
      </c>
      <c r="AW63" s="34" t="str">
        <f>IFERROR(INDEX('Fixtures Predictions &amp; Results'!$BI$49:$BI$62, MATCH($A63, 'Fixtures Predictions &amp; Results'!$BE$49:$BE$62, 0)), "")</f>
        <v/>
      </c>
      <c r="AZ63" s="19" t="s">
        <v>85</v>
      </c>
      <c r="BD63" s="32" t="str">
        <f t="shared" si="1"/>
        <v>Madagascar</v>
      </c>
      <c r="BE63" s="34">
        <f>IF($BD63="", "", MAX($BE$4:$BE62)+1)</f>
        <v>49</v>
      </c>
      <c r="BG63" s="34">
        <v>59</v>
      </c>
      <c r="BH63" s="32" t="str">
        <f t="shared" si="2"/>
        <v>Morocco</v>
      </c>
      <c r="BR63" s="34">
        <f t="shared" ref="BR63:BR65" si="34">IF($BR$14=0, IF($AK63="", "", COUNTIF($AK$62:$AK$65, "&lt;"&amp;$AK63)+1+$BR$58), "")</f>
        <v>42</v>
      </c>
      <c r="BV63" s="34">
        <f t="shared" si="23"/>
        <v>42</v>
      </c>
      <c r="CA63" s="16" t="str">
        <f t="shared" ref="CA63:CA65" si="35">IFERROR(INDEX($J$90:$J$109, MATCH($B63, $B$90:$B$109, 0)), "")</f>
        <v>Green - Dark</v>
      </c>
      <c r="CB63" s="7" t="str">
        <f t="shared" si="28"/>
        <v>Gold</v>
      </c>
      <c r="CI63" s="16" t="str">
        <f t="shared" si="29"/>
        <v>Blue - Royal</v>
      </c>
      <c r="CJ63" s="7" t="str">
        <f t="shared" si="30"/>
        <v>Red - Medium</v>
      </c>
    </row>
    <row r="64" spans="1:88" x14ac:dyDescent="0.25">
      <c r="A64" s="35">
        <v>43</v>
      </c>
      <c r="B64" s="201" t="str">
        <f t="shared" si="31"/>
        <v>England</v>
      </c>
      <c r="C64" s="201"/>
      <c r="D64" s="201"/>
      <c r="E64" s="201"/>
      <c r="F64" s="201"/>
      <c r="G64" s="201"/>
      <c r="H64" s="201"/>
      <c r="I64" s="36" t="str">
        <f t="shared" si="32"/>
        <v>v</v>
      </c>
      <c r="J64" s="201" t="str">
        <f t="shared" si="33"/>
        <v>Australia</v>
      </c>
      <c r="K64" s="201"/>
      <c r="L64" s="201"/>
      <c r="M64" s="201"/>
      <c r="N64" s="201"/>
      <c r="O64" s="201"/>
      <c r="P64" s="201"/>
      <c r="Q64" s="2"/>
      <c r="R64" s="255" t="s">
        <v>166</v>
      </c>
      <c r="S64" s="256"/>
      <c r="T64" s="257"/>
      <c r="U64" s="36" t="s">
        <v>9</v>
      </c>
      <c r="V64" s="124" t="s">
        <v>165</v>
      </c>
      <c r="W64" s="125"/>
      <c r="X64" s="126"/>
      <c r="Y64" s="2"/>
      <c r="Z64" s="236">
        <v>44849</v>
      </c>
      <c r="AA64" s="237"/>
      <c r="AB64" s="237"/>
      <c r="AC64" s="237"/>
      <c r="AD64" s="237"/>
      <c r="AE64" s="238"/>
      <c r="AF64" s="2"/>
      <c r="AG64" s="239">
        <v>0.70833333333333337</v>
      </c>
      <c r="AH64" s="240"/>
      <c r="AI64" s="241"/>
      <c r="AJ64" s="2"/>
      <c r="AK64" s="242">
        <f>IF(OR($Z64="", $AG64="", $T$3=""), "", DATE($T$3, MONTH($Z64), DAY($Z64))+$AG64)</f>
        <v>45214.708333333336</v>
      </c>
      <c r="AL64" s="243"/>
      <c r="AM64" s="243"/>
      <c r="AN64" s="243"/>
      <c r="AO64" s="243"/>
      <c r="AP64" s="243"/>
      <c r="AQ64" s="243"/>
      <c r="AR64" s="243"/>
      <c r="AS64" s="244"/>
      <c r="AT64" s="2"/>
      <c r="AV64" s="63">
        <f>IF($AK64="", "", $AK64+'Intro &amp; Setup'!$BA$33)</f>
        <v>45214.666666666672</v>
      </c>
      <c r="AW64" s="34" t="str">
        <f>IFERROR(INDEX('Fixtures Predictions &amp; Results'!$BI$49:$BI$62, MATCH($A64, 'Fixtures Predictions &amp; Results'!$BE$49:$BE$62, 0)), "")</f>
        <v/>
      </c>
      <c r="AZ64" s="19" t="s">
        <v>86</v>
      </c>
      <c r="BD64" s="32" t="str">
        <f t="shared" si="1"/>
        <v>Malaysia</v>
      </c>
      <c r="BE64" s="34">
        <f>IF($BD64="", "", MAX($BE$4:$BE63)+1)</f>
        <v>50</v>
      </c>
      <c r="BG64" s="34">
        <v>60</v>
      </c>
      <c r="BH64" s="32" t="str">
        <f t="shared" si="2"/>
        <v>Netherlands</v>
      </c>
      <c r="BR64" s="34">
        <f t="shared" si="34"/>
        <v>43</v>
      </c>
      <c r="BV64" s="34">
        <f t="shared" si="23"/>
        <v>43</v>
      </c>
      <c r="CA64" s="16" t="str">
        <f t="shared" si="35"/>
        <v>White</v>
      </c>
      <c r="CB64" s="7" t="str">
        <f t="shared" si="28"/>
        <v>Red - Medium</v>
      </c>
      <c r="CI64" s="16" t="str">
        <f t="shared" si="29"/>
        <v>Gold</v>
      </c>
      <c r="CJ64" s="7" t="str">
        <f t="shared" si="30"/>
        <v>Green - Dark</v>
      </c>
    </row>
    <row r="65" spans="1:88" x14ac:dyDescent="0.25">
      <c r="A65" s="35">
        <v>44</v>
      </c>
      <c r="B65" s="201" t="str">
        <f t="shared" si="31"/>
        <v>New Zealand</v>
      </c>
      <c r="C65" s="201"/>
      <c r="D65" s="201"/>
      <c r="E65" s="201"/>
      <c r="F65" s="201"/>
      <c r="G65" s="201"/>
      <c r="H65" s="201"/>
      <c r="I65" s="36" t="str">
        <f t="shared" si="32"/>
        <v>v</v>
      </c>
      <c r="J65" s="201" t="str">
        <f t="shared" si="33"/>
        <v>Ireland</v>
      </c>
      <c r="K65" s="201"/>
      <c r="L65" s="201"/>
      <c r="M65" s="201"/>
      <c r="N65" s="201"/>
      <c r="O65" s="201"/>
      <c r="P65" s="201"/>
      <c r="Q65" s="2"/>
      <c r="R65" s="261" t="s">
        <v>160</v>
      </c>
      <c r="S65" s="262"/>
      <c r="T65" s="263"/>
      <c r="U65" s="36" t="s">
        <v>9</v>
      </c>
      <c r="V65" s="168" t="s">
        <v>163</v>
      </c>
      <c r="W65" s="169"/>
      <c r="X65" s="170"/>
      <c r="Y65" s="2"/>
      <c r="Z65" s="246">
        <v>44849</v>
      </c>
      <c r="AA65" s="247"/>
      <c r="AB65" s="247"/>
      <c r="AC65" s="247"/>
      <c r="AD65" s="247"/>
      <c r="AE65" s="248"/>
      <c r="AF65" s="2"/>
      <c r="AG65" s="249">
        <v>0.875</v>
      </c>
      <c r="AH65" s="250"/>
      <c r="AI65" s="251"/>
      <c r="AJ65" s="2"/>
      <c r="AK65" s="252">
        <f>IF(OR($Z65="", $AG65="", $T$3=""), "", DATE($T$3, MONTH($Z65), DAY($Z65))+$AG65)</f>
        <v>45214.875</v>
      </c>
      <c r="AL65" s="253"/>
      <c r="AM65" s="253"/>
      <c r="AN65" s="253"/>
      <c r="AO65" s="253"/>
      <c r="AP65" s="253"/>
      <c r="AQ65" s="253"/>
      <c r="AR65" s="253"/>
      <c r="AS65" s="254"/>
      <c r="AT65" s="2"/>
      <c r="AV65" s="64">
        <f>IF($AK65="", "", $AK65+'Intro &amp; Setup'!$BA$33)</f>
        <v>45214.833333333336</v>
      </c>
      <c r="AW65" s="29" t="str">
        <f>IFERROR(INDEX('Fixtures Predictions &amp; Results'!$BI$49:$BI$62, MATCH($A65, 'Fixtures Predictions &amp; Results'!$BE$49:$BE$62, 0)), "")</f>
        <v/>
      </c>
      <c r="AZ65" s="19" t="s">
        <v>87</v>
      </c>
      <c r="BD65" s="32" t="str">
        <f t="shared" si="1"/>
        <v>Mali</v>
      </c>
      <c r="BE65" s="34">
        <f>IF($BD65="", "", MAX($BE$4:$BE64)+1)</f>
        <v>51</v>
      </c>
      <c r="BG65" s="34">
        <v>61</v>
      </c>
      <c r="BH65" s="32" t="str">
        <f t="shared" si="2"/>
        <v>Nigeria</v>
      </c>
      <c r="BR65" s="29">
        <f t="shared" si="34"/>
        <v>44</v>
      </c>
      <c r="BV65" s="34">
        <f t="shared" si="23"/>
        <v>44</v>
      </c>
      <c r="CA65" s="14" t="str">
        <f t="shared" si="35"/>
        <v>Black</v>
      </c>
      <c r="CB65" s="3" t="str">
        <f t="shared" si="28"/>
        <v>White</v>
      </c>
      <c r="CI65" s="14" t="str">
        <f t="shared" si="29"/>
        <v>Green - Medium</v>
      </c>
      <c r="CJ65" s="3" t="str">
        <f t="shared" si="30"/>
        <v>White</v>
      </c>
    </row>
    <row r="66" spans="1:88"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Z66" s="19" t="s">
        <v>88</v>
      </c>
      <c r="BD66" s="32" t="str">
        <f t="shared" si="1"/>
        <v>Malta</v>
      </c>
      <c r="BE66" s="34">
        <f>IF($BD66="", "", MAX($BE$4:$BE65)+1)</f>
        <v>52</v>
      </c>
      <c r="BG66" s="34">
        <v>62</v>
      </c>
      <c r="BH66" s="32" t="str">
        <f t="shared" si="2"/>
        <v>Niue Islands</v>
      </c>
      <c r="BV66" s="74"/>
    </row>
    <row r="67" spans="1:88"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Z67" s="19" t="s">
        <v>89</v>
      </c>
      <c r="BD67" s="32" t="str">
        <f t="shared" si="1"/>
        <v>Mauritania</v>
      </c>
      <c r="BE67" s="34">
        <f>IF($BD67="", "", MAX($BE$4:$BE66)+1)</f>
        <v>53</v>
      </c>
      <c r="BG67" s="34">
        <v>63</v>
      </c>
      <c r="BH67" s="32" t="str">
        <f t="shared" si="2"/>
        <v>Norway</v>
      </c>
      <c r="BR67" s="21">
        <f>MAX($BR$62:$BR$65)</f>
        <v>44</v>
      </c>
      <c r="BV67" s="75"/>
    </row>
    <row r="68" spans="1:88" x14ac:dyDescent="0.25">
      <c r="A68" s="2"/>
      <c r="B68" s="104" t="s">
        <v>156</v>
      </c>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6"/>
      <c r="AT68" s="2"/>
      <c r="AZ68" s="19" t="s">
        <v>90</v>
      </c>
      <c r="BD68" s="32" t="str">
        <f t="shared" si="1"/>
        <v>Mauritius</v>
      </c>
      <c r="BE68" s="34">
        <f>IF($BD68="", "", MAX($BE$4:$BE67)+1)</f>
        <v>54</v>
      </c>
      <c r="BG68" s="34">
        <v>64</v>
      </c>
      <c r="BH68" s="32" t="str">
        <f t="shared" si="2"/>
        <v>Pakistan</v>
      </c>
      <c r="BV68" s="75"/>
    </row>
    <row r="69" spans="1:88"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45" t="s">
        <v>153</v>
      </c>
      <c r="AH69" s="245"/>
      <c r="AI69" s="245"/>
      <c r="AJ69" s="2"/>
      <c r="AK69" s="2"/>
      <c r="AL69" s="2"/>
      <c r="AM69" s="2"/>
      <c r="AN69" s="2"/>
      <c r="AO69" s="2"/>
      <c r="AP69" s="2"/>
      <c r="AQ69" s="2"/>
      <c r="AR69" s="2"/>
      <c r="AS69" s="2"/>
      <c r="AT69" s="2"/>
      <c r="AZ69" s="19" t="s">
        <v>91</v>
      </c>
      <c r="BD69" s="32" t="str">
        <f t="shared" si="1"/>
        <v>Mexico</v>
      </c>
      <c r="BE69" s="34">
        <f>IF($BD69="", "", MAX($BE$4:$BE68)+1)</f>
        <v>55</v>
      </c>
      <c r="BG69" s="34">
        <v>65</v>
      </c>
      <c r="BH69" s="32" t="str">
        <f t="shared" si="2"/>
        <v>Papua New Guinea</v>
      </c>
      <c r="BV69" s="75"/>
    </row>
    <row r="70" spans="1:88" x14ac:dyDescent="0.25">
      <c r="A70" s="2"/>
      <c r="B70" s="198" t="s">
        <v>144</v>
      </c>
      <c r="C70" s="199"/>
      <c r="D70" s="199"/>
      <c r="E70" s="199"/>
      <c r="F70" s="199"/>
      <c r="G70" s="199"/>
      <c r="H70" s="200"/>
      <c r="I70" s="36" t="s">
        <v>9</v>
      </c>
      <c r="J70" s="198" t="s">
        <v>144</v>
      </c>
      <c r="K70" s="199"/>
      <c r="L70" s="199"/>
      <c r="M70" s="199"/>
      <c r="N70" s="199"/>
      <c r="O70" s="199"/>
      <c r="P70" s="200"/>
      <c r="Q70" s="2"/>
      <c r="R70" s="140" t="s">
        <v>168</v>
      </c>
      <c r="S70" s="141"/>
      <c r="T70" s="142"/>
      <c r="U70" s="36" t="s">
        <v>9</v>
      </c>
      <c r="V70" s="140" t="s">
        <v>168</v>
      </c>
      <c r="W70" s="141"/>
      <c r="X70" s="142"/>
      <c r="Y70" s="2"/>
      <c r="Z70" s="140" t="s">
        <v>149</v>
      </c>
      <c r="AA70" s="141"/>
      <c r="AB70" s="141"/>
      <c r="AC70" s="141"/>
      <c r="AD70" s="141"/>
      <c r="AE70" s="142"/>
      <c r="AF70" s="2"/>
      <c r="AG70" s="140" t="s">
        <v>148</v>
      </c>
      <c r="AH70" s="141"/>
      <c r="AI70" s="142"/>
      <c r="AJ70" s="2"/>
      <c r="AK70" s="198" t="s">
        <v>150</v>
      </c>
      <c r="AL70" s="199"/>
      <c r="AM70" s="199"/>
      <c r="AN70" s="199"/>
      <c r="AO70" s="199"/>
      <c r="AP70" s="199"/>
      <c r="AQ70" s="199"/>
      <c r="AR70" s="199"/>
      <c r="AS70" s="200"/>
      <c r="AT70" s="2"/>
      <c r="AW70" s="30" t="s">
        <v>168</v>
      </c>
      <c r="AX70" s="30" t="s">
        <v>170</v>
      </c>
      <c r="AZ70" s="19" t="s">
        <v>92</v>
      </c>
      <c r="BD70" s="32" t="str">
        <f t="shared" ref="BD70:BD133" si="36">IF($AZ70="", "", IF(COUNTIF($BB$5:$BB$24, $AZ70)&gt;0, "", $AZ70))</f>
        <v>Moldova</v>
      </c>
      <c r="BE70" s="34">
        <f>IF($BD70="", "", MAX($BE$4:$BE69)+1)</f>
        <v>56</v>
      </c>
      <c r="BG70" s="34">
        <v>66</v>
      </c>
      <c r="BH70" s="32" t="str">
        <f t="shared" ref="BH70:BH133" si="37">IFERROR(INDEX($BD$5:$BD$154, MATCH($BG70, $BE$5:$BE$154, 0)), "")</f>
        <v>Paraguay</v>
      </c>
      <c r="BV70" s="76"/>
    </row>
    <row r="71" spans="1:88" x14ac:dyDescent="0.25">
      <c r="A71" s="35">
        <v>45</v>
      </c>
      <c r="B71" s="201" t="str">
        <f>IFERROR(INDEX($AW$62:$AW$65, MATCH($R71, $A$62:$A$65, 0)), "")</f>
        <v/>
      </c>
      <c r="C71" s="201"/>
      <c r="D71" s="201"/>
      <c r="E71" s="201"/>
      <c r="F71" s="201"/>
      <c r="G71" s="201"/>
      <c r="H71" s="201"/>
      <c r="I71" s="36" t="str">
        <f>IF($BJ$2=0, "v", "")</f>
        <v>v</v>
      </c>
      <c r="J71" s="201" t="str">
        <f>IFERROR(INDEX($AW$62:$AW$65, MATCH($V71, $A$62:$A$65, 0)), "")</f>
        <v/>
      </c>
      <c r="K71" s="201"/>
      <c r="L71" s="201"/>
      <c r="M71" s="201"/>
      <c r="N71" s="201"/>
      <c r="O71" s="201"/>
      <c r="P71" s="201"/>
      <c r="Q71" s="2"/>
      <c r="R71" s="258">
        <v>41</v>
      </c>
      <c r="S71" s="259"/>
      <c r="T71" s="260"/>
      <c r="U71" s="36" t="s">
        <v>9</v>
      </c>
      <c r="V71" s="127">
        <v>42</v>
      </c>
      <c r="W71" s="128"/>
      <c r="X71" s="129"/>
      <c r="Y71" s="2"/>
      <c r="Z71" s="233">
        <v>44854</v>
      </c>
      <c r="AA71" s="234"/>
      <c r="AB71" s="234"/>
      <c r="AC71" s="234"/>
      <c r="AD71" s="234"/>
      <c r="AE71" s="235"/>
      <c r="AF71" s="2"/>
      <c r="AG71" s="230">
        <v>0.875</v>
      </c>
      <c r="AH71" s="231"/>
      <c r="AI71" s="232"/>
      <c r="AJ71" s="2"/>
      <c r="AK71" s="227">
        <f>IF(OR($Z71="", $AG71="", $T$3=""), "", DATE($T$3, MONTH($Z71), DAY($Z71))+$AG71)</f>
        <v>45219.875</v>
      </c>
      <c r="AL71" s="228"/>
      <c r="AM71" s="228"/>
      <c r="AN71" s="228"/>
      <c r="AO71" s="228"/>
      <c r="AP71" s="228"/>
      <c r="AQ71" s="228"/>
      <c r="AR71" s="228"/>
      <c r="AS71" s="229"/>
      <c r="AT71" s="2"/>
      <c r="AV71" s="62">
        <f>IF($AK71="", "", $AK71+'Intro &amp; Setup'!$BA$33)</f>
        <v>45219.833333333336</v>
      </c>
      <c r="AW71" s="15" t="str">
        <f>IFERROR(INDEX('Fixtures Predictions &amp; Results'!$BI$49:$BI$62, MATCH($A71, 'Fixtures Predictions &amp; Results'!$BE$49:$BE$62, 0)), "")</f>
        <v/>
      </c>
      <c r="AX71" s="6" t="str">
        <f>IFERROR(INDEX('Fixtures Predictions &amp; Results'!$BJ$49:$BJ$62, MATCH($A71, 'Fixtures Predictions &amp; Results'!$BE$49:$BE$62, 0)), "")</f>
        <v/>
      </c>
      <c r="AZ71" s="19" t="s">
        <v>93</v>
      </c>
      <c r="BD71" s="32" t="str">
        <f t="shared" si="36"/>
        <v>Monaco</v>
      </c>
      <c r="BE71" s="34">
        <f>IF($BD71="", "", MAX($BE$4:$BE70)+1)</f>
        <v>57</v>
      </c>
      <c r="BG71" s="34">
        <v>67</v>
      </c>
      <c r="BH71" s="32" t="str">
        <f t="shared" si="37"/>
        <v>Peru</v>
      </c>
      <c r="BR71" s="28">
        <f>IF($BR$14=0, IF($AK71="", "", COUNTIF($AK$71:$AK$72, "&lt;"&amp;$AK71)+1+$BR$67), "")</f>
        <v>45</v>
      </c>
      <c r="BV71" s="34">
        <f t="shared" si="23"/>
        <v>45</v>
      </c>
      <c r="CA71" s="15" t="str">
        <f t="shared" ref="CA71:CA72" si="38">IFERROR(INDEX($J$90:$J$109, MATCH($B71, $B$90:$B$109, 0)), "")</f>
        <v/>
      </c>
      <c r="CB71" s="6" t="str">
        <f t="shared" ref="CB71:CB72" si="39">IFERROR(INDEX($Q$90:$Q$109, MATCH($B71, $B$90:$B$109, 0)), "")</f>
        <v/>
      </c>
      <c r="CI71" s="15" t="str">
        <f t="shared" ref="CI71:CI72" si="40">IFERROR(INDEX($J$90:$J$109, MATCH($J71, $B$90:$B$109, 0)), "")</f>
        <v/>
      </c>
      <c r="CJ71" s="6" t="str">
        <f t="shared" ref="CJ71:CJ72" si="41">IFERROR(INDEX($Q$90:$Q$109, MATCH($J71, $B$90:$B$109, 0)), "")</f>
        <v/>
      </c>
    </row>
    <row r="72" spans="1:88" x14ac:dyDescent="0.25">
      <c r="A72" s="35">
        <v>46</v>
      </c>
      <c r="B72" s="201" t="str">
        <f>IFERROR(INDEX($AW$62:$AW$65, MATCH($R72, $A$62:$A$65, 0)), "")</f>
        <v/>
      </c>
      <c r="C72" s="201"/>
      <c r="D72" s="201"/>
      <c r="E72" s="201"/>
      <c r="F72" s="201"/>
      <c r="G72" s="201"/>
      <c r="H72" s="201"/>
      <c r="I72" s="36" t="str">
        <f t="shared" ref="I72" si="42">IF($BJ$2=0, "v", "")</f>
        <v>v</v>
      </c>
      <c r="J72" s="201" t="str">
        <f>IFERROR(INDEX($AW$62:$AW$65, MATCH($V72, $A$62:$A$65, 0)), "")</f>
        <v/>
      </c>
      <c r="K72" s="201"/>
      <c r="L72" s="201"/>
      <c r="M72" s="201"/>
      <c r="N72" s="201"/>
      <c r="O72" s="201"/>
      <c r="P72" s="201"/>
      <c r="Q72" s="2"/>
      <c r="R72" s="261">
        <v>43</v>
      </c>
      <c r="S72" s="262"/>
      <c r="T72" s="263"/>
      <c r="U72" s="36" t="s">
        <v>9</v>
      </c>
      <c r="V72" s="168">
        <v>44</v>
      </c>
      <c r="W72" s="169"/>
      <c r="X72" s="170"/>
      <c r="Y72" s="2"/>
      <c r="Z72" s="246">
        <v>44855</v>
      </c>
      <c r="AA72" s="247"/>
      <c r="AB72" s="247"/>
      <c r="AC72" s="247"/>
      <c r="AD72" s="247"/>
      <c r="AE72" s="248"/>
      <c r="AF72" s="2"/>
      <c r="AG72" s="249">
        <v>0.875</v>
      </c>
      <c r="AH72" s="250"/>
      <c r="AI72" s="251"/>
      <c r="AJ72" s="2"/>
      <c r="AK72" s="252">
        <f>IF(OR($Z72="", $AG72="", $T$3=""), "", DATE($T$3, MONTH($Z72), DAY($Z72))+$AG72)</f>
        <v>45220.875</v>
      </c>
      <c r="AL72" s="253"/>
      <c r="AM72" s="253"/>
      <c r="AN72" s="253"/>
      <c r="AO72" s="253"/>
      <c r="AP72" s="253"/>
      <c r="AQ72" s="253"/>
      <c r="AR72" s="253"/>
      <c r="AS72" s="254"/>
      <c r="AT72" s="2"/>
      <c r="AV72" s="64">
        <f>IF($AK72="", "", $AK72+'Intro &amp; Setup'!$BA$33)</f>
        <v>45220.833333333336</v>
      </c>
      <c r="AW72" s="14" t="str">
        <f>IFERROR(INDEX('Fixtures Predictions &amp; Results'!$BI$49:$BI$62, MATCH($A72, 'Fixtures Predictions &amp; Results'!$BE$49:$BE$62, 0)), "")</f>
        <v/>
      </c>
      <c r="AX72" s="3" t="str">
        <f>IFERROR(INDEX('Fixtures Predictions &amp; Results'!$BJ$49:$BJ$62, MATCH($A72, 'Fixtures Predictions &amp; Results'!$BE$49:$BE$62, 0)), "")</f>
        <v/>
      </c>
      <c r="AZ72" s="19" t="s">
        <v>94</v>
      </c>
      <c r="BD72" s="32" t="str">
        <f t="shared" si="36"/>
        <v>Mongolia</v>
      </c>
      <c r="BE72" s="34">
        <f>IF($BD72="", "", MAX($BE$4:$BE71)+1)</f>
        <v>58</v>
      </c>
      <c r="BG72" s="34">
        <v>68</v>
      </c>
      <c r="BH72" s="32" t="str">
        <f t="shared" si="37"/>
        <v>Philippines</v>
      </c>
      <c r="BR72" s="29">
        <f>IF($BR$14=0, IF($AK72="", "", COUNTIF($AK$71:$AK$72, "&lt;"&amp;$AK72)+1+$BR$67), "")</f>
        <v>46</v>
      </c>
      <c r="BV72" s="34">
        <f t="shared" si="23"/>
        <v>46</v>
      </c>
      <c r="CA72" s="14" t="str">
        <f t="shared" si="38"/>
        <v/>
      </c>
      <c r="CB72" s="3" t="str">
        <f t="shared" si="39"/>
        <v/>
      </c>
      <c r="CI72" s="14" t="str">
        <f t="shared" si="40"/>
        <v/>
      </c>
      <c r="CJ72" s="3" t="str">
        <f t="shared" si="41"/>
        <v/>
      </c>
    </row>
    <row r="73" spans="1:88"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Z73" s="19" t="s">
        <v>95</v>
      </c>
      <c r="BD73" s="32" t="str">
        <f t="shared" si="36"/>
        <v>Morocco</v>
      </c>
      <c r="BE73" s="34">
        <f>IF($BD73="", "", MAX($BE$4:$BE72)+1)</f>
        <v>59</v>
      </c>
      <c r="BG73" s="34">
        <v>69</v>
      </c>
      <c r="BH73" s="32" t="str">
        <f t="shared" si="37"/>
        <v>Poland</v>
      </c>
      <c r="BV73" s="74"/>
    </row>
    <row r="74" spans="1:88"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Z74" s="19" t="s">
        <v>96</v>
      </c>
      <c r="BD74" s="32" t="str">
        <f t="shared" si="36"/>
        <v/>
      </c>
      <c r="BE74" s="34" t="str">
        <f>IF($BD74="", "", MAX($BE$4:$BE73)+1)</f>
        <v/>
      </c>
      <c r="BG74" s="34">
        <v>70</v>
      </c>
      <c r="BH74" s="32" t="str">
        <f t="shared" si="37"/>
        <v>Russia</v>
      </c>
      <c r="BR74" s="21">
        <f>MAX($BR$71:$BR$72)</f>
        <v>46</v>
      </c>
      <c r="BV74" s="75"/>
    </row>
    <row r="75" spans="1:88" x14ac:dyDescent="0.25">
      <c r="A75" s="2"/>
      <c r="B75" s="104" t="s">
        <v>158</v>
      </c>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6"/>
      <c r="AT75" s="2"/>
      <c r="AZ75" s="19" t="s">
        <v>97</v>
      </c>
      <c r="BD75" s="32" t="str">
        <f t="shared" si="36"/>
        <v>Netherlands</v>
      </c>
      <c r="BE75" s="34">
        <f>IF($BD75="", "", MAX($BE$4:$BE74)+1)</f>
        <v>60</v>
      </c>
      <c r="BG75" s="34">
        <v>71</v>
      </c>
      <c r="BH75" s="32" t="str">
        <f t="shared" si="37"/>
        <v>Rwanda</v>
      </c>
      <c r="BV75" s="75"/>
    </row>
    <row r="76" spans="1:88"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45" t="s">
        <v>153</v>
      </c>
      <c r="AH76" s="245"/>
      <c r="AI76" s="245"/>
      <c r="AJ76" s="2"/>
      <c r="AK76" s="2"/>
      <c r="AL76" s="2"/>
      <c r="AM76" s="2"/>
      <c r="AN76" s="2"/>
      <c r="AO76" s="2"/>
      <c r="AP76" s="2"/>
      <c r="AQ76" s="2"/>
      <c r="AR76" s="2"/>
      <c r="AS76" s="2"/>
      <c r="AT76" s="2"/>
      <c r="AZ76" s="19" t="s">
        <v>98</v>
      </c>
      <c r="BB76" s="21"/>
      <c r="BD76" s="32" t="str">
        <f t="shared" si="36"/>
        <v/>
      </c>
      <c r="BE76" s="34" t="str">
        <f>IF($BD76="", "", MAX($BE$4:$BE75)+1)</f>
        <v/>
      </c>
      <c r="BG76" s="34">
        <v>72</v>
      </c>
      <c r="BH76" s="32" t="str">
        <f t="shared" si="37"/>
        <v>Senegal</v>
      </c>
      <c r="BV76" s="75"/>
    </row>
    <row r="77" spans="1:88" x14ac:dyDescent="0.25">
      <c r="A77" s="2"/>
      <c r="B77" s="198" t="s">
        <v>144</v>
      </c>
      <c r="C77" s="199"/>
      <c r="D77" s="199"/>
      <c r="E77" s="199"/>
      <c r="F77" s="199"/>
      <c r="G77" s="199"/>
      <c r="H77" s="200"/>
      <c r="I77" s="36" t="s">
        <v>9</v>
      </c>
      <c r="J77" s="104" t="s">
        <v>144</v>
      </c>
      <c r="K77" s="105"/>
      <c r="L77" s="105"/>
      <c r="M77" s="105"/>
      <c r="N77" s="105"/>
      <c r="O77" s="105"/>
      <c r="P77" s="106"/>
      <c r="Q77" s="2"/>
      <c r="R77" s="140" t="s">
        <v>170</v>
      </c>
      <c r="S77" s="141"/>
      <c r="T77" s="142"/>
      <c r="U77" s="36" t="s">
        <v>9</v>
      </c>
      <c r="V77" s="198" t="s">
        <v>170</v>
      </c>
      <c r="W77" s="199"/>
      <c r="X77" s="200"/>
      <c r="Y77" s="2"/>
      <c r="Z77" s="140" t="s">
        <v>149</v>
      </c>
      <c r="AA77" s="141"/>
      <c r="AB77" s="141"/>
      <c r="AC77" s="141"/>
      <c r="AD77" s="141"/>
      <c r="AE77" s="142"/>
      <c r="AF77" s="2"/>
      <c r="AG77" s="140" t="s">
        <v>148</v>
      </c>
      <c r="AH77" s="141"/>
      <c r="AI77" s="142"/>
      <c r="AJ77" s="2"/>
      <c r="AK77" s="198" t="s">
        <v>150</v>
      </c>
      <c r="AL77" s="199"/>
      <c r="AM77" s="199"/>
      <c r="AN77" s="199"/>
      <c r="AO77" s="199"/>
      <c r="AP77" s="199"/>
      <c r="AQ77" s="199"/>
      <c r="AR77" s="199"/>
      <c r="AS77" s="200"/>
      <c r="AT77" s="2"/>
      <c r="AZ77" s="19" t="s">
        <v>99</v>
      </c>
      <c r="BB77" s="28">
        <v>45</v>
      </c>
      <c r="BD77" s="32" t="str">
        <f t="shared" si="36"/>
        <v>Nigeria</v>
      </c>
      <c r="BE77" s="34">
        <f>IF($BD77="", "", MAX($BE$4:$BE76)+1)</f>
        <v>61</v>
      </c>
      <c r="BG77" s="34">
        <v>73</v>
      </c>
      <c r="BH77" s="32" t="str">
        <f t="shared" si="37"/>
        <v>Serbia</v>
      </c>
      <c r="BV77" s="76"/>
    </row>
    <row r="78" spans="1:88" x14ac:dyDescent="0.25">
      <c r="A78" s="35">
        <v>47</v>
      </c>
      <c r="B78" s="264" t="str">
        <f>IFERROR(INDEX($AX$71:$AX$72, MATCH($R78, $A$71:$A$72, 0)), "")</f>
        <v/>
      </c>
      <c r="C78" s="265"/>
      <c r="D78" s="265"/>
      <c r="E78" s="265"/>
      <c r="F78" s="265"/>
      <c r="G78" s="265"/>
      <c r="H78" s="266"/>
      <c r="I78" s="36" t="str">
        <f t="shared" ref="I78" si="43">IF($BJ$2=0, "v", "")</f>
        <v>v</v>
      </c>
      <c r="J78" s="264" t="str">
        <f>IFERROR(INDEX($AX$71:$AX$72, MATCH($V78, $A$71:$A$72, 0)), "")</f>
        <v/>
      </c>
      <c r="K78" s="265"/>
      <c r="L78" s="265"/>
      <c r="M78" s="265"/>
      <c r="N78" s="265"/>
      <c r="O78" s="265"/>
      <c r="P78" s="266"/>
      <c r="Q78" s="2"/>
      <c r="R78" s="177">
        <v>45</v>
      </c>
      <c r="S78" s="178"/>
      <c r="T78" s="179"/>
      <c r="U78" s="36" t="s">
        <v>9</v>
      </c>
      <c r="V78" s="264">
        <f>IF($R78="", "", IF($R78=$BB$77, $BB$78, IF($R78=$BB$78, $BB$77, "")))</f>
        <v>46</v>
      </c>
      <c r="W78" s="265"/>
      <c r="X78" s="266"/>
      <c r="Y78" s="2"/>
      <c r="Z78" s="267">
        <v>44861</v>
      </c>
      <c r="AA78" s="268"/>
      <c r="AB78" s="268"/>
      <c r="AC78" s="268"/>
      <c r="AD78" s="268"/>
      <c r="AE78" s="269"/>
      <c r="AF78" s="2"/>
      <c r="AG78" s="270">
        <v>0.875</v>
      </c>
      <c r="AH78" s="271"/>
      <c r="AI78" s="272"/>
      <c r="AJ78" s="2"/>
      <c r="AK78" s="273">
        <f>IF(OR($Z78="", $AG78="", $T$3=""), "", DATE($T$3, MONTH($Z78), DAY($Z78))+$AG78)</f>
        <v>45226.875</v>
      </c>
      <c r="AL78" s="274"/>
      <c r="AM78" s="274"/>
      <c r="AN78" s="274"/>
      <c r="AO78" s="274"/>
      <c r="AP78" s="274"/>
      <c r="AQ78" s="274"/>
      <c r="AR78" s="274"/>
      <c r="AS78" s="275"/>
      <c r="AT78" s="2"/>
      <c r="AV78" s="71">
        <f>IF($AK78="", "", $AK78+'Intro &amp; Setup'!$BA$33)</f>
        <v>45226.833333333336</v>
      </c>
      <c r="AZ78" s="19" t="s">
        <v>100</v>
      </c>
      <c r="BB78" s="29">
        <v>46</v>
      </c>
      <c r="BD78" s="32" t="str">
        <f t="shared" si="36"/>
        <v>Niue Islands</v>
      </c>
      <c r="BE78" s="34">
        <f>IF($BD78="", "", MAX($BE$4:$BE77)+1)</f>
        <v>62</v>
      </c>
      <c r="BG78" s="34">
        <v>74</v>
      </c>
      <c r="BH78" s="32" t="str">
        <f t="shared" si="37"/>
        <v>Singapore</v>
      </c>
      <c r="BR78" s="21">
        <f>IF($BR$14=0, IF($AK78="", "", $BR$74+1), "")</f>
        <v>47</v>
      </c>
      <c r="BV78" s="34">
        <f t="shared" si="23"/>
        <v>47</v>
      </c>
      <c r="CA78" s="4" t="str">
        <f>IFERROR(INDEX($J$90:$J$109, MATCH($B78, $B$90:$B$109, 0)), "")</f>
        <v/>
      </c>
      <c r="CB78" s="5" t="str">
        <f t="shared" ref="CB78" si="44">IFERROR(INDEX($Q$90:$Q$109, MATCH($B78, $B$90:$B$109, 0)), "")</f>
        <v/>
      </c>
      <c r="CI78" s="4" t="str">
        <f t="shared" ref="CI78" si="45">IFERROR(INDEX($J$90:$J$109, MATCH($J78, $B$90:$B$109, 0)), "")</f>
        <v/>
      </c>
      <c r="CJ78" s="5" t="str">
        <f t="shared" ref="CJ78" si="46">IFERROR(INDEX($Q$90:$Q$109, MATCH($J78, $B$90:$B$109, 0)), "")</f>
        <v/>
      </c>
    </row>
    <row r="79" spans="1:88"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Z79" s="19" t="s">
        <v>101</v>
      </c>
      <c r="BD79" s="32" t="str">
        <f t="shared" si="36"/>
        <v>Norway</v>
      </c>
      <c r="BE79" s="34">
        <f>IF($BD79="", "", MAX($BE$4:$BE78)+1)</f>
        <v>63</v>
      </c>
      <c r="BG79" s="34">
        <v>75</v>
      </c>
      <c r="BH79" s="32" t="str">
        <f t="shared" si="37"/>
        <v>Slovenia</v>
      </c>
      <c r="BV79" s="74"/>
    </row>
    <row r="80" spans="1:88"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Z80" s="19" t="s">
        <v>102</v>
      </c>
      <c r="BD80" s="32" t="str">
        <f t="shared" si="36"/>
        <v>Pakistan</v>
      </c>
      <c r="BE80" s="34">
        <f>IF($BD80="", "", MAX($BE$4:$BE79)+1)</f>
        <v>64</v>
      </c>
      <c r="BG80" s="34">
        <v>76</v>
      </c>
      <c r="BH80" s="32" t="str">
        <f t="shared" si="37"/>
        <v>Solomon Islands</v>
      </c>
      <c r="BV80" s="75"/>
    </row>
    <row r="81" spans="1:88" x14ac:dyDescent="0.25">
      <c r="A81" s="2"/>
      <c r="B81" s="104" t="s">
        <v>157</v>
      </c>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6"/>
      <c r="AT81" s="2"/>
      <c r="AZ81" s="19" t="s">
        <v>103</v>
      </c>
      <c r="BD81" s="32" t="str">
        <f t="shared" si="36"/>
        <v>Papua New Guinea</v>
      </c>
      <c r="BE81" s="34">
        <f>IF($BD81="", "", MAX($BE$4:$BE80)+1)</f>
        <v>65</v>
      </c>
      <c r="BG81" s="34">
        <v>77</v>
      </c>
      <c r="BH81" s="32" t="str">
        <f t="shared" si="37"/>
        <v>Spain</v>
      </c>
      <c r="BV81" s="75"/>
    </row>
    <row r="82" spans="1:88"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45" t="s">
        <v>153</v>
      </c>
      <c r="AH82" s="245"/>
      <c r="AI82" s="245"/>
      <c r="AJ82" s="2"/>
      <c r="AK82" s="2"/>
      <c r="AL82" s="2"/>
      <c r="AM82" s="2"/>
      <c r="AN82" s="2"/>
      <c r="AO82" s="2"/>
      <c r="AP82" s="2"/>
      <c r="AQ82" s="2"/>
      <c r="AR82" s="2"/>
      <c r="AS82" s="2"/>
      <c r="AT82" s="2"/>
      <c r="AZ82" s="19" t="s">
        <v>104</v>
      </c>
      <c r="BD82" s="32" t="str">
        <f t="shared" si="36"/>
        <v>Paraguay</v>
      </c>
      <c r="BE82" s="34">
        <f>IF($BD82="", "", MAX($BE$4:$BE81)+1)</f>
        <v>66</v>
      </c>
      <c r="BG82" s="34">
        <v>78</v>
      </c>
      <c r="BH82" s="32" t="str">
        <f t="shared" si="37"/>
        <v>Sri Lanka</v>
      </c>
      <c r="BV82" s="75"/>
    </row>
    <row r="83" spans="1:88" x14ac:dyDescent="0.25">
      <c r="A83" s="2"/>
      <c r="B83" s="198" t="s">
        <v>144</v>
      </c>
      <c r="C83" s="199"/>
      <c r="D83" s="199"/>
      <c r="E83" s="199"/>
      <c r="F83" s="199"/>
      <c r="G83" s="199"/>
      <c r="H83" s="200"/>
      <c r="I83" s="36" t="s">
        <v>9</v>
      </c>
      <c r="J83" s="104" t="s">
        <v>144</v>
      </c>
      <c r="K83" s="105"/>
      <c r="L83" s="105"/>
      <c r="M83" s="105"/>
      <c r="N83" s="105"/>
      <c r="O83" s="105"/>
      <c r="P83" s="106"/>
      <c r="Q83" s="2"/>
      <c r="R83" s="140" t="s">
        <v>168</v>
      </c>
      <c r="S83" s="141"/>
      <c r="T83" s="142"/>
      <c r="U83" s="36" t="s">
        <v>9</v>
      </c>
      <c r="V83" s="198" t="s">
        <v>168</v>
      </c>
      <c r="W83" s="199"/>
      <c r="X83" s="200"/>
      <c r="Y83" s="2"/>
      <c r="Z83" s="140" t="s">
        <v>149</v>
      </c>
      <c r="AA83" s="141"/>
      <c r="AB83" s="141"/>
      <c r="AC83" s="141"/>
      <c r="AD83" s="141"/>
      <c r="AE83" s="142"/>
      <c r="AF83" s="2"/>
      <c r="AG83" s="140" t="s">
        <v>148</v>
      </c>
      <c r="AH83" s="141"/>
      <c r="AI83" s="142"/>
      <c r="AJ83" s="2"/>
      <c r="AK83" s="198" t="s">
        <v>150</v>
      </c>
      <c r="AL83" s="199"/>
      <c r="AM83" s="199"/>
      <c r="AN83" s="199"/>
      <c r="AO83" s="199"/>
      <c r="AP83" s="199"/>
      <c r="AQ83" s="199"/>
      <c r="AR83" s="199"/>
      <c r="AS83" s="200"/>
      <c r="AT83" s="2"/>
      <c r="AZ83" s="19" t="s">
        <v>105</v>
      </c>
      <c r="BD83" s="32" t="str">
        <f t="shared" si="36"/>
        <v>Peru</v>
      </c>
      <c r="BE83" s="34">
        <f>IF($BD83="", "", MAX($BE$4:$BE82)+1)</f>
        <v>67</v>
      </c>
      <c r="BG83" s="34">
        <v>79</v>
      </c>
      <c r="BH83" s="32" t="str">
        <f t="shared" si="37"/>
        <v>St Lucia</v>
      </c>
      <c r="BV83" s="76"/>
    </row>
    <row r="84" spans="1:88" x14ac:dyDescent="0.25">
      <c r="A84" s="35">
        <v>48</v>
      </c>
      <c r="B84" s="264" t="str">
        <f>IFERROR(INDEX($AW$71:$AW$72, MATCH($R84, $A$71:$A$72, 0)), "")</f>
        <v/>
      </c>
      <c r="C84" s="265"/>
      <c r="D84" s="265"/>
      <c r="E84" s="265"/>
      <c r="F84" s="265"/>
      <c r="G84" s="265"/>
      <c r="H84" s="266"/>
      <c r="I84" s="36" t="str">
        <f t="shared" ref="I84" si="47">IF($BJ$2=0, "v", "")</f>
        <v>v</v>
      </c>
      <c r="J84" s="264" t="str">
        <f>IFERROR(INDEX($AW$71:$AW$72, MATCH($V84, $A$71:$A$72, 0)), "")</f>
        <v/>
      </c>
      <c r="K84" s="265"/>
      <c r="L84" s="265"/>
      <c r="M84" s="265"/>
      <c r="N84" s="265"/>
      <c r="O84" s="265"/>
      <c r="P84" s="266"/>
      <c r="Q84" s="2"/>
      <c r="R84" s="177">
        <v>45</v>
      </c>
      <c r="S84" s="178"/>
      <c r="T84" s="179"/>
      <c r="U84" s="36" t="s">
        <v>9</v>
      </c>
      <c r="V84" s="264">
        <f>IF($R84="", "", IF($R84=$BB$77, $BB$78, IF($R84=$BB$78, $BB$77, "")))</f>
        <v>46</v>
      </c>
      <c r="W84" s="265"/>
      <c r="X84" s="266"/>
      <c r="Y84" s="2"/>
      <c r="Z84" s="267">
        <v>44862</v>
      </c>
      <c r="AA84" s="268"/>
      <c r="AB84" s="268"/>
      <c r="AC84" s="268"/>
      <c r="AD84" s="268"/>
      <c r="AE84" s="269"/>
      <c r="AF84" s="2"/>
      <c r="AG84" s="270">
        <v>0.875</v>
      </c>
      <c r="AH84" s="271"/>
      <c r="AI84" s="272"/>
      <c r="AJ84" s="2"/>
      <c r="AK84" s="273">
        <f>IF(OR($Z84="", $AG84="", $T$3=""), "", DATE($T$3, MONTH($Z84), DAY($Z84))+$AG84)</f>
        <v>45227.875</v>
      </c>
      <c r="AL84" s="274"/>
      <c r="AM84" s="274"/>
      <c r="AN84" s="274"/>
      <c r="AO84" s="274"/>
      <c r="AP84" s="274"/>
      <c r="AQ84" s="274"/>
      <c r="AR84" s="274"/>
      <c r="AS84" s="275"/>
      <c r="AT84" s="2"/>
      <c r="AV84" s="71">
        <f>IF($AK84="", "", $AK84+'Intro &amp; Setup'!$BA$33)</f>
        <v>45227.833333333336</v>
      </c>
      <c r="AZ84" s="19" t="s">
        <v>106</v>
      </c>
      <c r="BD84" s="32" t="str">
        <f t="shared" si="36"/>
        <v>Philippines</v>
      </c>
      <c r="BE84" s="34">
        <f>IF($BD84="", "", MAX($BE$4:$BE83)+1)</f>
        <v>68</v>
      </c>
      <c r="BG84" s="34">
        <v>80</v>
      </c>
      <c r="BH84" s="32" t="str">
        <f t="shared" si="37"/>
        <v>St. Vincent &amp; The Grenadines</v>
      </c>
      <c r="BR84" s="21">
        <f>IF($BR$14=0, IF($AK84="", "", $BR$78+1), "")</f>
        <v>48</v>
      </c>
      <c r="BV84" s="29">
        <f t="shared" ref="BV84" si="48">$BR84</f>
        <v>48</v>
      </c>
      <c r="CA84" s="4" t="str">
        <f>IFERROR(INDEX($J$90:$J$109, MATCH($B84, $B$90:$B$109, 0)), "")</f>
        <v/>
      </c>
      <c r="CB84" s="5" t="str">
        <f t="shared" ref="CB84" si="49">IFERROR(INDEX($Q$90:$Q$109, MATCH($B84, $B$90:$B$109, 0)), "")</f>
        <v/>
      </c>
      <c r="CI84" s="4" t="str">
        <f t="shared" ref="CI84" si="50">IFERROR(INDEX($J$90:$J$109, MATCH($J84, $B$90:$B$109, 0)), "")</f>
        <v/>
      </c>
      <c r="CJ84" s="5" t="str">
        <f t="shared" ref="CJ84" si="51">IFERROR(INDEX($Q$90:$Q$109, MATCH($J84, $B$90:$B$109, 0)), "")</f>
        <v/>
      </c>
    </row>
    <row r="85" spans="1:88"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Z85" s="19" t="s">
        <v>107</v>
      </c>
      <c r="BD85" s="32" t="str">
        <f t="shared" si="36"/>
        <v>Poland</v>
      </c>
      <c r="BE85" s="34">
        <f>IF($BD85="", "", MAX($BE$4:$BE84)+1)</f>
        <v>69</v>
      </c>
      <c r="BG85" s="34">
        <v>81</v>
      </c>
      <c r="BH85" s="32" t="str">
        <f t="shared" si="37"/>
        <v>Swaziland</v>
      </c>
    </row>
    <row r="86" spans="1:88"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Z86" s="19" t="s">
        <v>108</v>
      </c>
      <c r="BD86" s="32" t="str">
        <f t="shared" si="36"/>
        <v/>
      </c>
      <c r="BE86" s="34" t="str">
        <f>IF($BD86="", "", MAX($BE$4:$BE85)+1)</f>
        <v/>
      </c>
      <c r="BG86" s="34">
        <v>82</v>
      </c>
      <c r="BH86" s="32" t="str">
        <f t="shared" si="37"/>
        <v>Sweden</v>
      </c>
    </row>
    <row r="87" spans="1:88" x14ac:dyDescent="0.25">
      <c r="A87" s="2"/>
      <c r="B87" s="104" t="s">
        <v>201</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6"/>
      <c r="AT87" s="2"/>
      <c r="AZ87" s="19" t="s">
        <v>109</v>
      </c>
      <c r="BD87" s="32" t="str">
        <f t="shared" si="36"/>
        <v/>
      </c>
      <c r="BE87" s="34" t="str">
        <f>IF($BD87="", "", MAX($BE$4:$BE86)+1)</f>
        <v/>
      </c>
      <c r="BG87" s="34">
        <v>83</v>
      </c>
      <c r="BH87" s="32" t="str">
        <f t="shared" si="37"/>
        <v>Switzerland</v>
      </c>
    </row>
    <row r="88" spans="1:88"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Z88" s="19" t="s">
        <v>110</v>
      </c>
      <c r="BD88" s="32" t="str">
        <f t="shared" si="36"/>
        <v>Russia</v>
      </c>
      <c r="BE88" s="34">
        <f>IF($BD88="", "", MAX($BE$4:$BE87)+1)</f>
        <v>70</v>
      </c>
      <c r="BG88" s="34">
        <v>84</v>
      </c>
      <c r="BH88" s="32" t="str">
        <f t="shared" si="37"/>
        <v>Tahiti</v>
      </c>
    </row>
    <row r="89" spans="1:88" x14ac:dyDescent="0.25">
      <c r="A89" s="2"/>
      <c r="B89" s="198" t="s">
        <v>202</v>
      </c>
      <c r="C89" s="199"/>
      <c r="D89" s="199"/>
      <c r="E89" s="199"/>
      <c r="F89" s="199"/>
      <c r="G89" s="199"/>
      <c r="H89" s="200"/>
      <c r="I89" s="2"/>
      <c r="J89" s="202" t="s">
        <v>203</v>
      </c>
      <c r="K89" s="203"/>
      <c r="L89" s="203"/>
      <c r="M89" s="203"/>
      <c r="N89" s="203"/>
      <c r="O89" s="204"/>
      <c r="P89" s="2"/>
      <c r="Q89" s="205" t="s">
        <v>204</v>
      </c>
      <c r="R89" s="206"/>
      <c r="S89" s="206"/>
      <c r="T89" s="206"/>
      <c r="U89" s="206"/>
      <c r="V89" s="207"/>
      <c r="W89" s="2"/>
      <c r="X89" s="2"/>
      <c r="Y89" s="198" t="s">
        <v>205</v>
      </c>
      <c r="Z89" s="199"/>
      <c r="AA89" s="199"/>
      <c r="AB89" s="199"/>
      <c r="AC89" s="199"/>
      <c r="AD89" s="199"/>
      <c r="AE89" s="200"/>
      <c r="AF89" s="2"/>
      <c r="AG89" s="2"/>
      <c r="AH89" s="2"/>
      <c r="AI89" s="2"/>
      <c r="AJ89" s="2"/>
      <c r="AK89" s="2"/>
      <c r="AL89" s="2"/>
      <c r="AM89" s="2"/>
      <c r="AN89" s="2"/>
      <c r="AO89" s="2"/>
      <c r="AP89" s="2"/>
      <c r="AQ89" s="2"/>
      <c r="AR89" s="2"/>
      <c r="AS89" s="2"/>
      <c r="AT89" s="2"/>
      <c r="AZ89" s="19" t="s">
        <v>111</v>
      </c>
      <c r="BB89" s="21"/>
      <c r="BD89" s="32" t="str">
        <f t="shared" si="36"/>
        <v>Rwanda</v>
      </c>
      <c r="BE89" s="34">
        <f>IF($BD89="", "", MAX($BE$4:$BE88)+1)</f>
        <v>71</v>
      </c>
      <c r="BG89" s="34">
        <v>85</v>
      </c>
      <c r="BH89" s="32" t="str">
        <f t="shared" si="37"/>
        <v>Tanzania</v>
      </c>
    </row>
    <row r="90" spans="1:88" x14ac:dyDescent="0.25">
      <c r="A90" s="2"/>
      <c r="B90" s="144" t="str">
        <f>$BB5</f>
        <v>New Zealand</v>
      </c>
      <c r="C90" s="145"/>
      <c r="D90" s="145"/>
      <c r="E90" s="145"/>
      <c r="F90" s="145"/>
      <c r="G90" s="145"/>
      <c r="H90" s="146"/>
      <c r="I90" s="2"/>
      <c r="J90" s="127" t="s">
        <v>215</v>
      </c>
      <c r="K90" s="128"/>
      <c r="L90" s="128"/>
      <c r="M90" s="128"/>
      <c r="N90" s="128"/>
      <c r="O90" s="129"/>
      <c r="P90" s="2"/>
      <c r="Q90" s="127" t="s">
        <v>214</v>
      </c>
      <c r="R90" s="128"/>
      <c r="S90" s="128"/>
      <c r="T90" s="128"/>
      <c r="U90" s="128"/>
      <c r="V90" s="129"/>
      <c r="W90" s="2"/>
      <c r="X90" s="2"/>
      <c r="Y90" s="201" t="str">
        <f>$B90</f>
        <v>New Zealand</v>
      </c>
      <c r="Z90" s="201"/>
      <c r="AA90" s="201"/>
      <c r="AB90" s="201"/>
      <c r="AC90" s="201"/>
      <c r="AD90" s="201"/>
      <c r="AE90" s="201"/>
      <c r="AF90" s="2"/>
      <c r="AG90" s="2"/>
      <c r="AH90" s="2"/>
      <c r="AI90" s="2"/>
      <c r="AJ90" s="2"/>
      <c r="AK90" s="2"/>
      <c r="AL90" s="2"/>
      <c r="AM90" s="2"/>
      <c r="AN90" s="2"/>
      <c r="AO90" s="2"/>
      <c r="AP90" s="2"/>
      <c r="AQ90" s="2"/>
      <c r="AR90" s="2"/>
      <c r="AS90" s="2"/>
      <c r="AT90" s="2"/>
      <c r="AZ90" s="19" t="s">
        <v>112</v>
      </c>
      <c r="BB90" s="28" t="s">
        <v>215</v>
      </c>
      <c r="BD90" s="32" t="str">
        <f t="shared" si="36"/>
        <v/>
      </c>
      <c r="BE90" s="34" t="str">
        <f>IF($BD90="", "", MAX($BE$4:$BE89)+1)</f>
        <v/>
      </c>
      <c r="BG90" s="34">
        <v>86</v>
      </c>
      <c r="BH90" s="32" t="str">
        <f t="shared" si="37"/>
        <v>Thailand</v>
      </c>
    </row>
    <row r="91" spans="1:88" x14ac:dyDescent="0.25">
      <c r="A91" s="2"/>
      <c r="B91" s="147" t="str">
        <f t="shared" ref="B91:B109" si="52">$BB6</f>
        <v>France</v>
      </c>
      <c r="C91" s="148"/>
      <c r="D91" s="148"/>
      <c r="E91" s="148"/>
      <c r="F91" s="148"/>
      <c r="G91" s="148"/>
      <c r="H91" s="149"/>
      <c r="I91" s="2"/>
      <c r="J91" s="124" t="s">
        <v>212</v>
      </c>
      <c r="K91" s="125"/>
      <c r="L91" s="125"/>
      <c r="M91" s="125"/>
      <c r="N91" s="125"/>
      <c r="O91" s="126"/>
      <c r="P91" s="2"/>
      <c r="Q91" s="124" t="s">
        <v>219</v>
      </c>
      <c r="R91" s="125"/>
      <c r="S91" s="125"/>
      <c r="T91" s="125"/>
      <c r="U91" s="125"/>
      <c r="V91" s="126"/>
      <c r="W91" s="2"/>
      <c r="X91" s="2"/>
      <c r="Y91" s="201" t="str">
        <f t="shared" ref="Y91:Y109" si="53">$B91</f>
        <v>France</v>
      </c>
      <c r="Z91" s="201"/>
      <c r="AA91" s="201"/>
      <c r="AB91" s="201"/>
      <c r="AC91" s="201"/>
      <c r="AD91" s="201"/>
      <c r="AE91" s="201"/>
      <c r="AF91" s="2"/>
      <c r="AG91" s="2"/>
      <c r="AH91" s="2"/>
      <c r="AI91" s="2"/>
      <c r="AJ91" s="2"/>
      <c r="AK91" s="2"/>
      <c r="AL91" s="2"/>
      <c r="AM91" s="2"/>
      <c r="AN91" s="2"/>
      <c r="AO91" s="2"/>
      <c r="AP91" s="2"/>
      <c r="AQ91" s="2"/>
      <c r="AR91" s="2"/>
      <c r="AS91" s="2"/>
      <c r="AT91" s="2"/>
      <c r="AZ91" s="19" t="s">
        <v>15</v>
      </c>
      <c r="BB91" s="34" t="s">
        <v>211</v>
      </c>
      <c r="BD91" s="32" t="str">
        <f t="shared" si="36"/>
        <v/>
      </c>
      <c r="BE91" s="34" t="str">
        <f>IF($BD91="", "", MAX($BE$4:$BE90)+1)</f>
        <v/>
      </c>
      <c r="BG91" s="34">
        <v>87</v>
      </c>
      <c r="BH91" s="32" t="str">
        <f t="shared" si="37"/>
        <v>Trinidad &amp; Tobago</v>
      </c>
    </row>
    <row r="92" spans="1:88" x14ac:dyDescent="0.25">
      <c r="A92" s="2"/>
      <c r="B92" s="147" t="str">
        <f t="shared" si="52"/>
        <v>Italy</v>
      </c>
      <c r="C92" s="148"/>
      <c r="D92" s="148"/>
      <c r="E92" s="148"/>
      <c r="F92" s="148"/>
      <c r="G92" s="148"/>
      <c r="H92" s="149"/>
      <c r="I92" s="2"/>
      <c r="J92" s="124" t="s">
        <v>212</v>
      </c>
      <c r="K92" s="125"/>
      <c r="L92" s="125"/>
      <c r="M92" s="125"/>
      <c r="N92" s="125"/>
      <c r="O92" s="126"/>
      <c r="P92" s="2"/>
      <c r="Q92" s="124" t="s">
        <v>214</v>
      </c>
      <c r="R92" s="125"/>
      <c r="S92" s="125"/>
      <c r="T92" s="125"/>
      <c r="U92" s="125"/>
      <c r="V92" s="126"/>
      <c r="W92" s="2"/>
      <c r="X92" s="2"/>
      <c r="Y92" s="201" t="str">
        <f t="shared" si="53"/>
        <v>Italy</v>
      </c>
      <c r="Z92" s="201"/>
      <c r="AA92" s="201"/>
      <c r="AB92" s="201"/>
      <c r="AC92" s="201"/>
      <c r="AD92" s="201"/>
      <c r="AE92" s="201"/>
      <c r="AF92" s="2"/>
      <c r="AG92" s="2"/>
      <c r="AH92" s="2"/>
      <c r="AI92" s="2"/>
      <c r="AJ92" s="2"/>
      <c r="AK92" s="2"/>
      <c r="AL92" s="2"/>
      <c r="AM92" s="2"/>
      <c r="AN92" s="2"/>
      <c r="AO92" s="2"/>
      <c r="AP92" s="2"/>
      <c r="AQ92" s="2"/>
      <c r="AR92" s="2"/>
      <c r="AS92" s="2"/>
      <c r="AT92" s="2"/>
      <c r="AZ92" s="19" t="s">
        <v>113</v>
      </c>
      <c r="BB92" s="34" t="s">
        <v>210</v>
      </c>
      <c r="BD92" s="32" t="str">
        <f t="shared" si="36"/>
        <v>Senegal</v>
      </c>
      <c r="BE92" s="34">
        <f>IF($BD92="", "", MAX($BE$4:$BE91)+1)</f>
        <v>72</v>
      </c>
      <c r="BG92" s="34">
        <v>88</v>
      </c>
      <c r="BH92" s="32" t="str">
        <f t="shared" si="37"/>
        <v>Tunisia</v>
      </c>
    </row>
    <row r="93" spans="1:88" x14ac:dyDescent="0.25">
      <c r="A93" s="2"/>
      <c r="B93" s="147" t="str">
        <f t="shared" si="52"/>
        <v>Uruguay</v>
      </c>
      <c r="C93" s="148"/>
      <c r="D93" s="148"/>
      <c r="E93" s="148"/>
      <c r="F93" s="148"/>
      <c r="G93" s="148"/>
      <c r="H93" s="149"/>
      <c r="I93" s="2"/>
      <c r="J93" s="124" t="s">
        <v>210</v>
      </c>
      <c r="K93" s="125"/>
      <c r="L93" s="125"/>
      <c r="M93" s="125"/>
      <c r="N93" s="125"/>
      <c r="O93" s="126"/>
      <c r="P93" s="2"/>
      <c r="Q93" s="124" t="s">
        <v>215</v>
      </c>
      <c r="R93" s="125"/>
      <c r="S93" s="125"/>
      <c r="T93" s="125"/>
      <c r="U93" s="125"/>
      <c r="V93" s="126"/>
      <c r="W93" s="2"/>
      <c r="X93" s="2"/>
      <c r="Y93" s="201" t="str">
        <f t="shared" si="53"/>
        <v>Uruguay</v>
      </c>
      <c r="Z93" s="201"/>
      <c r="AA93" s="201"/>
      <c r="AB93" s="201"/>
      <c r="AC93" s="201"/>
      <c r="AD93" s="201"/>
      <c r="AE93" s="201"/>
      <c r="AF93" s="2"/>
      <c r="AG93" s="2"/>
      <c r="AH93" s="2"/>
      <c r="AI93" s="2"/>
      <c r="AJ93" s="2"/>
      <c r="AK93" s="2"/>
      <c r="AL93" s="2"/>
      <c r="AM93" s="2"/>
      <c r="AN93" s="2"/>
      <c r="AO93" s="2"/>
      <c r="AP93" s="2"/>
      <c r="AQ93" s="2"/>
      <c r="AR93" s="2"/>
      <c r="AS93" s="2"/>
      <c r="AT93" s="2"/>
      <c r="AZ93" s="19" t="s">
        <v>114</v>
      </c>
      <c r="BB93" s="34" t="s">
        <v>216</v>
      </c>
      <c r="BD93" s="32" t="str">
        <f t="shared" si="36"/>
        <v>Serbia</v>
      </c>
      <c r="BE93" s="34">
        <f>IF($BD93="", "", MAX($BE$4:$BE92)+1)</f>
        <v>73</v>
      </c>
      <c r="BG93" s="34">
        <v>89</v>
      </c>
      <c r="BH93" s="32" t="str">
        <f t="shared" si="37"/>
        <v>Uganda</v>
      </c>
    </row>
    <row r="94" spans="1:88" x14ac:dyDescent="0.25">
      <c r="A94" s="2"/>
      <c r="B94" s="147" t="str">
        <f t="shared" si="52"/>
        <v>Namibia</v>
      </c>
      <c r="C94" s="148"/>
      <c r="D94" s="148"/>
      <c r="E94" s="148"/>
      <c r="F94" s="148"/>
      <c r="G94" s="148"/>
      <c r="H94" s="149"/>
      <c r="I94" s="2"/>
      <c r="J94" s="124" t="s">
        <v>212</v>
      </c>
      <c r="K94" s="125"/>
      <c r="L94" s="125"/>
      <c r="M94" s="125"/>
      <c r="N94" s="125"/>
      <c r="O94" s="126"/>
      <c r="P94" s="2"/>
      <c r="Q94" s="124" t="s">
        <v>219</v>
      </c>
      <c r="R94" s="125"/>
      <c r="S94" s="125"/>
      <c r="T94" s="125"/>
      <c r="U94" s="125"/>
      <c r="V94" s="126"/>
      <c r="W94" s="2"/>
      <c r="X94" s="2"/>
      <c r="Y94" s="201" t="str">
        <f t="shared" si="53"/>
        <v>Namibia</v>
      </c>
      <c r="Z94" s="201"/>
      <c r="AA94" s="201"/>
      <c r="AB94" s="201"/>
      <c r="AC94" s="201"/>
      <c r="AD94" s="201"/>
      <c r="AE94" s="201"/>
      <c r="AF94" s="2"/>
      <c r="AG94" s="2"/>
      <c r="AH94" s="2"/>
      <c r="AI94" s="2"/>
      <c r="AJ94" s="2"/>
      <c r="AK94" s="2"/>
      <c r="AL94" s="2"/>
      <c r="AM94" s="2"/>
      <c r="AN94" s="2"/>
      <c r="AO94" s="2"/>
      <c r="AP94" s="2"/>
      <c r="AQ94" s="2"/>
      <c r="AR94" s="2"/>
      <c r="AS94" s="2"/>
      <c r="AT94" s="2"/>
      <c r="AZ94" s="19" t="s">
        <v>115</v>
      </c>
      <c r="BB94" s="34" t="s">
        <v>212</v>
      </c>
      <c r="BD94" s="32" t="str">
        <f t="shared" si="36"/>
        <v>Singapore</v>
      </c>
      <c r="BE94" s="34">
        <f>IF($BD94="", "", MAX($BE$4:$BE93)+1)</f>
        <v>74</v>
      </c>
      <c r="BG94" s="34">
        <v>90</v>
      </c>
      <c r="BH94" s="32" t="str">
        <f t="shared" si="37"/>
        <v>Ukraine</v>
      </c>
    </row>
    <row r="95" spans="1:88" x14ac:dyDescent="0.25">
      <c r="A95" s="2"/>
      <c r="B95" s="147" t="str">
        <f t="shared" si="52"/>
        <v>South Africa</v>
      </c>
      <c r="C95" s="148"/>
      <c r="D95" s="148"/>
      <c r="E95" s="148"/>
      <c r="F95" s="148"/>
      <c r="G95" s="148"/>
      <c r="H95" s="149"/>
      <c r="I95" s="2"/>
      <c r="J95" s="124" t="s">
        <v>209</v>
      </c>
      <c r="K95" s="125"/>
      <c r="L95" s="125"/>
      <c r="M95" s="125"/>
      <c r="N95" s="125"/>
      <c r="O95" s="126"/>
      <c r="P95" s="2"/>
      <c r="Q95" s="124" t="s">
        <v>206</v>
      </c>
      <c r="R95" s="125"/>
      <c r="S95" s="125"/>
      <c r="T95" s="125"/>
      <c r="U95" s="125"/>
      <c r="V95" s="126"/>
      <c r="W95" s="2"/>
      <c r="X95" s="2"/>
      <c r="Y95" s="201" t="str">
        <f t="shared" si="53"/>
        <v>South Africa</v>
      </c>
      <c r="Z95" s="201"/>
      <c r="AA95" s="201"/>
      <c r="AB95" s="201"/>
      <c r="AC95" s="201"/>
      <c r="AD95" s="201"/>
      <c r="AE95" s="201"/>
      <c r="AF95" s="2"/>
      <c r="AG95" s="2"/>
      <c r="AH95" s="2"/>
      <c r="AI95" s="2"/>
      <c r="AJ95" s="2"/>
      <c r="AK95" s="2"/>
      <c r="AL95" s="2"/>
      <c r="AM95" s="2"/>
      <c r="AN95" s="2"/>
      <c r="AO95" s="2"/>
      <c r="AP95" s="2"/>
      <c r="AQ95" s="2"/>
      <c r="AR95" s="2"/>
      <c r="AS95" s="2"/>
      <c r="AT95" s="2"/>
      <c r="AZ95" s="19" t="s">
        <v>116</v>
      </c>
      <c r="BB95" s="34" t="s">
        <v>221</v>
      </c>
      <c r="BD95" s="32" t="str">
        <f t="shared" si="36"/>
        <v>Slovenia</v>
      </c>
      <c r="BE95" s="34">
        <f>IF($BD95="", "", MAX($BE$4:$BE94)+1)</f>
        <v>75</v>
      </c>
      <c r="BG95" s="34">
        <v>91</v>
      </c>
      <c r="BH95" s="32" t="str">
        <f t="shared" si="37"/>
        <v>United States</v>
      </c>
    </row>
    <row r="96" spans="1:88" x14ac:dyDescent="0.25">
      <c r="A96" s="2"/>
      <c r="B96" s="147" t="str">
        <f t="shared" si="52"/>
        <v>Ireland</v>
      </c>
      <c r="C96" s="148"/>
      <c r="D96" s="148"/>
      <c r="E96" s="148"/>
      <c r="F96" s="148"/>
      <c r="G96" s="148"/>
      <c r="H96" s="149"/>
      <c r="I96" s="2"/>
      <c r="J96" s="124" t="s">
        <v>217</v>
      </c>
      <c r="K96" s="125"/>
      <c r="L96" s="125"/>
      <c r="M96" s="125"/>
      <c r="N96" s="125"/>
      <c r="O96" s="126"/>
      <c r="P96" s="2"/>
      <c r="Q96" s="124" t="s">
        <v>214</v>
      </c>
      <c r="R96" s="125"/>
      <c r="S96" s="125"/>
      <c r="T96" s="125"/>
      <c r="U96" s="125"/>
      <c r="V96" s="126"/>
      <c r="W96" s="2"/>
      <c r="X96" s="2"/>
      <c r="Y96" s="201" t="str">
        <f t="shared" si="53"/>
        <v>Ireland</v>
      </c>
      <c r="Z96" s="201"/>
      <c r="AA96" s="201"/>
      <c r="AB96" s="201"/>
      <c r="AC96" s="201"/>
      <c r="AD96" s="201"/>
      <c r="AE96" s="201"/>
      <c r="AF96" s="2"/>
      <c r="AG96" s="2"/>
      <c r="AH96" s="2"/>
      <c r="AI96" s="2"/>
      <c r="AJ96" s="2"/>
      <c r="AK96" s="2"/>
      <c r="AL96" s="2"/>
      <c r="AM96" s="2"/>
      <c r="AN96" s="2"/>
      <c r="AO96" s="2"/>
      <c r="AP96" s="2"/>
      <c r="AQ96" s="2"/>
      <c r="AR96" s="2"/>
      <c r="AS96" s="2"/>
      <c r="AT96" s="2"/>
      <c r="AZ96" s="19" t="s">
        <v>117</v>
      </c>
      <c r="BB96" s="34" t="s">
        <v>206</v>
      </c>
      <c r="BD96" s="32" t="str">
        <f t="shared" si="36"/>
        <v>Solomon Islands</v>
      </c>
      <c r="BE96" s="34">
        <f>IF($BD96="", "", MAX($BE$4:$BE95)+1)</f>
        <v>76</v>
      </c>
      <c r="BG96" s="34">
        <v>92</v>
      </c>
      <c r="BH96" s="32" t="str">
        <f t="shared" si="37"/>
        <v>Uzbekistan</v>
      </c>
    </row>
    <row r="97" spans="1:60" x14ac:dyDescent="0.25">
      <c r="A97" s="2"/>
      <c r="B97" s="147" t="str">
        <f t="shared" si="52"/>
        <v>Scotland</v>
      </c>
      <c r="C97" s="148"/>
      <c r="D97" s="148"/>
      <c r="E97" s="148"/>
      <c r="F97" s="148"/>
      <c r="G97" s="148"/>
      <c r="H97" s="149"/>
      <c r="I97" s="2"/>
      <c r="J97" s="124" t="s">
        <v>211</v>
      </c>
      <c r="K97" s="125"/>
      <c r="L97" s="125"/>
      <c r="M97" s="125"/>
      <c r="N97" s="125"/>
      <c r="O97" s="126"/>
      <c r="P97" s="2"/>
      <c r="Q97" s="124" t="s">
        <v>214</v>
      </c>
      <c r="R97" s="125"/>
      <c r="S97" s="125"/>
      <c r="T97" s="125"/>
      <c r="U97" s="125"/>
      <c r="V97" s="126"/>
      <c r="W97" s="2"/>
      <c r="X97" s="2"/>
      <c r="Y97" s="201" t="str">
        <f t="shared" si="53"/>
        <v>Scotland</v>
      </c>
      <c r="Z97" s="201"/>
      <c r="AA97" s="201"/>
      <c r="AB97" s="201"/>
      <c r="AC97" s="201"/>
      <c r="AD97" s="201"/>
      <c r="AE97" s="201"/>
      <c r="AF97" s="2"/>
      <c r="AG97" s="2"/>
      <c r="AH97" s="2"/>
      <c r="AI97" s="2"/>
      <c r="AJ97" s="2"/>
      <c r="AK97" s="2"/>
      <c r="AL97" s="2"/>
      <c r="AM97" s="2"/>
      <c r="AN97" s="2"/>
      <c r="AO97" s="2"/>
      <c r="AP97" s="2"/>
      <c r="AQ97" s="2"/>
      <c r="AR97" s="2"/>
      <c r="AS97" s="2"/>
      <c r="AT97" s="2"/>
      <c r="AZ97" s="19" t="s">
        <v>118</v>
      </c>
      <c r="BB97" s="34" t="s">
        <v>209</v>
      </c>
      <c r="BD97" s="32" t="str">
        <f t="shared" si="36"/>
        <v/>
      </c>
      <c r="BE97" s="34" t="str">
        <f>IF($BD97="", "", MAX($BE$4:$BE96)+1)</f>
        <v/>
      </c>
      <c r="BG97" s="34">
        <v>93</v>
      </c>
      <c r="BH97" s="32" t="str">
        <f t="shared" si="37"/>
        <v>Vanuatu</v>
      </c>
    </row>
    <row r="98" spans="1:60" x14ac:dyDescent="0.25">
      <c r="A98" s="2"/>
      <c r="B98" s="147" t="str">
        <f t="shared" si="52"/>
        <v>Tonga</v>
      </c>
      <c r="C98" s="148"/>
      <c r="D98" s="148"/>
      <c r="E98" s="148"/>
      <c r="F98" s="148"/>
      <c r="G98" s="148"/>
      <c r="H98" s="149"/>
      <c r="I98" s="2"/>
      <c r="J98" s="124" t="s">
        <v>214</v>
      </c>
      <c r="K98" s="125"/>
      <c r="L98" s="125"/>
      <c r="M98" s="125"/>
      <c r="N98" s="125"/>
      <c r="O98" s="126"/>
      <c r="P98" s="2"/>
      <c r="Q98" s="124" t="s">
        <v>215</v>
      </c>
      <c r="R98" s="125"/>
      <c r="S98" s="125"/>
      <c r="T98" s="125"/>
      <c r="U98" s="125"/>
      <c r="V98" s="126"/>
      <c r="W98" s="2"/>
      <c r="X98" s="2"/>
      <c r="Y98" s="201" t="str">
        <f t="shared" si="53"/>
        <v>Tonga</v>
      </c>
      <c r="Z98" s="201"/>
      <c r="AA98" s="201"/>
      <c r="AB98" s="201"/>
      <c r="AC98" s="201"/>
      <c r="AD98" s="201"/>
      <c r="AE98" s="201"/>
      <c r="AF98" s="2"/>
      <c r="AG98" s="2"/>
      <c r="AH98" s="2"/>
      <c r="AI98" s="2"/>
      <c r="AJ98" s="2"/>
      <c r="AK98" s="2"/>
      <c r="AL98" s="2"/>
      <c r="AM98" s="2"/>
      <c r="AN98" s="2"/>
      <c r="AO98" s="2"/>
      <c r="AP98" s="2"/>
      <c r="AQ98" s="2"/>
      <c r="AR98" s="2"/>
      <c r="AS98" s="2"/>
      <c r="AT98" s="2"/>
      <c r="AZ98" s="19" t="s">
        <v>119</v>
      </c>
      <c r="BB98" s="34" t="s">
        <v>208</v>
      </c>
      <c r="BD98" s="32" t="str">
        <f t="shared" si="36"/>
        <v>Spain</v>
      </c>
      <c r="BE98" s="34">
        <f>IF($BD98="", "", MAX($BE$4:$BE97)+1)</f>
        <v>77</v>
      </c>
      <c r="BG98" s="34">
        <v>94</v>
      </c>
      <c r="BH98" s="32" t="str">
        <f t="shared" si="37"/>
        <v>Venezuela</v>
      </c>
    </row>
    <row r="99" spans="1:60" x14ac:dyDescent="0.25">
      <c r="A99" s="2"/>
      <c r="B99" s="147" t="str">
        <f t="shared" si="52"/>
        <v>Romania</v>
      </c>
      <c r="C99" s="148"/>
      <c r="D99" s="148"/>
      <c r="E99" s="148"/>
      <c r="F99" s="148"/>
      <c r="G99" s="148"/>
      <c r="H99" s="149"/>
      <c r="I99" s="2"/>
      <c r="J99" s="124" t="s">
        <v>207</v>
      </c>
      <c r="K99" s="125"/>
      <c r="L99" s="125"/>
      <c r="M99" s="125"/>
      <c r="N99" s="125"/>
      <c r="O99" s="126"/>
      <c r="P99" s="2"/>
      <c r="Q99" s="124" t="s">
        <v>219</v>
      </c>
      <c r="R99" s="125"/>
      <c r="S99" s="125"/>
      <c r="T99" s="125"/>
      <c r="U99" s="125"/>
      <c r="V99" s="126"/>
      <c r="W99" s="2"/>
      <c r="X99" s="2"/>
      <c r="Y99" s="201" t="str">
        <f t="shared" si="53"/>
        <v>Romania</v>
      </c>
      <c r="Z99" s="201"/>
      <c r="AA99" s="201"/>
      <c r="AB99" s="201"/>
      <c r="AC99" s="201"/>
      <c r="AD99" s="201"/>
      <c r="AE99" s="201"/>
      <c r="AF99" s="2"/>
      <c r="AG99" s="2"/>
      <c r="AH99" s="2"/>
      <c r="AI99" s="2"/>
      <c r="AJ99" s="2"/>
      <c r="AK99" s="2"/>
      <c r="AL99" s="2"/>
      <c r="AM99" s="2"/>
      <c r="AN99" s="2"/>
      <c r="AO99" s="2"/>
      <c r="AP99" s="2"/>
      <c r="AQ99" s="2"/>
      <c r="AR99" s="2"/>
      <c r="AS99" s="2"/>
      <c r="AT99" s="2"/>
      <c r="AZ99" s="19" t="s">
        <v>120</v>
      </c>
      <c r="BB99" s="34" t="s">
        <v>217</v>
      </c>
      <c r="BD99" s="32" t="str">
        <f t="shared" si="36"/>
        <v>Sri Lanka</v>
      </c>
      <c r="BE99" s="34">
        <f>IF($BD99="", "", MAX($BE$4:$BE98)+1)</f>
        <v>78</v>
      </c>
      <c r="BG99" s="34">
        <v>95</v>
      </c>
      <c r="BH99" s="32" t="str">
        <f t="shared" si="37"/>
        <v>Zambia</v>
      </c>
    </row>
    <row r="100" spans="1:60" x14ac:dyDescent="0.25">
      <c r="A100" s="2"/>
      <c r="B100" s="147" t="str">
        <f t="shared" si="52"/>
        <v>Wales</v>
      </c>
      <c r="C100" s="148"/>
      <c r="D100" s="148"/>
      <c r="E100" s="148"/>
      <c r="F100" s="148"/>
      <c r="G100" s="148"/>
      <c r="H100" s="149"/>
      <c r="I100" s="2"/>
      <c r="J100" s="124" t="s">
        <v>219</v>
      </c>
      <c r="K100" s="125"/>
      <c r="L100" s="125"/>
      <c r="M100" s="125"/>
      <c r="N100" s="125"/>
      <c r="O100" s="126"/>
      <c r="P100" s="2"/>
      <c r="Q100" s="124" t="s">
        <v>214</v>
      </c>
      <c r="R100" s="125"/>
      <c r="S100" s="125"/>
      <c r="T100" s="125"/>
      <c r="U100" s="125"/>
      <c r="V100" s="126"/>
      <c r="W100" s="2"/>
      <c r="X100" s="2"/>
      <c r="Y100" s="201" t="str">
        <f t="shared" si="53"/>
        <v>Wales</v>
      </c>
      <c r="Z100" s="201"/>
      <c r="AA100" s="201"/>
      <c r="AB100" s="201"/>
      <c r="AC100" s="201"/>
      <c r="AD100" s="201"/>
      <c r="AE100" s="201"/>
      <c r="AF100" s="2"/>
      <c r="AG100" s="2"/>
      <c r="AH100" s="2"/>
      <c r="AI100" s="2"/>
      <c r="AJ100" s="2"/>
      <c r="AK100" s="2"/>
      <c r="AL100" s="2"/>
      <c r="AM100" s="2"/>
      <c r="AN100" s="2"/>
      <c r="AO100" s="2"/>
      <c r="AP100" s="2"/>
      <c r="AQ100" s="2"/>
      <c r="AR100" s="2"/>
      <c r="AS100" s="2"/>
      <c r="AT100" s="2"/>
      <c r="AZ100" s="19" t="s">
        <v>121</v>
      </c>
      <c r="BB100" s="34" t="s">
        <v>220</v>
      </c>
      <c r="BD100" s="32" t="str">
        <f t="shared" si="36"/>
        <v>St Lucia</v>
      </c>
      <c r="BE100" s="34">
        <f>IF($BD100="", "", MAX($BE$4:$BE99)+1)</f>
        <v>79</v>
      </c>
      <c r="BG100" s="34">
        <v>96</v>
      </c>
      <c r="BH100" s="32" t="str">
        <f t="shared" si="37"/>
        <v>Zimbabwe</v>
      </c>
    </row>
    <row r="101" spans="1:60" x14ac:dyDescent="0.25">
      <c r="A101" s="2"/>
      <c r="B101" s="147" t="str">
        <f t="shared" si="52"/>
        <v>Australia</v>
      </c>
      <c r="C101" s="148"/>
      <c r="D101" s="148"/>
      <c r="E101" s="148"/>
      <c r="F101" s="148"/>
      <c r="G101" s="148"/>
      <c r="H101" s="149"/>
      <c r="I101" s="2"/>
      <c r="J101" s="124" t="s">
        <v>206</v>
      </c>
      <c r="K101" s="125"/>
      <c r="L101" s="125"/>
      <c r="M101" s="125"/>
      <c r="N101" s="125"/>
      <c r="O101" s="126"/>
      <c r="P101" s="2"/>
      <c r="Q101" s="124" t="s">
        <v>209</v>
      </c>
      <c r="R101" s="125"/>
      <c r="S101" s="125"/>
      <c r="T101" s="125"/>
      <c r="U101" s="125"/>
      <c r="V101" s="126"/>
      <c r="W101" s="2"/>
      <c r="X101" s="2"/>
      <c r="Y101" s="201" t="str">
        <f t="shared" si="53"/>
        <v>Australia</v>
      </c>
      <c r="Z101" s="201"/>
      <c r="AA101" s="201"/>
      <c r="AB101" s="201"/>
      <c r="AC101" s="201"/>
      <c r="AD101" s="201"/>
      <c r="AE101" s="201"/>
      <c r="AF101" s="2"/>
      <c r="AG101" s="2"/>
      <c r="AH101" s="2"/>
      <c r="AI101" s="2"/>
      <c r="AJ101" s="2"/>
      <c r="AK101" s="2"/>
      <c r="AL101" s="2"/>
      <c r="AM101" s="2"/>
      <c r="AN101" s="2"/>
      <c r="AO101" s="2"/>
      <c r="AP101" s="2"/>
      <c r="AQ101" s="2"/>
      <c r="AR101" s="2"/>
      <c r="AS101" s="2"/>
      <c r="AT101" s="2"/>
      <c r="AZ101" s="19" t="s">
        <v>122</v>
      </c>
      <c r="BB101" s="34" t="s">
        <v>213</v>
      </c>
      <c r="BD101" s="32" t="str">
        <f t="shared" si="36"/>
        <v>St. Vincent &amp; The Grenadines</v>
      </c>
      <c r="BE101" s="34">
        <f>IF($BD101="", "", MAX($BE$4:$BE100)+1)</f>
        <v>80</v>
      </c>
      <c r="BG101" s="34">
        <v>97</v>
      </c>
      <c r="BH101" s="32" t="str">
        <f t="shared" si="37"/>
        <v/>
      </c>
    </row>
    <row r="102" spans="1:60" x14ac:dyDescent="0.25">
      <c r="A102" s="2"/>
      <c r="B102" s="147" t="str">
        <f t="shared" si="52"/>
        <v>Fiji</v>
      </c>
      <c r="C102" s="148"/>
      <c r="D102" s="148"/>
      <c r="E102" s="148"/>
      <c r="F102" s="148"/>
      <c r="G102" s="148"/>
      <c r="H102" s="149"/>
      <c r="I102" s="2"/>
      <c r="J102" s="124" t="s">
        <v>214</v>
      </c>
      <c r="K102" s="125"/>
      <c r="L102" s="125"/>
      <c r="M102" s="125"/>
      <c r="N102" s="125"/>
      <c r="O102" s="126"/>
      <c r="P102" s="2"/>
      <c r="Q102" s="124" t="s">
        <v>215</v>
      </c>
      <c r="R102" s="125"/>
      <c r="S102" s="125"/>
      <c r="T102" s="125"/>
      <c r="U102" s="125"/>
      <c r="V102" s="126"/>
      <c r="W102" s="2"/>
      <c r="X102" s="2"/>
      <c r="Y102" s="201" t="str">
        <f t="shared" si="53"/>
        <v>Fiji</v>
      </c>
      <c r="Z102" s="201"/>
      <c r="AA102" s="201"/>
      <c r="AB102" s="201"/>
      <c r="AC102" s="201"/>
      <c r="AD102" s="201"/>
      <c r="AE102" s="201"/>
      <c r="AF102" s="2"/>
      <c r="AG102" s="2"/>
      <c r="AH102" s="2"/>
      <c r="AI102" s="2"/>
      <c r="AJ102" s="2"/>
      <c r="AK102" s="2"/>
      <c r="AL102" s="2"/>
      <c r="AM102" s="2"/>
      <c r="AN102" s="2"/>
      <c r="AO102" s="2"/>
      <c r="AP102" s="2"/>
      <c r="AQ102" s="2"/>
      <c r="AR102" s="2"/>
      <c r="AS102" s="2"/>
      <c r="AT102" s="2"/>
      <c r="AZ102" s="19" t="s">
        <v>123</v>
      </c>
      <c r="BB102" s="34" t="s">
        <v>218</v>
      </c>
      <c r="BD102" s="32" t="str">
        <f t="shared" si="36"/>
        <v>Swaziland</v>
      </c>
      <c r="BE102" s="34">
        <f>IF($BD102="", "", MAX($BE$4:$BE101)+1)</f>
        <v>81</v>
      </c>
      <c r="BG102" s="34">
        <v>98</v>
      </c>
      <c r="BH102" s="32" t="str">
        <f t="shared" si="37"/>
        <v/>
      </c>
    </row>
    <row r="103" spans="1:60" x14ac:dyDescent="0.25">
      <c r="A103" s="2"/>
      <c r="B103" s="147" t="str">
        <f t="shared" si="52"/>
        <v>Georgia</v>
      </c>
      <c r="C103" s="148"/>
      <c r="D103" s="148"/>
      <c r="E103" s="148"/>
      <c r="F103" s="148"/>
      <c r="G103" s="148"/>
      <c r="H103" s="149"/>
      <c r="I103" s="2"/>
      <c r="J103" s="124" t="s">
        <v>214</v>
      </c>
      <c r="K103" s="125"/>
      <c r="L103" s="125"/>
      <c r="M103" s="125"/>
      <c r="N103" s="125"/>
      <c r="O103" s="126"/>
      <c r="P103" s="2"/>
      <c r="Q103" s="124" t="s">
        <v>219</v>
      </c>
      <c r="R103" s="125"/>
      <c r="S103" s="125"/>
      <c r="T103" s="125"/>
      <c r="U103" s="125"/>
      <c r="V103" s="126"/>
      <c r="W103" s="2"/>
      <c r="X103" s="2"/>
      <c r="Y103" s="201" t="str">
        <f t="shared" si="53"/>
        <v>Georgia</v>
      </c>
      <c r="Z103" s="201"/>
      <c r="AA103" s="201"/>
      <c r="AB103" s="201"/>
      <c r="AC103" s="201"/>
      <c r="AD103" s="201"/>
      <c r="AE103" s="201"/>
      <c r="AF103" s="2"/>
      <c r="AG103" s="2"/>
      <c r="AH103" s="2"/>
      <c r="AI103" s="2"/>
      <c r="AJ103" s="2"/>
      <c r="AK103" s="2"/>
      <c r="AL103" s="2"/>
      <c r="AM103" s="2"/>
      <c r="AN103" s="2"/>
      <c r="AO103" s="2"/>
      <c r="AP103" s="2"/>
      <c r="AQ103" s="2"/>
      <c r="AR103" s="2"/>
      <c r="AS103" s="2"/>
      <c r="AT103" s="2"/>
      <c r="AZ103" s="19" t="s">
        <v>124</v>
      </c>
      <c r="BB103" s="34" t="s">
        <v>219</v>
      </c>
      <c r="BD103" s="32" t="str">
        <f t="shared" si="36"/>
        <v>Sweden</v>
      </c>
      <c r="BE103" s="34">
        <f>IF($BD103="", "", MAX($BE$4:$BE102)+1)</f>
        <v>82</v>
      </c>
      <c r="BG103" s="34">
        <v>99</v>
      </c>
      <c r="BH103" s="32" t="str">
        <f t="shared" si="37"/>
        <v/>
      </c>
    </row>
    <row r="104" spans="1:60" x14ac:dyDescent="0.25">
      <c r="A104" s="2"/>
      <c r="B104" s="147" t="str">
        <f t="shared" si="52"/>
        <v>Portugal</v>
      </c>
      <c r="C104" s="148"/>
      <c r="D104" s="148"/>
      <c r="E104" s="148"/>
      <c r="F104" s="148"/>
      <c r="G104" s="148"/>
      <c r="H104" s="149"/>
      <c r="I104" s="2"/>
      <c r="J104" s="124" t="s">
        <v>219</v>
      </c>
      <c r="K104" s="125"/>
      <c r="L104" s="125"/>
      <c r="M104" s="125"/>
      <c r="N104" s="125"/>
      <c r="O104" s="126"/>
      <c r="P104" s="2"/>
      <c r="Q104" s="124" t="s">
        <v>217</v>
      </c>
      <c r="R104" s="125"/>
      <c r="S104" s="125"/>
      <c r="T104" s="125"/>
      <c r="U104" s="125"/>
      <c r="V104" s="126"/>
      <c r="W104" s="2"/>
      <c r="X104" s="2"/>
      <c r="Y104" s="201" t="str">
        <f t="shared" si="53"/>
        <v>Portugal</v>
      </c>
      <c r="Z104" s="201"/>
      <c r="AA104" s="201"/>
      <c r="AB104" s="201"/>
      <c r="AC104" s="201"/>
      <c r="AD104" s="201"/>
      <c r="AE104" s="201"/>
      <c r="AF104" s="2"/>
      <c r="AG104" s="2"/>
      <c r="AH104" s="2"/>
      <c r="AI104" s="2"/>
      <c r="AJ104" s="2"/>
      <c r="AK104" s="2"/>
      <c r="AL104" s="2"/>
      <c r="AM104" s="2"/>
      <c r="AN104" s="2"/>
      <c r="AO104" s="2"/>
      <c r="AP104" s="2"/>
      <c r="AQ104" s="2"/>
      <c r="AR104" s="2"/>
      <c r="AS104" s="2"/>
      <c r="AT104" s="2"/>
      <c r="AZ104" s="19" t="s">
        <v>125</v>
      </c>
      <c r="BB104" s="34" t="s">
        <v>214</v>
      </c>
      <c r="BD104" s="32" t="str">
        <f t="shared" si="36"/>
        <v>Switzerland</v>
      </c>
      <c r="BE104" s="34">
        <f>IF($BD104="", "", MAX($BE$4:$BE103)+1)</f>
        <v>83</v>
      </c>
      <c r="BG104" s="34">
        <v>100</v>
      </c>
      <c r="BH104" s="32" t="str">
        <f t="shared" si="37"/>
        <v/>
      </c>
    </row>
    <row r="105" spans="1:60" x14ac:dyDescent="0.25">
      <c r="A105" s="2"/>
      <c r="B105" s="147" t="str">
        <f t="shared" si="52"/>
        <v>England</v>
      </c>
      <c r="C105" s="148"/>
      <c r="D105" s="148"/>
      <c r="E105" s="148"/>
      <c r="F105" s="148"/>
      <c r="G105" s="148"/>
      <c r="H105" s="149"/>
      <c r="I105" s="2"/>
      <c r="J105" s="124" t="s">
        <v>214</v>
      </c>
      <c r="K105" s="125"/>
      <c r="L105" s="125"/>
      <c r="M105" s="125"/>
      <c r="N105" s="125"/>
      <c r="O105" s="126"/>
      <c r="P105" s="2"/>
      <c r="Q105" s="124" t="s">
        <v>219</v>
      </c>
      <c r="R105" s="125"/>
      <c r="S105" s="125"/>
      <c r="T105" s="125"/>
      <c r="U105" s="125"/>
      <c r="V105" s="126"/>
      <c r="W105" s="2"/>
      <c r="X105" s="2"/>
      <c r="Y105" s="201" t="str">
        <f t="shared" si="53"/>
        <v>England</v>
      </c>
      <c r="Z105" s="201"/>
      <c r="AA105" s="201"/>
      <c r="AB105" s="201"/>
      <c r="AC105" s="201"/>
      <c r="AD105" s="201"/>
      <c r="AE105" s="201"/>
      <c r="AF105" s="2"/>
      <c r="AG105" s="2"/>
      <c r="AH105" s="2"/>
      <c r="AI105" s="2"/>
      <c r="AJ105" s="2"/>
      <c r="AK105" s="2"/>
      <c r="AL105" s="2"/>
      <c r="AM105" s="2"/>
      <c r="AN105" s="2"/>
      <c r="AO105" s="2"/>
      <c r="AP105" s="2"/>
      <c r="AQ105" s="2"/>
      <c r="AR105" s="2"/>
      <c r="AS105" s="2"/>
      <c r="AT105" s="2"/>
      <c r="AZ105" s="19" t="s">
        <v>126</v>
      </c>
      <c r="BB105" s="29" t="s">
        <v>207</v>
      </c>
      <c r="BD105" s="32" t="str">
        <f t="shared" si="36"/>
        <v>Tahiti</v>
      </c>
      <c r="BE105" s="34">
        <f>IF($BD105="", "", MAX($BE$4:$BE104)+1)</f>
        <v>84</v>
      </c>
      <c r="BG105" s="34">
        <v>101</v>
      </c>
      <c r="BH105" s="32" t="str">
        <f t="shared" si="37"/>
        <v/>
      </c>
    </row>
    <row r="106" spans="1:60" x14ac:dyDescent="0.25">
      <c r="A106" s="2"/>
      <c r="B106" s="147" t="str">
        <f t="shared" si="52"/>
        <v>Japan</v>
      </c>
      <c r="C106" s="148"/>
      <c r="D106" s="148"/>
      <c r="E106" s="148"/>
      <c r="F106" s="148"/>
      <c r="G106" s="148"/>
      <c r="H106" s="149"/>
      <c r="I106" s="2"/>
      <c r="J106" s="124" t="s">
        <v>214</v>
      </c>
      <c r="K106" s="125"/>
      <c r="L106" s="125"/>
      <c r="M106" s="125"/>
      <c r="N106" s="125"/>
      <c r="O106" s="126"/>
      <c r="P106" s="2"/>
      <c r="Q106" s="124" t="s">
        <v>219</v>
      </c>
      <c r="R106" s="125"/>
      <c r="S106" s="125"/>
      <c r="T106" s="125"/>
      <c r="U106" s="125"/>
      <c r="V106" s="126"/>
      <c r="W106" s="2"/>
      <c r="X106" s="2"/>
      <c r="Y106" s="201" t="str">
        <f t="shared" si="53"/>
        <v>Japan</v>
      </c>
      <c r="Z106" s="201"/>
      <c r="AA106" s="201"/>
      <c r="AB106" s="201"/>
      <c r="AC106" s="201"/>
      <c r="AD106" s="201"/>
      <c r="AE106" s="201"/>
      <c r="AF106" s="2"/>
      <c r="AG106" s="2"/>
      <c r="AH106" s="2"/>
      <c r="AI106" s="2"/>
      <c r="AJ106" s="2"/>
      <c r="AK106" s="2"/>
      <c r="AL106" s="2"/>
      <c r="AM106" s="2"/>
      <c r="AN106" s="2"/>
      <c r="AO106" s="2"/>
      <c r="AP106" s="2"/>
      <c r="AQ106" s="2"/>
      <c r="AR106" s="2"/>
      <c r="AS106" s="2"/>
      <c r="AT106" s="2"/>
      <c r="AZ106" s="19" t="s">
        <v>127</v>
      </c>
      <c r="BD106" s="32" t="str">
        <f t="shared" si="36"/>
        <v>Tanzania</v>
      </c>
      <c r="BE106" s="34">
        <f>IF($BD106="", "", MAX($BE$4:$BE105)+1)</f>
        <v>85</v>
      </c>
      <c r="BG106" s="34">
        <v>102</v>
      </c>
      <c r="BH106" s="32" t="str">
        <f t="shared" si="37"/>
        <v/>
      </c>
    </row>
    <row r="107" spans="1:60" x14ac:dyDescent="0.25">
      <c r="A107" s="2"/>
      <c r="B107" s="147" t="str">
        <f t="shared" si="52"/>
        <v>Argentina</v>
      </c>
      <c r="C107" s="148"/>
      <c r="D107" s="148"/>
      <c r="E107" s="148"/>
      <c r="F107" s="148"/>
      <c r="G107" s="148"/>
      <c r="H107" s="149"/>
      <c r="I107" s="2"/>
      <c r="J107" s="124" t="s">
        <v>210</v>
      </c>
      <c r="K107" s="125"/>
      <c r="L107" s="125"/>
      <c r="M107" s="125"/>
      <c r="N107" s="125"/>
      <c r="O107" s="126"/>
      <c r="P107" s="2"/>
      <c r="Q107" s="124" t="s">
        <v>214</v>
      </c>
      <c r="R107" s="125"/>
      <c r="S107" s="125"/>
      <c r="T107" s="125"/>
      <c r="U107" s="125"/>
      <c r="V107" s="126"/>
      <c r="W107" s="2"/>
      <c r="X107" s="2"/>
      <c r="Y107" s="201" t="str">
        <f t="shared" si="53"/>
        <v>Argentina</v>
      </c>
      <c r="Z107" s="201"/>
      <c r="AA107" s="201"/>
      <c r="AB107" s="201"/>
      <c r="AC107" s="201"/>
      <c r="AD107" s="201"/>
      <c r="AE107" s="201"/>
      <c r="AF107" s="2"/>
      <c r="AG107" s="2"/>
      <c r="AH107" s="2"/>
      <c r="AI107" s="2"/>
      <c r="AJ107" s="2"/>
      <c r="AK107" s="2"/>
      <c r="AL107" s="2"/>
      <c r="AM107" s="2"/>
      <c r="AN107" s="2"/>
      <c r="AO107" s="2"/>
      <c r="AP107" s="2"/>
      <c r="AQ107" s="2"/>
      <c r="AR107" s="2"/>
      <c r="AS107" s="2"/>
      <c r="AT107" s="2"/>
      <c r="AZ107" s="19" t="s">
        <v>128</v>
      </c>
      <c r="BD107" s="32" t="str">
        <f t="shared" si="36"/>
        <v>Thailand</v>
      </c>
      <c r="BE107" s="34">
        <f>IF($BD107="", "", MAX($BE$4:$BE106)+1)</f>
        <v>86</v>
      </c>
      <c r="BG107" s="34">
        <v>103</v>
      </c>
      <c r="BH107" s="32" t="str">
        <f t="shared" si="37"/>
        <v/>
      </c>
    </row>
    <row r="108" spans="1:60" x14ac:dyDescent="0.25">
      <c r="A108" s="2"/>
      <c r="B108" s="147" t="str">
        <f t="shared" si="52"/>
        <v>Samoa</v>
      </c>
      <c r="C108" s="148"/>
      <c r="D108" s="148"/>
      <c r="E108" s="148"/>
      <c r="F108" s="148"/>
      <c r="G108" s="148"/>
      <c r="H108" s="149"/>
      <c r="I108" s="2"/>
      <c r="J108" s="124" t="s">
        <v>212</v>
      </c>
      <c r="K108" s="125"/>
      <c r="L108" s="125"/>
      <c r="M108" s="125"/>
      <c r="N108" s="125"/>
      <c r="O108" s="126"/>
      <c r="P108" s="2"/>
      <c r="Q108" s="124" t="s">
        <v>214</v>
      </c>
      <c r="R108" s="125"/>
      <c r="S108" s="125"/>
      <c r="T108" s="125"/>
      <c r="U108" s="125"/>
      <c r="V108" s="126"/>
      <c r="W108" s="2"/>
      <c r="X108" s="2"/>
      <c r="Y108" s="201" t="str">
        <f t="shared" si="53"/>
        <v>Samoa</v>
      </c>
      <c r="Z108" s="201"/>
      <c r="AA108" s="201"/>
      <c r="AB108" s="201"/>
      <c r="AC108" s="201"/>
      <c r="AD108" s="201"/>
      <c r="AE108" s="201"/>
      <c r="AF108" s="2"/>
      <c r="AG108" s="2"/>
      <c r="AH108" s="2"/>
      <c r="AI108" s="2"/>
      <c r="AJ108" s="2"/>
      <c r="AK108" s="2"/>
      <c r="AL108" s="2"/>
      <c r="AM108" s="2"/>
      <c r="AN108" s="2"/>
      <c r="AO108" s="2"/>
      <c r="AP108" s="2"/>
      <c r="AQ108" s="2"/>
      <c r="AR108" s="2"/>
      <c r="AS108" s="2"/>
      <c r="AT108" s="2"/>
      <c r="AZ108" s="19" t="s">
        <v>129</v>
      </c>
      <c r="BD108" s="32" t="str">
        <f t="shared" si="36"/>
        <v/>
      </c>
      <c r="BE108" s="34" t="str">
        <f>IF($BD108="", "", MAX($BE$4:$BE107)+1)</f>
        <v/>
      </c>
      <c r="BG108" s="34">
        <v>104</v>
      </c>
      <c r="BH108" s="32" t="str">
        <f t="shared" si="37"/>
        <v/>
      </c>
    </row>
    <row r="109" spans="1:60" x14ac:dyDescent="0.25">
      <c r="A109" s="2"/>
      <c r="B109" s="150" t="str">
        <f t="shared" si="52"/>
        <v>Chile</v>
      </c>
      <c r="C109" s="151"/>
      <c r="D109" s="151"/>
      <c r="E109" s="151"/>
      <c r="F109" s="151"/>
      <c r="G109" s="151"/>
      <c r="H109" s="152"/>
      <c r="I109" s="2"/>
      <c r="J109" s="168" t="s">
        <v>219</v>
      </c>
      <c r="K109" s="169"/>
      <c r="L109" s="169"/>
      <c r="M109" s="169"/>
      <c r="N109" s="169"/>
      <c r="O109" s="170"/>
      <c r="P109" s="2"/>
      <c r="Q109" s="168" t="s">
        <v>212</v>
      </c>
      <c r="R109" s="169"/>
      <c r="S109" s="169"/>
      <c r="T109" s="169"/>
      <c r="U109" s="169"/>
      <c r="V109" s="170"/>
      <c r="W109" s="2"/>
      <c r="X109" s="2"/>
      <c r="Y109" s="201" t="str">
        <f t="shared" si="53"/>
        <v>Chile</v>
      </c>
      <c r="Z109" s="201"/>
      <c r="AA109" s="201"/>
      <c r="AB109" s="201"/>
      <c r="AC109" s="201"/>
      <c r="AD109" s="201"/>
      <c r="AE109" s="201"/>
      <c r="AF109" s="2"/>
      <c r="AG109" s="2"/>
      <c r="AH109" s="2"/>
      <c r="AI109" s="2"/>
      <c r="AJ109" s="2"/>
      <c r="AK109" s="2"/>
      <c r="AL109" s="2"/>
      <c r="AM109" s="2"/>
      <c r="AN109" s="2"/>
      <c r="AO109" s="2"/>
      <c r="AP109" s="2"/>
      <c r="AQ109" s="2"/>
      <c r="AR109" s="2"/>
      <c r="AS109" s="2"/>
      <c r="AT109" s="2"/>
      <c r="AZ109" s="19" t="s">
        <v>130</v>
      </c>
      <c r="BD109" s="32" t="str">
        <f t="shared" si="36"/>
        <v>Trinidad &amp; Tobago</v>
      </c>
      <c r="BE109" s="34">
        <f>IF($BD109="", "", MAX($BE$4:$BE108)+1)</f>
        <v>87</v>
      </c>
      <c r="BG109" s="34">
        <v>105</v>
      </c>
      <c r="BH109" s="32" t="str">
        <f t="shared" si="37"/>
        <v/>
      </c>
    </row>
    <row r="110" spans="1:60"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Z110" s="19" t="s">
        <v>131</v>
      </c>
      <c r="BD110" s="32" t="str">
        <f t="shared" si="36"/>
        <v>Tunisia</v>
      </c>
      <c r="BE110" s="34">
        <f>IF($BD110="", "", MAX($BE$4:$BE109)+1)</f>
        <v>88</v>
      </c>
      <c r="BG110" s="34">
        <v>106</v>
      </c>
      <c r="BH110" s="32" t="str">
        <f t="shared" si="37"/>
        <v/>
      </c>
    </row>
    <row r="111" spans="1:60"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Z111" s="19" t="s">
        <v>132</v>
      </c>
      <c r="BD111" s="32" t="str">
        <f t="shared" si="36"/>
        <v>Uganda</v>
      </c>
      <c r="BE111" s="34">
        <f>IF($BD111="", "", MAX($BE$4:$BE110)+1)</f>
        <v>89</v>
      </c>
      <c r="BG111" s="34">
        <v>107</v>
      </c>
      <c r="BH111" s="32" t="str">
        <f t="shared" si="37"/>
        <v/>
      </c>
    </row>
    <row r="112" spans="1:60"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Z112" s="19" t="s">
        <v>133</v>
      </c>
      <c r="BD112" s="32" t="str">
        <f t="shared" si="36"/>
        <v>Ukraine</v>
      </c>
      <c r="BE112" s="34">
        <f>IF($BD112="", "", MAX($BE$4:$BE111)+1)</f>
        <v>90</v>
      </c>
      <c r="BG112" s="34">
        <v>108</v>
      </c>
      <c r="BH112" s="32" t="str">
        <f t="shared" si="37"/>
        <v/>
      </c>
    </row>
    <row r="113" spans="1:60"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Z113" s="19" t="s">
        <v>134</v>
      </c>
      <c r="BD113" s="32" t="str">
        <f t="shared" si="36"/>
        <v/>
      </c>
      <c r="BE113" s="34" t="str">
        <f>IF($BD113="", "", MAX($BE$4:$BE112)+1)</f>
        <v/>
      </c>
      <c r="BG113" s="34">
        <v>109</v>
      </c>
      <c r="BH113" s="32" t="str">
        <f t="shared" si="37"/>
        <v/>
      </c>
    </row>
    <row r="114" spans="1:60"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Z114" s="19" t="s">
        <v>135</v>
      </c>
      <c r="BD114" s="32" t="str">
        <f t="shared" si="36"/>
        <v>United States</v>
      </c>
      <c r="BE114" s="34">
        <f>IF($BD114="", "", MAX($BE$4:$BE113)+1)</f>
        <v>91</v>
      </c>
      <c r="BG114" s="34">
        <v>110</v>
      </c>
      <c r="BH114" s="32" t="str">
        <f t="shared" si="37"/>
        <v/>
      </c>
    </row>
    <row r="115" spans="1:60"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Z115" s="19" t="s">
        <v>136</v>
      </c>
      <c r="BD115" s="32" t="str">
        <f t="shared" si="36"/>
        <v>Uzbekistan</v>
      </c>
      <c r="BE115" s="34">
        <f>IF($BD115="", "", MAX($BE$4:$BE114)+1)</f>
        <v>92</v>
      </c>
      <c r="BG115" s="34">
        <v>111</v>
      </c>
      <c r="BH115" s="32" t="str">
        <f t="shared" si="37"/>
        <v/>
      </c>
    </row>
    <row r="116" spans="1:60"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Z116" s="19" t="s">
        <v>137</v>
      </c>
      <c r="BD116" s="32" t="str">
        <f t="shared" si="36"/>
        <v>Vanuatu</v>
      </c>
      <c r="BE116" s="34">
        <f>IF($BD116="", "", MAX($BE$4:$BE115)+1)</f>
        <v>93</v>
      </c>
      <c r="BG116" s="34">
        <v>112</v>
      </c>
      <c r="BH116" s="32" t="str">
        <f t="shared" si="37"/>
        <v/>
      </c>
    </row>
    <row r="117" spans="1:60"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Z117" s="19" t="s">
        <v>138</v>
      </c>
      <c r="BD117" s="32" t="str">
        <f t="shared" si="36"/>
        <v>Venezuela</v>
      </c>
      <c r="BE117" s="34">
        <f>IF($BD117="", "", MAX($BE$4:$BE116)+1)</f>
        <v>94</v>
      </c>
      <c r="BG117" s="34">
        <v>113</v>
      </c>
      <c r="BH117" s="32" t="str">
        <f t="shared" si="37"/>
        <v/>
      </c>
    </row>
    <row r="118" spans="1:60"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Z118" s="19" t="s">
        <v>11</v>
      </c>
      <c r="BD118" s="32" t="str">
        <f t="shared" si="36"/>
        <v/>
      </c>
      <c r="BE118" s="34" t="str">
        <f>IF($BD118="", "", MAX($BE$4:$BE117)+1)</f>
        <v/>
      </c>
      <c r="BG118" s="34">
        <v>114</v>
      </c>
      <c r="BH118" s="32" t="str">
        <f t="shared" si="37"/>
        <v/>
      </c>
    </row>
    <row r="119" spans="1:60"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Z119" s="19" t="s">
        <v>139</v>
      </c>
      <c r="BD119" s="32" t="str">
        <f t="shared" si="36"/>
        <v>Zambia</v>
      </c>
      <c r="BE119" s="34">
        <f>IF($BD119="", "", MAX($BE$4:$BE118)+1)</f>
        <v>95</v>
      </c>
      <c r="BG119" s="34">
        <v>115</v>
      </c>
      <c r="BH119" s="32" t="str">
        <f t="shared" si="37"/>
        <v/>
      </c>
    </row>
    <row r="120" spans="1:60"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Z120" s="19" t="s">
        <v>140</v>
      </c>
      <c r="BD120" s="32" t="str">
        <f t="shared" si="36"/>
        <v>Zimbabwe</v>
      </c>
      <c r="BE120" s="34">
        <f>IF($BD120="", "", MAX($BE$4:$BE119)+1)</f>
        <v>96</v>
      </c>
      <c r="BG120" s="34">
        <v>116</v>
      </c>
      <c r="BH120" s="32" t="str">
        <f t="shared" si="37"/>
        <v/>
      </c>
    </row>
    <row r="121" spans="1:60"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Z121" s="19"/>
      <c r="BD121" s="32" t="str">
        <f t="shared" si="36"/>
        <v/>
      </c>
      <c r="BE121" s="34" t="str">
        <f>IF($BD121="", "", MAX($BE$4:$BE120)+1)</f>
        <v/>
      </c>
      <c r="BG121" s="34">
        <v>117</v>
      </c>
      <c r="BH121" s="32" t="str">
        <f t="shared" si="37"/>
        <v/>
      </c>
    </row>
    <row r="122" spans="1:60"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Z122" s="19"/>
      <c r="BD122" s="32" t="str">
        <f t="shared" si="36"/>
        <v/>
      </c>
      <c r="BE122" s="34" t="str">
        <f>IF($BD122="", "", MAX($BE$4:$BE121)+1)</f>
        <v/>
      </c>
      <c r="BG122" s="34">
        <v>118</v>
      </c>
      <c r="BH122" s="32" t="str">
        <f t="shared" si="37"/>
        <v/>
      </c>
    </row>
    <row r="123" spans="1:60"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Z123" s="19"/>
      <c r="BD123" s="32" t="str">
        <f t="shared" si="36"/>
        <v/>
      </c>
      <c r="BE123" s="34" t="str">
        <f>IF($BD123="", "", MAX($BE$4:$BE122)+1)</f>
        <v/>
      </c>
      <c r="BG123" s="34">
        <v>119</v>
      </c>
      <c r="BH123" s="32" t="str">
        <f t="shared" si="37"/>
        <v/>
      </c>
    </row>
    <row r="124" spans="1:60"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Z124" s="19"/>
      <c r="BD124" s="32" t="str">
        <f t="shared" si="36"/>
        <v/>
      </c>
      <c r="BE124" s="34" t="str">
        <f>IF($BD124="", "", MAX($BE$4:$BE123)+1)</f>
        <v/>
      </c>
      <c r="BG124" s="34">
        <v>120</v>
      </c>
      <c r="BH124" s="32" t="str">
        <f t="shared" si="37"/>
        <v/>
      </c>
    </row>
    <row r="125" spans="1:60"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Z125" s="19"/>
      <c r="BD125" s="32" t="str">
        <f t="shared" si="36"/>
        <v/>
      </c>
      <c r="BE125" s="34" t="str">
        <f>IF($BD125="", "", MAX($BE$4:$BE124)+1)</f>
        <v/>
      </c>
      <c r="BG125" s="34">
        <v>121</v>
      </c>
      <c r="BH125" s="32" t="str">
        <f t="shared" si="37"/>
        <v/>
      </c>
    </row>
    <row r="126" spans="1:60"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Z126" s="19"/>
      <c r="BD126" s="32" t="str">
        <f t="shared" si="36"/>
        <v/>
      </c>
      <c r="BE126" s="34" t="str">
        <f>IF($BD126="", "", MAX($BE$4:$BE125)+1)</f>
        <v/>
      </c>
      <c r="BG126" s="34">
        <v>122</v>
      </c>
      <c r="BH126" s="32" t="str">
        <f t="shared" si="37"/>
        <v/>
      </c>
    </row>
    <row r="127" spans="1:60"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Z127" s="19"/>
      <c r="BD127" s="32" t="str">
        <f t="shared" si="36"/>
        <v/>
      </c>
      <c r="BE127" s="34" t="str">
        <f>IF($BD127="", "", MAX($BE$4:$BE126)+1)</f>
        <v/>
      </c>
      <c r="BG127" s="34">
        <v>123</v>
      </c>
      <c r="BH127" s="32" t="str">
        <f t="shared" si="37"/>
        <v/>
      </c>
    </row>
    <row r="128" spans="1:60"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Z128" s="19"/>
      <c r="BD128" s="32" t="str">
        <f t="shared" si="36"/>
        <v/>
      </c>
      <c r="BE128" s="34" t="str">
        <f>IF($BD128="", "", MAX($BE$4:$BE127)+1)</f>
        <v/>
      </c>
      <c r="BG128" s="34">
        <v>124</v>
      </c>
      <c r="BH128" s="32" t="str">
        <f t="shared" si="37"/>
        <v/>
      </c>
    </row>
    <row r="129" spans="1:60"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Z129" s="19"/>
      <c r="BD129" s="32" t="str">
        <f t="shared" si="36"/>
        <v/>
      </c>
      <c r="BE129" s="34" t="str">
        <f>IF($BD129="", "", MAX($BE$4:$BE128)+1)</f>
        <v/>
      </c>
      <c r="BG129" s="34">
        <v>125</v>
      </c>
      <c r="BH129" s="32" t="str">
        <f t="shared" si="37"/>
        <v/>
      </c>
    </row>
    <row r="130" spans="1:60"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Z130" s="19"/>
      <c r="BD130" s="32" t="str">
        <f t="shared" si="36"/>
        <v/>
      </c>
      <c r="BE130" s="34" t="str">
        <f>IF($BD130="", "", MAX($BE$4:$BE129)+1)</f>
        <v/>
      </c>
      <c r="BG130" s="34">
        <v>126</v>
      </c>
      <c r="BH130" s="32" t="str">
        <f t="shared" si="37"/>
        <v/>
      </c>
    </row>
    <row r="131" spans="1:60"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Z131" s="19"/>
      <c r="BD131" s="32" t="str">
        <f t="shared" si="36"/>
        <v/>
      </c>
      <c r="BE131" s="34" t="str">
        <f>IF($BD131="", "", MAX($BE$4:$BE130)+1)</f>
        <v/>
      </c>
      <c r="BG131" s="34">
        <v>127</v>
      </c>
      <c r="BH131" s="32" t="str">
        <f t="shared" si="37"/>
        <v/>
      </c>
    </row>
    <row r="132" spans="1:60"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Z132" s="19"/>
      <c r="BD132" s="32" t="str">
        <f t="shared" si="36"/>
        <v/>
      </c>
      <c r="BE132" s="34" t="str">
        <f>IF($BD132="", "", MAX($BE$4:$BE131)+1)</f>
        <v/>
      </c>
      <c r="BG132" s="34">
        <v>128</v>
      </c>
      <c r="BH132" s="32" t="str">
        <f t="shared" si="37"/>
        <v/>
      </c>
    </row>
    <row r="133" spans="1:60" hidden="1" x14ac:dyDescent="0.25">
      <c r="AZ133" s="19"/>
      <c r="BD133" s="32" t="str">
        <f t="shared" si="36"/>
        <v/>
      </c>
      <c r="BE133" s="34" t="str">
        <f>IF($BD133="", "", MAX($BE$4:$BE132)+1)</f>
        <v/>
      </c>
      <c r="BG133" s="34">
        <v>129</v>
      </c>
      <c r="BH133" s="32" t="str">
        <f t="shared" si="37"/>
        <v/>
      </c>
    </row>
    <row r="134" spans="1:60" hidden="1" x14ac:dyDescent="0.25">
      <c r="AZ134" s="19"/>
      <c r="BD134" s="32" t="str">
        <f t="shared" ref="BD134:BD153" si="54">IF($AZ134="", "", IF(COUNTIF($BB$5:$BB$24, $AZ134)&gt;0, "", $AZ134))</f>
        <v/>
      </c>
      <c r="BE134" s="34" t="str">
        <f>IF($BD134="", "", MAX($BE$4:$BE133)+1)</f>
        <v/>
      </c>
      <c r="BG134" s="34">
        <v>130</v>
      </c>
      <c r="BH134" s="32" t="str">
        <f t="shared" ref="BH134:BH154" si="55">IFERROR(INDEX($BD$5:$BD$154, MATCH($BG134, $BE$5:$BE$154, 0)), "")</f>
        <v/>
      </c>
    </row>
    <row r="135" spans="1:60" hidden="1" x14ac:dyDescent="0.25">
      <c r="AZ135" s="19"/>
      <c r="BD135" s="32" t="str">
        <f t="shared" si="54"/>
        <v/>
      </c>
      <c r="BE135" s="34" t="str">
        <f>IF($BD135="", "", MAX($BE$4:$BE134)+1)</f>
        <v/>
      </c>
      <c r="BG135" s="34">
        <v>131</v>
      </c>
      <c r="BH135" s="32" t="str">
        <f t="shared" si="55"/>
        <v/>
      </c>
    </row>
    <row r="136" spans="1:60" hidden="1" x14ac:dyDescent="0.25">
      <c r="AZ136" s="19"/>
      <c r="BD136" s="32" t="str">
        <f t="shared" si="54"/>
        <v/>
      </c>
      <c r="BE136" s="34" t="str">
        <f>IF($BD136="", "", MAX($BE$4:$BE135)+1)</f>
        <v/>
      </c>
      <c r="BG136" s="34">
        <v>132</v>
      </c>
      <c r="BH136" s="32" t="str">
        <f t="shared" si="55"/>
        <v/>
      </c>
    </row>
    <row r="137" spans="1:60" hidden="1" x14ac:dyDescent="0.25">
      <c r="AZ137" s="19"/>
      <c r="BD137" s="32" t="str">
        <f t="shared" si="54"/>
        <v/>
      </c>
      <c r="BE137" s="34" t="str">
        <f>IF($BD137="", "", MAX($BE$4:$BE136)+1)</f>
        <v/>
      </c>
      <c r="BG137" s="34">
        <v>133</v>
      </c>
      <c r="BH137" s="32" t="str">
        <f t="shared" si="55"/>
        <v/>
      </c>
    </row>
    <row r="138" spans="1:60" hidden="1" x14ac:dyDescent="0.25">
      <c r="AZ138" s="19"/>
      <c r="BD138" s="32" t="str">
        <f t="shared" si="54"/>
        <v/>
      </c>
      <c r="BE138" s="34" t="str">
        <f>IF($BD138="", "", MAX($BE$4:$BE137)+1)</f>
        <v/>
      </c>
      <c r="BG138" s="34">
        <v>134</v>
      </c>
      <c r="BH138" s="32" t="str">
        <f t="shared" si="55"/>
        <v/>
      </c>
    </row>
    <row r="139" spans="1:60" hidden="1" x14ac:dyDescent="0.25">
      <c r="AZ139" s="19"/>
      <c r="BD139" s="32" t="str">
        <f t="shared" si="54"/>
        <v/>
      </c>
      <c r="BE139" s="34" t="str">
        <f>IF($BD139="", "", MAX($BE$4:$BE138)+1)</f>
        <v/>
      </c>
      <c r="BG139" s="34">
        <v>135</v>
      </c>
      <c r="BH139" s="32" t="str">
        <f t="shared" si="55"/>
        <v/>
      </c>
    </row>
    <row r="140" spans="1:60" hidden="1" x14ac:dyDescent="0.25">
      <c r="AZ140" s="19"/>
      <c r="BD140" s="32" t="str">
        <f t="shared" si="54"/>
        <v/>
      </c>
      <c r="BE140" s="34" t="str">
        <f>IF($BD140="", "", MAX($BE$4:$BE139)+1)</f>
        <v/>
      </c>
      <c r="BG140" s="34">
        <v>136</v>
      </c>
      <c r="BH140" s="32" t="str">
        <f t="shared" si="55"/>
        <v/>
      </c>
    </row>
    <row r="141" spans="1:60" hidden="1" x14ac:dyDescent="0.25">
      <c r="AZ141" s="19"/>
      <c r="BD141" s="32" t="str">
        <f t="shared" si="54"/>
        <v/>
      </c>
      <c r="BE141" s="34" t="str">
        <f>IF($BD141="", "", MAX($BE$4:$BE140)+1)</f>
        <v/>
      </c>
      <c r="BG141" s="34">
        <v>137</v>
      </c>
      <c r="BH141" s="32" t="str">
        <f t="shared" si="55"/>
        <v/>
      </c>
    </row>
    <row r="142" spans="1:60" hidden="1" x14ac:dyDescent="0.25">
      <c r="AZ142" s="19"/>
      <c r="BD142" s="32" t="str">
        <f t="shared" si="54"/>
        <v/>
      </c>
      <c r="BE142" s="34" t="str">
        <f>IF($BD142="", "", MAX($BE$4:$BE141)+1)</f>
        <v/>
      </c>
      <c r="BG142" s="34">
        <v>138</v>
      </c>
      <c r="BH142" s="32" t="str">
        <f t="shared" si="55"/>
        <v/>
      </c>
    </row>
    <row r="143" spans="1:60" hidden="1" x14ac:dyDescent="0.25">
      <c r="AZ143" s="19"/>
      <c r="BD143" s="32" t="str">
        <f t="shared" si="54"/>
        <v/>
      </c>
      <c r="BE143" s="34" t="str">
        <f>IF($BD143="", "", MAX($BE$4:$BE142)+1)</f>
        <v/>
      </c>
      <c r="BG143" s="34">
        <v>139</v>
      </c>
      <c r="BH143" s="32" t="str">
        <f t="shared" si="55"/>
        <v/>
      </c>
    </row>
    <row r="144" spans="1:60" hidden="1" x14ac:dyDescent="0.25">
      <c r="AZ144" s="19"/>
      <c r="BD144" s="32" t="str">
        <f t="shared" si="54"/>
        <v/>
      </c>
      <c r="BE144" s="34" t="str">
        <f>IF($BD144="", "", MAX($BE$4:$BE143)+1)</f>
        <v/>
      </c>
      <c r="BG144" s="34">
        <v>140</v>
      </c>
      <c r="BH144" s="32" t="str">
        <f t="shared" si="55"/>
        <v/>
      </c>
    </row>
    <row r="145" spans="52:64" hidden="1" x14ac:dyDescent="0.25">
      <c r="AZ145" s="19"/>
      <c r="BD145" s="32" t="str">
        <f t="shared" si="54"/>
        <v/>
      </c>
      <c r="BE145" s="34" t="str">
        <f>IF($BD145="", "", MAX($BE$4:$BE144)+1)</f>
        <v/>
      </c>
      <c r="BG145" s="34">
        <v>141</v>
      </c>
      <c r="BH145" s="32" t="str">
        <f t="shared" si="55"/>
        <v/>
      </c>
    </row>
    <row r="146" spans="52:64" hidden="1" x14ac:dyDescent="0.25">
      <c r="AZ146" s="19"/>
      <c r="BD146" s="32" t="str">
        <f t="shared" si="54"/>
        <v/>
      </c>
      <c r="BE146" s="34" t="str">
        <f>IF($BD146="", "", MAX($BE$4:$BE145)+1)</f>
        <v/>
      </c>
      <c r="BG146" s="34">
        <v>142</v>
      </c>
      <c r="BH146" s="32" t="str">
        <f t="shared" si="55"/>
        <v/>
      </c>
    </row>
    <row r="147" spans="52:64" hidden="1" x14ac:dyDescent="0.25">
      <c r="AZ147" s="19"/>
      <c r="BD147" s="32" t="str">
        <f t="shared" si="54"/>
        <v/>
      </c>
      <c r="BE147" s="34" t="str">
        <f>IF($BD147="", "", MAX($BE$4:$BE146)+1)</f>
        <v/>
      </c>
      <c r="BG147" s="34">
        <v>143</v>
      </c>
      <c r="BH147" s="32" t="str">
        <f t="shared" si="55"/>
        <v/>
      </c>
    </row>
    <row r="148" spans="52:64" hidden="1" x14ac:dyDescent="0.25">
      <c r="AZ148" s="19"/>
      <c r="BD148" s="32" t="str">
        <f t="shared" si="54"/>
        <v/>
      </c>
      <c r="BE148" s="34" t="str">
        <f>IF($BD148="", "", MAX($BE$4:$BE147)+1)</f>
        <v/>
      </c>
      <c r="BG148" s="34">
        <v>144</v>
      </c>
      <c r="BH148" s="32" t="str">
        <f t="shared" si="55"/>
        <v/>
      </c>
    </row>
    <row r="149" spans="52:64" hidden="1" x14ac:dyDescent="0.25">
      <c r="AZ149" s="19"/>
      <c r="BD149" s="32" t="str">
        <f t="shared" si="54"/>
        <v/>
      </c>
      <c r="BE149" s="34" t="str">
        <f>IF($BD149="", "", MAX($BE$4:$BE148)+1)</f>
        <v/>
      </c>
      <c r="BG149" s="34">
        <v>145</v>
      </c>
      <c r="BH149" s="32" t="str">
        <f t="shared" si="55"/>
        <v/>
      </c>
    </row>
    <row r="150" spans="52:64" hidden="1" x14ac:dyDescent="0.25">
      <c r="AZ150" s="19"/>
      <c r="BD150" s="32" t="str">
        <f t="shared" si="54"/>
        <v/>
      </c>
      <c r="BE150" s="34" t="str">
        <f>IF($BD150="", "", MAX($BE$4:$BE149)+1)</f>
        <v/>
      </c>
      <c r="BG150" s="34">
        <v>146</v>
      </c>
      <c r="BH150" s="32" t="str">
        <f t="shared" si="55"/>
        <v/>
      </c>
    </row>
    <row r="151" spans="52:64" hidden="1" x14ac:dyDescent="0.25">
      <c r="AZ151" s="19"/>
      <c r="BD151" s="32" t="str">
        <f t="shared" si="54"/>
        <v/>
      </c>
      <c r="BE151" s="34" t="str">
        <f>IF($BD151="", "", MAX($BE$4:$BE150)+1)</f>
        <v/>
      </c>
      <c r="BG151" s="34">
        <v>147</v>
      </c>
      <c r="BH151" s="32" t="str">
        <f t="shared" si="55"/>
        <v/>
      </c>
    </row>
    <row r="152" spans="52:64" hidden="1" x14ac:dyDescent="0.25">
      <c r="AZ152" s="19"/>
      <c r="BD152" s="32" t="str">
        <f t="shared" si="54"/>
        <v/>
      </c>
      <c r="BE152" s="34" t="str">
        <f>IF($BD152="", "", MAX($BE$4:$BE151)+1)</f>
        <v/>
      </c>
      <c r="BG152" s="34">
        <v>148</v>
      </c>
      <c r="BH152" s="32" t="str">
        <f t="shared" si="55"/>
        <v/>
      </c>
    </row>
    <row r="153" spans="52:64" hidden="1" x14ac:dyDescent="0.25">
      <c r="AZ153" s="19"/>
      <c r="BD153" s="32" t="str">
        <f t="shared" si="54"/>
        <v/>
      </c>
      <c r="BE153" s="34" t="str">
        <f>IF($BD153="", "", MAX($BE$4:$BE152)+1)</f>
        <v/>
      </c>
      <c r="BG153" s="34">
        <v>149</v>
      </c>
      <c r="BH153" s="32" t="str">
        <f t="shared" si="55"/>
        <v/>
      </c>
    </row>
    <row r="154" spans="52:64" hidden="1" x14ac:dyDescent="0.25">
      <c r="AZ154" s="20"/>
      <c r="BD154" s="33" t="str">
        <f>IF($AZ154="", "", IF(COUNTIF($BB$5:$BB$24, $AZ154)&gt;0, "", $AZ154))</f>
        <v/>
      </c>
      <c r="BE154" s="29" t="str">
        <f>IF($BD154="", "", MAX($BE$4:$BE153)+1)</f>
        <v/>
      </c>
      <c r="BG154" s="29">
        <v>150</v>
      </c>
      <c r="BH154" s="33" t="str">
        <f t="shared" si="55"/>
        <v/>
      </c>
    </row>
    <row r="156" spans="52:64" hidden="1" x14ac:dyDescent="0.25">
      <c r="AZ156" s="30" t="s">
        <v>159</v>
      </c>
      <c r="BE156" s="30">
        <v>0</v>
      </c>
      <c r="BH156" s="21"/>
    </row>
    <row r="157" spans="52:64" hidden="1" x14ac:dyDescent="0.25">
      <c r="AZ157" s="28" t="s">
        <v>160</v>
      </c>
      <c r="BB157" s="28" t="str">
        <f>IF($R62="", "", $R62)</f>
        <v>C1</v>
      </c>
      <c r="BD157" s="28" t="str">
        <f>IF($AZ157="", "", IF(COUNTIF($BB$157:$BB$164, $AZ157)&gt;0, "", $AZ157))</f>
        <v/>
      </c>
      <c r="BE157" s="28" t="str">
        <f>IF($BD157="", "", MAX($BE$156:$BE156)+1)</f>
        <v/>
      </c>
      <c r="BG157" s="15">
        <v>1</v>
      </c>
      <c r="BH157" s="28" t="str">
        <f>IFERROR(INDEX($BD$157:$BD$164, MATCH($BG157, $BE$157:$BE$164, 0)), "")</f>
        <v/>
      </c>
      <c r="BL157" s="28" t="str">
        <f>'Pools &amp; Knockout'!$D7</f>
        <v>New Zealand</v>
      </c>
    </row>
    <row r="158" spans="52:64" hidden="1" x14ac:dyDescent="0.25">
      <c r="AZ158" s="34" t="s">
        <v>161</v>
      </c>
      <c r="BB158" s="34" t="str">
        <f t="shared" ref="BB158:BB160" si="56">IF($R63="", "", $R63)</f>
        <v>B1</v>
      </c>
      <c r="BD158" s="34" t="str">
        <f t="shared" ref="BD158:BD164" si="57">IF($AZ158="", "", IF(COUNTIF($BB$157:$BB$164, $AZ158)&gt;0, "", $AZ158))</f>
        <v/>
      </c>
      <c r="BE158" s="34" t="str">
        <f>IF($BD158="", "", MAX($BE$156:$BE157)+1)</f>
        <v/>
      </c>
      <c r="BG158" s="16">
        <v>2</v>
      </c>
      <c r="BH158" s="34" t="str">
        <f t="shared" ref="BH158:BH164" si="58">IFERROR(INDEX($BD$157:$BD$164, MATCH($BG158, $BE$157:$BE$164, 0)), "")</f>
        <v/>
      </c>
      <c r="BL158" s="34" t="str">
        <f>'Pools &amp; Knockout'!$D8</f>
        <v>France</v>
      </c>
    </row>
    <row r="159" spans="52:64" hidden="1" x14ac:dyDescent="0.25">
      <c r="AZ159" s="34" t="s">
        <v>162</v>
      </c>
      <c r="BB159" s="34" t="str">
        <f t="shared" si="56"/>
        <v>D1</v>
      </c>
      <c r="BD159" s="34" t="str">
        <f t="shared" si="57"/>
        <v/>
      </c>
      <c r="BE159" s="34" t="str">
        <f>IF($BD159="", "", MAX($BE$156:$BE158)+1)</f>
        <v/>
      </c>
      <c r="BG159" s="16">
        <v>3</v>
      </c>
      <c r="BH159" s="34" t="str">
        <f t="shared" si="58"/>
        <v/>
      </c>
      <c r="BL159" s="34" t="str">
        <f>'Pools &amp; Knockout'!$D15</f>
        <v>South Africa</v>
      </c>
    </row>
    <row r="160" spans="52:64" hidden="1" x14ac:dyDescent="0.25">
      <c r="AZ160" s="34" t="s">
        <v>163</v>
      </c>
      <c r="BB160" s="29" t="str">
        <f t="shared" si="56"/>
        <v>A1</v>
      </c>
      <c r="BD160" s="34" t="str">
        <f t="shared" si="57"/>
        <v/>
      </c>
      <c r="BE160" s="34" t="str">
        <f>IF($BD160="", "", MAX($BE$156:$BE159)+1)</f>
        <v/>
      </c>
      <c r="BG160" s="16">
        <v>4</v>
      </c>
      <c r="BH160" s="34" t="str">
        <f t="shared" si="58"/>
        <v/>
      </c>
      <c r="BL160" s="34" t="str">
        <f>'Pools &amp; Knockout'!$D16</f>
        <v>Ireland</v>
      </c>
    </row>
    <row r="161" spans="52:64" hidden="1" x14ac:dyDescent="0.25">
      <c r="AZ161" s="34" t="s">
        <v>164</v>
      </c>
      <c r="BB161" s="34" t="str">
        <f>IF($V62="", "", $V62)</f>
        <v>D2</v>
      </c>
      <c r="BD161" s="34" t="str">
        <f t="shared" si="57"/>
        <v/>
      </c>
      <c r="BE161" s="34" t="str">
        <f>IF($BD161="", "", MAX($BE$156:$BE160)+1)</f>
        <v/>
      </c>
      <c r="BG161" s="16">
        <v>5</v>
      </c>
      <c r="BH161" s="34" t="str">
        <f t="shared" si="58"/>
        <v/>
      </c>
      <c r="BL161" s="34" t="str">
        <f>'Pools &amp; Knockout'!$D23</f>
        <v>Wales</v>
      </c>
    </row>
    <row r="162" spans="52:64" hidden="1" x14ac:dyDescent="0.25">
      <c r="AZ162" s="34" t="s">
        <v>165</v>
      </c>
      <c r="BB162" s="34" t="str">
        <f t="shared" ref="BB162:BB164" si="59">IF($V63="", "", $V63)</f>
        <v>A2</v>
      </c>
      <c r="BD162" s="34" t="str">
        <f t="shared" si="57"/>
        <v/>
      </c>
      <c r="BE162" s="34" t="str">
        <f>IF($BD162="", "", MAX($BE$156:$BE161)+1)</f>
        <v/>
      </c>
      <c r="BG162" s="16">
        <v>6</v>
      </c>
      <c r="BH162" s="34" t="str">
        <f t="shared" si="58"/>
        <v/>
      </c>
      <c r="BL162" s="34" t="str">
        <f>'Pools &amp; Knockout'!$D24</f>
        <v>Australia</v>
      </c>
    </row>
    <row r="163" spans="52:64" hidden="1" x14ac:dyDescent="0.25">
      <c r="AZ163" s="34" t="s">
        <v>166</v>
      </c>
      <c r="BB163" s="34" t="str">
        <f t="shared" si="59"/>
        <v>C2</v>
      </c>
      <c r="BD163" s="34" t="str">
        <f t="shared" si="57"/>
        <v/>
      </c>
      <c r="BE163" s="34" t="str">
        <f>IF($BD163="", "", MAX($BE$156:$BE162)+1)</f>
        <v/>
      </c>
      <c r="BG163" s="16">
        <v>7</v>
      </c>
      <c r="BH163" s="34" t="str">
        <f t="shared" si="58"/>
        <v/>
      </c>
      <c r="BL163" s="34" t="str">
        <f>'Pools &amp; Knockout'!$D31</f>
        <v>England</v>
      </c>
    </row>
    <row r="164" spans="52:64" hidden="1" x14ac:dyDescent="0.25">
      <c r="AZ164" s="29" t="s">
        <v>167</v>
      </c>
      <c r="BB164" s="29" t="str">
        <f t="shared" si="59"/>
        <v>B2</v>
      </c>
      <c r="BD164" s="29" t="str">
        <f t="shared" si="57"/>
        <v/>
      </c>
      <c r="BE164" s="29" t="str">
        <f>IF($BD164="", "", MAX($BE$156:$BE163)+1)</f>
        <v/>
      </c>
      <c r="BG164" s="14">
        <v>8</v>
      </c>
      <c r="BH164" s="29" t="str">
        <f t="shared" si="58"/>
        <v/>
      </c>
      <c r="BL164" s="29" t="str">
        <f>'Pools &amp; Knockout'!$D32</f>
        <v>Japan</v>
      </c>
    </row>
    <row r="166" spans="52:64" hidden="1" x14ac:dyDescent="0.25">
      <c r="AZ166" s="30" t="s">
        <v>169</v>
      </c>
      <c r="BE166" s="30">
        <v>0</v>
      </c>
      <c r="BH166" s="21"/>
    </row>
    <row r="167" spans="52:64" hidden="1" x14ac:dyDescent="0.25">
      <c r="AZ167" s="28">
        <v>41</v>
      </c>
      <c r="BB167" s="28">
        <f>IF($R71="", "", $R71)</f>
        <v>41</v>
      </c>
      <c r="BD167" s="28" t="str">
        <f>IF($AZ167="", "", IF(COUNTIF($BB$167:$BB$170, $AZ167)&gt;0, "", $AZ167))</f>
        <v/>
      </c>
      <c r="BE167" s="28" t="str">
        <f>IF($BD167="", "", MAX($BE$166:$BE166)+1)</f>
        <v/>
      </c>
      <c r="BG167" s="28">
        <v>1</v>
      </c>
      <c r="BH167" s="28" t="str">
        <f>IFERROR(INDEX($BD$167:$BD$170, MATCH($BG167, $BE$167:$BE$170, 0)), "")</f>
        <v/>
      </c>
    </row>
    <row r="168" spans="52:64" hidden="1" x14ac:dyDescent="0.25">
      <c r="AZ168" s="34">
        <v>42</v>
      </c>
      <c r="BB168" s="34">
        <f>IF($R72="", "", $R72)</f>
        <v>43</v>
      </c>
      <c r="BD168" s="34" t="str">
        <f t="shared" ref="BD168:BD170" si="60">IF($AZ168="", "", IF(COUNTIF($BB$167:$BB$170, $AZ168)&gt;0, "", $AZ168))</f>
        <v/>
      </c>
      <c r="BE168" s="34" t="str">
        <f>IF($BD168="", "", MAX($BE$166:$BE167)+1)</f>
        <v/>
      </c>
      <c r="BG168" s="34">
        <v>2</v>
      </c>
      <c r="BH168" s="34" t="str">
        <f t="shared" ref="BH168:BH170" si="61">IFERROR(INDEX($BD$167:$BD$170, MATCH($BG168, $BE$167:$BE$170, 0)), "")</f>
        <v/>
      </c>
    </row>
    <row r="169" spans="52:64" hidden="1" x14ac:dyDescent="0.25">
      <c r="AZ169" s="34">
        <v>43</v>
      </c>
      <c r="BB169" s="34">
        <f>IF($V71="", "", $V71)</f>
        <v>42</v>
      </c>
      <c r="BD169" s="34" t="str">
        <f t="shared" si="60"/>
        <v/>
      </c>
      <c r="BE169" s="34" t="str">
        <f>IF($BD169="", "", MAX($BE$166:$BE168)+1)</f>
        <v/>
      </c>
      <c r="BG169" s="34">
        <v>3</v>
      </c>
      <c r="BH169" s="34" t="str">
        <f t="shared" si="61"/>
        <v/>
      </c>
    </row>
    <row r="170" spans="52:64" hidden="1" x14ac:dyDescent="0.25">
      <c r="AZ170" s="29">
        <v>44</v>
      </c>
      <c r="BB170" s="29">
        <f>IF($V72="", "", $V72)</f>
        <v>44</v>
      </c>
      <c r="BD170" s="29" t="str">
        <f t="shared" si="60"/>
        <v/>
      </c>
      <c r="BE170" s="29" t="str">
        <f>IF($BD170="", "", MAX($BE$166:$BE169)+1)</f>
        <v/>
      </c>
      <c r="BG170" s="29">
        <v>4</v>
      </c>
      <c r="BH170" s="29" t="str">
        <f t="shared" si="61"/>
        <v/>
      </c>
    </row>
  </sheetData>
  <sheetProtection algorithmName="SHA-512" hashValue="FLbLUYq0dqvkNSuveNSTOd+54KIz7V8TLgbQrA4yRHhzT1hTzCqQ8E+Mxjfo4u7WdF4L1sIf4aye7hd0LCNQMg==" saltValue="RO2zn9DTJIYktBvJ0fKJ/A==" spinCount="100000" sheet="1" objects="1" scenarios="1"/>
  <sortState xmlns:xlrd2="http://schemas.microsoft.com/office/spreadsheetml/2017/richdata2" ref="BB90:BB105">
    <sortCondition ref="BB90"/>
  </sortState>
  <mergeCells count="500">
    <mergeCell ref="R3:S3"/>
    <mergeCell ref="X2:AD2"/>
    <mergeCell ref="X3:AA3"/>
    <mergeCell ref="AB3:AD3"/>
    <mergeCell ref="AF3:AL3"/>
    <mergeCell ref="B84:H84"/>
    <mergeCell ref="J84:P84"/>
    <mergeCell ref="R84:T84"/>
    <mergeCell ref="Z84:AE84"/>
    <mergeCell ref="AG84:AI84"/>
    <mergeCell ref="AK84:AS84"/>
    <mergeCell ref="V84:X84"/>
    <mergeCell ref="AK78:AS78"/>
    <mergeCell ref="B81:AS81"/>
    <mergeCell ref="AG82:AI82"/>
    <mergeCell ref="B83:H83"/>
    <mergeCell ref="J83:P83"/>
    <mergeCell ref="R83:T83"/>
    <mergeCell ref="Z83:AE83"/>
    <mergeCell ref="AG83:AI83"/>
    <mergeCell ref="AK83:AS83"/>
    <mergeCell ref="V83:X83"/>
    <mergeCell ref="B78:H78"/>
    <mergeCell ref="J78:P78"/>
    <mergeCell ref="R78:T78"/>
    <mergeCell ref="V78:X78"/>
    <mergeCell ref="Z78:AE78"/>
    <mergeCell ref="AG78:AI78"/>
    <mergeCell ref="B75:AS75"/>
    <mergeCell ref="AG76:AI76"/>
    <mergeCell ref="B77:H77"/>
    <mergeCell ref="J77:P77"/>
    <mergeCell ref="R77:T77"/>
    <mergeCell ref="V77:X77"/>
    <mergeCell ref="Z77:AE77"/>
    <mergeCell ref="AG77:AI77"/>
    <mergeCell ref="AK77:AS77"/>
    <mergeCell ref="AK71:AS71"/>
    <mergeCell ref="B72:H72"/>
    <mergeCell ref="J72:P72"/>
    <mergeCell ref="R72:T72"/>
    <mergeCell ref="V72:X72"/>
    <mergeCell ref="Z72:AE72"/>
    <mergeCell ref="AG72:AI72"/>
    <mergeCell ref="AK72:AS72"/>
    <mergeCell ref="B71:H71"/>
    <mergeCell ref="J71:P71"/>
    <mergeCell ref="R71:T71"/>
    <mergeCell ref="V71:X71"/>
    <mergeCell ref="Z71:AE71"/>
    <mergeCell ref="AG71:AI71"/>
    <mergeCell ref="B68:AS68"/>
    <mergeCell ref="AG69:AI69"/>
    <mergeCell ref="B70:H70"/>
    <mergeCell ref="J70:P70"/>
    <mergeCell ref="R70:T70"/>
    <mergeCell ref="V70:X70"/>
    <mergeCell ref="Z70:AE70"/>
    <mergeCell ref="AG70:AI70"/>
    <mergeCell ref="AK70:AS70"/>
    <mergeCell ref="AK64:AS64"/>
    <mergeCell ref="B65:H65"/>
    <mergeCell ref="J65:P65"/>
    <mergeCell ref="R65:T65"/>
    <mergeCell ref="V65:X65"/>
    <mergeCell ref="Z65:AE65"/>
    <mergeCell ref="AG65:AI65"/>
    <mergeCell ref="AK65:AS65"/>
    <mergeCell ref="B64:H64"/>
    <mergeCell ref="J64:P64"/>
    <mergeCell ref="R64:T64"/>
    <mergeCell ref="V64:X64"/>
    <mergeCell ref="Z64:AE64"/>
    <mergeCell ref="AG64:AI64"/>
    <mergeCell ref="AK62:AS62"/>
    <mergeCell ref="B63:H63"/>
    <mergeCell ref="J63:P63"/>
    <mergeCell ref="R63:T63"/>
    <mergeCell ref="V63:X63"/>
    <mergeCell ref="Z63:AE63"/>
    <mergeCell ref="AG63:AI63"/>
    <mergeCell ref="AK63:AS63"/>
    <mergeCell ref="B62:H62"/>
    <mergeCell ref="J62:P62"/>
    <mergeCell ref="R62:T62"/>
    <mergeCell ref="V62:X62"/>
    <mergeCell ref="Z62:AE62"/>
    <mergeCell ref="AG62:AI62"/>
    <mergeCell ref="AG15:AI15"/>
    <mergeCell ref="B59:AS59"/>
    <mergeCell ref="AG60:AI60"/>
    <mergeCell ref="B61:H61"/>
    <mergeCell ref="J61:P61"/>
    <mergeCell ref="R61:T61"/>
    <mergeCell ref="V61:X61"/>
    <mergeCell ref="Z61:AE61"/>
    <mergeCell ref="AG61:AI61"/>
    <mergeCell ref="AK61:AS61"/>
    <mergeCell ref="Z55:AE55"/>
    <mergeCell ref="AG55:AI55"/>
    <mergeCell ref="AK55:AS55"/>
    <mergeCell ref="Z56:AE56"/>
    <mergeCell ref="AG56:AI56"/>
    <mergeCell ref="AK56:AS56"/>
    <mergeCell ref="Z53:AE53"/>
    <mergeCell ref="AG53:AI53"/>
    <mergeCell ref="AK53:AS53"/>
    <mergeCell ref="Z54:AE54"/>
    <mergeCell ref="AG54:AI54"/>
    <mergeCell ref="AK54:AS54"/>
    <mergeCell ref="Z51:AE51"/>
    <mergeCell ref="AG51:AI51"/>
    <mergeCell ref="AK51:AS51"/>
    <mergeCell ref="Z52:AE52"/>
    <mergeCell ref="AG52:AI52"/>
    <mergeCell ref="AK52:AS52"/>
    <mergeCell ref="Z49:AE49"/>
    <mergeCell ref="AG49:AI49"/>
    <mergeCell ref="AK49:AS49"/>
    <mergeCell ref="Z50:AE50"/>
    <mergeCell ref="AG50:AI50"/>
    <mergeCell ref="AK50:AS50"/>
    <mergeCell ref="Z47:AE47"/>
    <mergeCell ref="AG47:AI47"/>
    <mergeCell ref="AK47:AS47"/>
    <mergeCell ref="Z48:AE48"/>
    <mergeCell ref="AG48:AI48"/>
    <mergeCell ref="AK48:AS48"/>
    <mergeCell ref="Z45:AE45"/>
    <mergeCell ref="AG45:AI45"/>
    <mergeCell ref="AK45:AS45"/>
    <mergeCell ref="Z46:AE46"/>
    <mergeCell ref="AG46:AI46"/>
    <mergeCell ref="AK46:AS46"/>
    <mergeCell ref="Z43:AE43"/>
    <mergeCell ref="AG43:AI43"/>
    <mergeCell ref="AK43:AS43"/>
    <mergeCell ref="Z44:AE44"/>
    <mergeCell ref="AG44:AI44"/>
    <mergeCell ref="AK44:AS44"/>
    <mergeCell ref="Z41:AE41"/>
    <mergeCell ref="AG41:AI41"/>
    <mergeCell ref="AK41:AS41"/>
    <mergeCell ref="Z42:AE42"/>
    <mergeCell ref="AG42:AI42"/>
    <mergeCell ref="AK42:AS42"/>
    <mergeCell ref="Z39:AE39"/>
    <mergeCell ref="AG39:AI39"/>
    <mergeCell ref="AK39:AS39"/>
    <mergeCell ref="Z40:AE40"/>
    <mergeCell ref="AG40:AI40"/>
    <mergeCell ref="AK40:AS40"/>
    <mergeCell ref="Z37:AE37"/>
    <mergeCell ref="AG37:AI37"/>
    <mergeCell ref="AK37:AS37"/>
    <mergeCell ref="Z38:AE38"/>
    <mergeCell ref="AG38:AI38"/>
    <mergeCell ref="AK38:AS38"/>
    <mergeCell ref="Z35:AE35"/>
    <mergeCell ref="AG35:AI35"/>
    <mergeCell ref="AK35:AS35"/>
    <mergeCell ref="Z36:AE36"/>
    <mergeCell ref="AG36:AI36"/>
    <mergeCell ref="AK36:AS36"/>
    <mergeCell ref="Z33:AE33"/>
    <mergeCell ref="AG33:AI33"/>
    <mergeCell ref="AK33:AS33"/>
    <mergeCell ref="Z34:AE34"/>
    <mergeCell ref="AG34:AI34"/>
    <mergeCell ref="AK34:AS34"/>
    <mergeCell ref="AG26:AI26"/>
    <mergeCell ref="AK26:AS26"/>
    <mergeCell ref="Z31:AE31"/>
    <mergeCell ref="AG31:AI31"/>
    <mergeCell ref="AK31:AS31"/>
    <mergeCell ref="Z32:AE32"/>
    <mergeCell ref="AG32:AI32"/>
    <mergeCell ref="AK32:AS32"/>
    <mergeCell ref="Z29:AE29"/>
    <mergeCell ref="AG29:AI29"/>
    <mergeCell ref="AK29:AS29"/>
    <mergeCell ref="Z30:AE30"/>
    <mergeCell ref="AG30:AI30"/>
    <mergeCell ref="AK30:AS30"/>
    <mergeCell ref="V27:X27"/>
    <mergeCell ref="V28:X28"/>
    <mergeCell ref="Z23:AE23"/>
    <mergeCell ref="AG23:AI23"/>
    <mergeCell ref="AK23:AS23"/>
    <mergeCell ref="Z24:AE24"/>
    <mergeCell ref="AG24:AI24"/>
    <mergeCell ref="AK24:AS24"/>
    <mergeCell ref="Z21:AE21"/>
    <mergeCell ref="AG21:AI21"/>
    <mergeCell ref="AK21:AS21"/>
    <mergeCell ref="Z22:AE22"/>
    <mergeCell ref="AG22:AI22"/>
    <mergeCell ref="AK22:AS22"/>
    <mergeCell ref="Z27:AE27"/>
    <mergeCell ref="AG27:AI27"/>
    <mergeCell ref="AK27:AS27"/>
    <mergeCell ref="Z28:AE28"/>
    <mergeCell ref="AG28:AI28"/>
    <mergeCell ref="AK28:AS28"/>
    <mergeCell ref="Z25:AE25"/>
    <mergeCell ref="AG25:AI25"/>
    <mergeCell ref="AK25:AS25"/>
    <mergeCell ref="Z26:AE26"/>
    <mergeCell ref="V53:X53"/>
    <mergeCell ref="V54:X54"/>
    <mergeCell ref="V55:X55"/>
    <mergeCell ref="V40:X40"/>
    <mergeCell ref="V29:X29"/>
    <mergeCell ref="V30:X30"/>
    <mergeCell ref="V31:X31"/>
    <mergeCell ref="V32:X32"/>
    <mergeCell ref="V33:X33"/>
    <mergeCell ref="V34:X34"/>
    <mergeCell ref="V50:X50"/>
    <mergeCell ref="V51:X51"/>
    <mergeCell ref="V52:X52"/>
    <mergeCell ref="V41:X41"/>
    <mergeCell ref="V42:X42"/>
    <mergeCell ref="V43:X43"/>
    <mergeCell ref="V44:X44"/>
    <mergeCell ref="V45:X45"/>
    <mergeCell ref="V46:X46"/>
    <mergeCell ref="AK17:AS17"/>
    <mergeCell ref="AG17:AI17"/>
    <mergeCell ref="Z17:AE17"/>
    <mergeCell ref="Z18:AE18"/>
    <mergeCell ref="AG18:AI18"/>
    <mergeCell ref="AK18:AS18"/>
    <mergeCell ref="V47:X47"/>
    <mergeCell ref="V48:X48"/>
    <mergeCell ref="V49:X49"/>
    <mergeCell ref="V35:X35"/>
    <mergeCell ref="V36:X36"/>
    <mergeCell ref="V37:X37"/>
    <mergeCell ref="V38:X38"/>
    <mergeCell ref="V39:X39"/>
    <mergeCell ref="Z19:AE19"/>
    <mergeCell ref="AG19:AI19"/>
    <mergeCell ref="AK19:AS19"/>
    <mergeCell ref="Z20:AE20"/>
    <mergeCell ref="AG20:AI20"/>
    <mergeCell ref="AK20:AS20"/>
    <mergeCell ref="V23:X23"/>
    <mergeCell ref="V24:X24"/>
    <mergeCell ref="V25:X25"/>
    <mergeCell ref="V26:X26"/>
    <mergeCell ref="R54:T54"/>
    <mergeCell ref="R55:T55"/>
    <mergeCell ref="R56:T56"/>
    <mergeCell ref="V17:X17"/>
    <mergeCell ref="V18:X18"/>
    <mergeCell ref="V19:X19"/>
    <mergeCell ref="V20:X20"/>
    <mergeCell ref="V21:X21"/>
    <mergeCell ref="V22:X22"/>
    <mergeCell ref="R47:T47"/>
    <mergeCell ref="R48:T48"/>
    <mergeCell ref="R49:T49"/>
    <mergeCell ref="R50:T50"/>
    <mergeCell ref="R51:T51"/>
    <mergeCell ref="R52:T52"/>
    <mergeCell ref="R41:T41"/>
    <mergeCell ref="R42:T42"/>
    <mergeCell ref="R43:T43"/>
    <mergeCell ref="R44:T44"/>
    <mergeCell ref="R45:T45"/>
    <mergeCell ref="R46:T46"/>
    <mergeCell ref="R35:T35"/>
    <mergeCell ref="R36:T36"/>
    <mergeCell ref="V56:X56"/>
    <mergeCell ref="J54:P54"/>
    <mergeCell ref="J55:P55"/>
    <mergeCell ref="J40:P40"/>
    <mergeCell ref="J29:P29"/>
    <mergeCell ref="J30:P30"/>
    <mergeCell ref="J31:P31"/>
    <mergeCell ref="J32:P32"/>
    <mergeCell ref="J33:P33"/>
    <mergeCell ref="J34:P34"/>
    <mergeCell ref="J38:P38"/>
    <mergeCell ref="J39:P39"/>
    <mergeCell ref="R23:T23"/>
    <mergeCell ref="R24:T24"/>
    <mergeCell ref="R25:T25"/>
    <mergeCell ref="R26:T26"/>
    <mergeCell ref="R27:T27"/>
    <mergeCell ref="R28:T28"/>
    <mergeCell ref="J53:P53"/>
    <mergeCell ref="J23:P23"/>
    <mergeCell ref="J24:P24"/>
    <mergeCell ref="J25:P25"/>
    <mergeCell ref="J26:P26"/>
    <mergeCell ref="J27:P27"/>
    <mergeCell ref="J28:P28"/>
    <mergeCell ref="R37:T37"/>
    <mergeCell ref="R38:T38"/>
    <mergeCell ref="R39:T39"/>
    <mergeCell ref="R40:T40"/>
    <mergeCell ref="R29:T29"/>
    <mergeCell ref="R30:T30"/>
    <mergeCell ref="R31:T31"/>
    <mergeCell ref="R32:T32"/>
    <mergeCell ref="R33:T33"/>
    <mergeCell ref="R34:T34"/>
    <mergeCell ref="R53:T53"/>
    <mergeCell ref="B35:H35"/>
    <mergeCell ref="B36:H36"/>
    <mergeCell ref="J56:P56"/>
    <mergeCell ref="R17:T17"/>
    <mergeCell ref="R18:T18"/>
    <mergeCell ref="R19:T19"/>
    <mergeCell ref="R20:T20"/>
    <mergeCell ref="R21:T21"/>
    <mergeCell ref="R22:T22"/>
    <mergeCell ref="J47:P47"/>
    <mergeCell ref="J48:P48"/>
    <mergeCell ref="J49:P49"/>
    <mergeCell ref="J50:P50"/>
    <mergeCell ref="J51:P51"/>
    <mergeCell ref="J52:P52"/>
    <mergeCell ref="J41:P41"/>
    <mergeCell ref="J42:P42"/>
    <mergeCell ref="J43:P43"/>
    <mergeCell ref="J44:P44"/>
    <mergeCell ref="J45:P45"/>
    <mergeCell ref="J46:P46"/>
    <mergeCell ref="J35:P35"/>
    <mergeCell ref="J36:P36"/>
    <mergeCell ref="J37:P37"/>
    <mergeCell ref="B47:H47"/>
    <mergeCell ref="B48:H48"/>
    <mergeCell ref="B49:H49"/>
    <mergeCell ref="B50:H50"/>
    <mergeCell ref="B51:H51"/>
    <mergeCell ref="B52:H52"/>
    <mergeCell ref="B41:H41"/>
    <mergeCell ref="B42:H42"/>
    <mergeCell ref="B43:H43"/>
    <mergeCell ref="B44:H44"/>
    <mergeCell ref="B45:H45"/>
    <mergeCell ref="B46:H46"/>
    <mergeCell ref="B2:P3"/>
    <mergeCell ref="T3:V3"/>
    <mergeCell ref="T2:V2"/>
    <mergeCell ref="AI6:AS11"/>
    <mergeCell ref="B14:AS14"/>
    <mergeCell ref="R11:X11"/>
    <mergeCell ref="Z6:AF6"/>
    <mergeCell ref="Z7:AF7"/>
    <mergeCell ref="Z8:AF8"/>
    <mergeCell ref="Z9:AF9"/>
    <mergeCell ref="Z10:AF10"/>
    <mergeCell ref="Z11:AF11"/>
    <mergeCell ref="AM3:AS3"/>
    <mergeCell ref="B7:H7"/>
    <mergeCell ref="B8:H8"/>
    <mergeCell ref="B6:H6"/>
    <mergeCell ref="J6:P6"/>
    <mergeCell ref="J7:P7"/>
    <mergeCell ref="J8:P8"/>
    <mergeCell ref="R6:X6"/>
    <mergeCell ref="R7:X7"/>
    <mergeCell ref="R8:X8"/>
    <mergeCell ref="R9:X9"/>
    <mergeCell ref="J9:P9"/>
    <mergeCell ref="J10:P10"/>
    <mergeCell ref="J11:P11"/>
    <mergeCell ref="R10:X10"/>
    <mergeCell ref="B9:H9"/>
    <mergeCell ref="B10:H10"/>
    <mergeCell ref="B11:H11"/>
    <mergeCell ref="B87:AS87"/>
    <mergeCell ref="B19:H19"/>
    <mergeCell ref="B20:H20"/>
    <mergeCell ref="B21:H21"/>
    <mergeCell ref="B22:H22"/>
    <mergeCell ref="B37:H37"/>
    <mergeCell ref="B38:H38"/>
    <mergeCell ref="B39:H39"/>
    <mergeCell ref="B40:H40"/>
    <mergeCell ref="B29:H29"/>
    <mergeCell ref="B30:H30"/>
    <mergeCell ref="B31:H31"/>
    <mergeCell ref="B32:H32"/>
    <mergeCell ref="B33:H33"/>
    <mergeCell ref="B34:H34"/>
    <mergeCell ref="B53:H53"/>
    <mergeCell ref="J21:P21"/>
    <mergeCell ref="J22:P22"/>
    <mergeCell ref="B89:H89"/>
    <mergeCell ref="B90:H90"/>
    <mergeCell ref="B16:H16"/>
    <mergeCell ref="J16:P16"/>
    <mergeCell ref="R16:T16"/>
    <mergeCell ref="V16:X16"/>
    <mergeCell ref="AG16:AI16"/>
    <mergeCell ref="Z16:AE16"/>
    <mergeCell ref="AK16:AS16"/>
    <mergeCell ref="B23:H23"/>
    <mergeCell ref="B24:H24"/>
    <mergeCell ref="B25:H25"/>
    <mergeCell ref="B26:H26"/>
    <mergeCell ref="B27:H27"/>
    <mergeCell ref="B28:H28"/>
    <mergeCell ref="B17:H17"/>
    <mergeCell ref="B18:H18"/>
    <mergeCell ref="B54:H54"/>
    <mergeCell ref="B55:H55"/>
    <mergeCell ref="B56:H56"/>
    <mergeCell ref="J17:P17"/>
    <mergeCell ref="J18:P18"/>
    <mergeCell ref="J19:P19"/>
    <mergeCell ref="J20:P20"/>
    <mergeCell ref="B91:H91"/>
    <mergeCell ref="B92:H92"/>
    <mergeCell ref="B93:H93"/>
    <mergeCell ref="B94:H94"/>
    <mergeCell ref="B95:H95"/>
    <mergeCell ref="B96:H96"/>
    <mergeCell ref="B97:H97"/>
    <mergeCell ref="B98:H98"/>
    <mergeCell ref="B99:H99"/>
    <mergeCell ref="B100:H100"/>
    <mergeCell ref="B101:H101"/>
    <mergeCell ref="B102:H102"/>
    <mergeCell ref="B103:H103"/>
    <mergeCell ref="B104:H104"/>
    <mergeCell ref="B105:H105"/>
    <mergeCell ref="B106:H106"/>
    <mergeCell ref="B107:H107"/>
    <mergeCell ref="B108:H108"/>
    <mergeCell ref="B109:H109"/>
    <mergeCell ref="J89:O89"/>
    <mergeCell ref="Q89:V89"/>
    <mergeCell ref="J90:O90"/>
    <mergeCell ref="J91:O91"/>
    <mergeCell ref="J92:O92"/>
    <mergeCell ref="J93:O93"/>
    <mergeCell ref="J94:O94"/>
    <mergeCell ref="J95:O95"/>
    <mergeCell ref="J96:O96"/>
    <mergeCell ref="J97:O97"/>
    <mergeCell ref="J98:O98"/>
    <mergeCell ref="J99:O99"/>
    <mergeCell ref="J100:O100"/>
    <mergeCell ref="J101:O101"/>
    <mergeCell ref="J102:O102"/>
    <mergeCell ref="J103:O103"/>
    <mergeCell ref="J104:O104"/>
    <mergeCell ref="J105:O105"/>
    <mergeCell ref="J106:O106"/>
    <mergeCell ref="J107:O107"/>
    <mergeCell ref="J108:O108"/>
    <mergeCell ref="J109:O109"/>
    <mergeCell ref="Q90:V90"/>
    <mergeCell ref="Q102:V102"/>
    <mergeCell ref="Q103:V103"/>
    <mergeCell ref="Q104:V104"/>
    <mergeCell ref="Q105:V105"/>
    <mergeCell ref="Q106:V106"/>
    <mergeCell ref="Q107:V107"/>
    <mergeCell ref="Q108:V108"/>
    <mergeCell ref="Q91:V91"/>
    <mergeCell ref="Q92:V92"/>
    <mergeCell ref="Q93:V93"/>
    <mergeCell ref="Q94:V94"/>
    <mergeCell ref="Q95:V95"/>
    <mergeCell ref="Q96:V96"/>
    <mergeCell ref="Q97:V97"/>
    <mergeCell ref="Q98:V98"/>
    <mergeCell ref="Q99:V99"/>
    <mergeCell ref="Q109:V109"/>
    <mergeCell ref="Y89:AE89"/>
    <mergeCell ref="Y90:AE90"/>
    <mergeCell ref="Y91:AE91"/>
    <mergeCell ref="Y92:AE92"/>
    <mergeCell ref="Y93:AE93"/>
    <mergeCell ref="Y94:AE94"/>
    <mergeCell ref="Y95:AE95"/>
    <mergeCell ref="Y96:AE96"/>
    <mergeCell ref="Y97:AE97"/>
    <mergeCell ref="Y98:AE98"/>
    <mergeCell ref="Y99:AE99"/>
    <mergeCell ref="Y100:AE100"/>
    <mergeCell ref="Y101:AE101"/>
    <mergeCell ref="Y102:AE102"/>
    <mergeCell ref="Y103:AE103"/>
    <mergeCell ref="Y104:AE104"/>
    <mergeCell ref="Y105:AE105"/>
    <mergeCell ref="Y106:AE106"/>
    <mergeCell ref="Y107:AE107"/>
    <mergeCell ref="Y108:AE108"/>
    <mergeCell ref="Y109:AE109"/>
    <mergeCell ref="Q100:V100"/>
    <mergeCell ref="Q101:V101"/>
  </mergeCells>
  <conditionalFormatting sqref="Y90:AE109">
    <cfRule type="expression" dxfId="129" priority="35">
      <formula>$Q90=$BB$104</formula>
    </cfRule>
    <cfRule type="expression" dxfId="128" priority="36">
      <formula>$Q90=$BB$103</formula>
    </cfRule>
    <cfRule type="expression" dxfId="127" priority="37">
      <formula>$Q90=$BB$102</formula>
    </cfRule>
    <cfRule type="expression" dxfId="126" priority="38">
      <formula>$Q90=$BB$101</formula>
    </cfRule>
    <cfRule type="expression" dxfId="125" priority="39">
      <formula>$Q90=$BB$100</formula>
    </cfRule>
    <cfRule type="expression" dxfId="124" priority="40">
      <formula>$Q90=$BB$99</formula>
    </cfRule>
    <cfRule type="expression" dxfId="123" priority="41">
      <formula>$Q90=$BB$98</formula>
    </cfRule>
    <cfRule type="expression" dxfId="122" priority="42">
      <formula>$Q90=$BB$97</formula>
    </cfRule>
    <cfRule type="expression" dxfId="121" priority="43">
      <formula>$Q90=$BB$96</formula>
    </cfRule>
    <cfRule type="expression" dxfId="120" priority="44">
      <formula>$Q90=$BB$95</formula>
    </cfRule>
    <cfRule type="expression" dxfId="119" priority="45">
      <formula>$Q90=$BB$94</formula>
    </cfRule>
    <cfRule type="expression" dxfId="118" priority="46">
      <formula>$Q90=$BB$93</formula>
    </cfRule>
    <cfRule type="expression" dxfId="117" priority="47">
      <formula>$Q90=$BB$92</formula>
    </cfRule>
    <cfRule type="expression" dxfId="116" priority="48">
      <formula>$Q90=$BB$91</formula>
    </cfRule>
    <cfRule type="expression" dxfId="115" priority="49">
      <formula>$Q90=$BB$90</formula>
    </cfRule>
    <cfRule type="expression" dxfId="114" priority="50">
      <formula>$J90=$BB$105</formula>
    </cfRule>
    <cfRule type="expression" dxfId="113" priority="51">
      <formula>$J90=$BB$104</formula>
    </cfRule>
    <cfRule type="expression" dxfId="112" priority="52">
      <formula>$J90=$BB$103</formula>
    </cfRule>
    <cfRule type="expression" dxfId="111" priority="53">
      <formula>$J90=$BB$102</formula>
    </cfRule>
    <cfRule type="expression" dxfId="110" priority="54">
      <formula>$J90=$BB$101</formula>
    </cfRule>
    <cfRule type="expression" dxfId="109" priority="55">
      <formula>$J90=$BB$100</formula>
    </cfRule>
    <cfRule type="expression" dxfId="108" priority="56">
      <formula>$J90=$BB$99</formula>
    </cfRule>
    <cfRule type="expression" dxfId="107" priority="57">
      <formula>$J90=$BB$98</formula>
    </cfRule>
    <cfRule type="expression" dxfId="106" priority="58">
      <formula>$J90=$BB$97</formula>
    </cfRule>
    <cfRule type="expression" dxfId="105" priority="59">
      <formula>$J90=$BB$96</formula>
    </cfRule>
    <cfRule type="expression" dxfId="104" priority="60">
      <formula>$J90=$BB$95</formula>
    </cfRule>
    <cfRule type="expression" dxfId="103" priority="61">
      <formula>$J90=$BB$94</formula>
    </cfRule>
    <cfRule type="expression" dxfId="102" priority="62">
      <formula>$J90=$BB$93</formula>
    </cfRule>
    <cfRule type="expression" dxfId="101" priority="63">
      <formula>$J90=$BB$92</formula>
    </cfRule>
    <cfRule type="expression" dxfId="100" priority="64">
      <formula>$J90=$BB$91</formula>
    </cfRule>
    <cfRule type="expression" dxfId="99" priority="65">
      <formula>$J90=$BB$90</formula>
    </cfRule>
    <cfRule type="expression" dxfId="98" priority="1">
      <formula>$Q90=$BB$105</formula>
    </cfRule>
  </conditionalFormatting>
  <conditionalFormatting sqref="Y90:AE90">
    <cfRule type="expression" dxfId="97" priority="34">
      <formula>$Q90=$BB$105</formula>
    </cfRule>
  </conditionalFormatting>
  <conditionalFormatting sqref="B7:H7">
    <cfRule type="expression" dxfId="96" priority="12">
      <formula>CB7=$BB$95</formula>
    </cfRule>
    <cfRule type="expression" dxfId="95" priority="23">
      <formula>CA7=$BB$100</formula>
    </cfRule>
  </conditionalFormatting>
  <conditionalFormatting sqref="B7:H11 J7:P11 R7:X11 Z7:AF11 B17:H56 J17:P56 B62:H65 J62:P65 B71:H72 J71:P72 B78:H78 J78:P78 B84:H84 J84:P84">
    <cfRule type="expression" dxfId="94" priority="2">
      <formula>CB7=$BB$105</formula>
    </cfRule>
    <cfRule type="expression" dxfId="93" priority="3">
      <formula>CB7=$BB$104</formula>
    </cfRule>
    <cfRule type="expression" dxfId="92" priority="4">
      <formula>CB7=$BB$103</formula>
    </cfRule>
    <cfRule type="expression" dxfId="91" priority="5">
      <formula>CB7=$BB$102</formula>
    </cfRule>
    <cfRule type="expression" dxfId="90" priority="6">
      <formula>CB7=$BB$101</formula>
    </cfRule>
    <cfRule type="expression" dxfId="89" priority="7">
      <formula>CB7=$BB$100</formula>
    </cfRule>
    <cfRule type="expression" dxfId="88" priority="8">
      <formula>CB7=$BB$99</formula>
    </cfRule>
    <cfRule type="expression" dxfId="87" priority="9">
      <formula>CB7=$BB$98</formula>
    </cfRule>
    <cfRule type="expression" dxfId="86" priority="10">
      <formula>CB7=$BB$97</formula>
    </cfRule>
    <cfRule type="expression" dxfId="85" priority="11">
      <formula>CB7=$BB$96</formula>
    </cfRule>
    <cfRule type="expression" dxfId="84" priority="13">
      <formula>CB7=$BB$94</formula>
    </cfRule>
    <cfRule type="expression" dxfId="83" priority="14">
      <formula>CB7=$BB$93</formula>
    </cfRule>
    <cfRule type="expression" dxfId="82" priority="15">
      <formula>CB7=$BB$92</formula>
    </cfRule>
    <cfRule type="expression" dxfId="81" priority="16">
      <formula>CB7=$BB$91</formula>
    </cfRule>
    <cfRule type="expression" dxfId="80" priority="17">
      <formula>CB7=$BB$90</formula>
    </cfRule>
    <cfRule type="expression" dxfId="79" priority="18">
      <formula>CA7=$BB$105</formula>
    </cfRule>
    <cfRule type="expression" dxfId="78" priority="19">
      <formula>CA7=$BB$104</formula>
    </cfRule>
    <cfRule type="expression" dxfId="77" priority="20">
      <formula>CA7=$BB$103</formula>
    </cfRule>
    <cfRule type="expression" dxfId="76" priority="21">
      <formula>CA7=$BB$102</formula>
    </cfRule>
    <cfRule type="expression" dxfId="75" priority="22">
      <formula>CA7=$BB$101</formula>
    </cfRule>
    <cfRule type="expression" dxfId="74" priority="24">
      <formula>CA7=$BB$99</formula>
    </cfRule>
    <cfRule type="expression" dxfId="73" priority="25">
      <formula>CA7=$BB$98</formula>
    </cfRule>
    <cfRule type="expression" dxfId="72" priority="26">
      <formula>CA7=$BB$97</formula>
    </cfRule>
    <cfRule type="expression" dxfId="71" priority="27">
      <formula>CA7=$BB$96</formula>
    </cfRule>
    <cfRule type="expression" dxfId="70" priority="28">
      <formula>CA7=$BB$95</formula>
    </cfRule>
    <cfRule type="expression" dxfId="69" priority="29">
      <formula>CA7=$BB$94</formula>
    </cfRule>
    <cfRule type="expression" dxfId="68" priority="30">
      <formula>CA7=$BB$93</formula>
    </cfRule>
    <cfRule type="expression" dxfId="67" priority="31">
      <formula>CA7=$BB$92</formula>
    </cfRule>
    <cfRule type="expression" dxfId="66" priority="32">
      <formula>CA7=$BB$91</formula>
    </cfRule>
    <cfRule type="expression" dxfId="65" priority="33">
      <formula>CA7=$BB$90</formula>
    </cfRule>
  </conditionalFormatting>
  <dataValidations count="8">
    <dataValidation type="list" allowBlank="1" showInputMessage="1" showErrorMessage="1" sqref="R17:T56" xr:uid="{BA3CDF10-8037-4D59-93AB-10470D4F9CBF}">
      <formula1>$BJ$4:$BJ$5</formula1>
    </dataValidation>
    <dataValidation type="list" allowBlank="1" showInputMessage="1" showErrorMessage="1" sqref="B7:H11 J7:P11 R7:X11 Z7:AF11" xr:uid="{CC346ECC-E503-4DD2-8E6B-1FF9FE035C2F}">
      <formula1>$BH$4:$BH$154</formula1>
    </dataValidation>
    <dataValidation type="list" allowBlank="1" showInputMessage="1" showErrorMessage="1" sqref="R62:T65 V62:X65" xr:uid="{BC315DB7-23FC-43CF-9968-F87805330C8D}">
      <formula1>$BH$156:$BH$164</formula1>
    </dataValidation>
    <dataValidation type="list" allowBlank="1" showInputMessage="1" showErrorMessage="1" sqref="AM3:AS3" xr:uid="{B25B89D1-E9E2-4642-AEDC-863510EF38CE}">
      <formula1>$AZ$4:$AZ$154</formula1>
    </dataValidation>
    <dataValidation type="list" allowBlank="1" showInputMessage="1" showErrorMessage="1" sqref="R78:T78 R84:T84" xr:uid="{3F628A25-EB76-429D-A0AB-1C3C7259030A}">
      <formula1>$BB$76:$BB$78</formula1>
    </dataValidation>
    <dataValidation type="list" allowBlank="1" showInputMessage="1" showErrorMessage="1" sqref="R71:T72 V71:X72" xr:uid="{A76E2341-1CDF-44E7-A049-AA1042110943}">
      <formula1>$BH$166:$BH$170</formula1>
    </dataValidation>
    <dataValidation type="list" allowBlank="1" showInputMessage="1" showErrorMessage="1" sqref="J90:O109 Q90:V109" xr:uid="{F50D3843-5911-49B2-8E34-B691AE0370FF}">
      <formula1>$BB$90:$BB$105</formula1>
    </dataValidation>
    <dataValidation type="list" allowBlank="1" showInputMessage="1" showErrorMessage="1" sqref="AB3:AD3" xr:uid="{561020A9-77D4-4AD2-AB14-E279B01ADE53}">
      <formula1>$AW$3:$AW$30</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35D3-3C4D-4CB8-991B-AB67BBA091F9}">
  <sheetPr>
    <tabColor rgb="FF0070C0"/>
  </sheetPr>
  <dimension ref="A1:GW119"/>
  <sheetViews>
    <sheetView zoomScaleNormal="100" workbookViewId="0"/>
  </sheetViews>
  <sheetFormatPr defaultColWidth="0" defaultRowHeight="15" zeroHeight="1" x14ac:dyDescent="0.25"/>
  <cols>
    <col min="1" max="1" width="2.85546875" style="1" customWidth="1"/>
    <col min="2" max="2" width="20" style="1" customWidth="1"/>
    <col min="3" max="3" width="2.85546875" style="1" customWidth="1"/>
    <col min="4" max="4" width="20" style="1" customWidth="1"/>
    <col min="5" max="5" width="2.85546875" style="1" customWidth="1"/>
    <col min="6" max="6" width="25.7109375" style="1" customWidth="1"/>
    <col min="7" max="7" width="2.85546875" style="1" customWidth="1"/>
    <col min="8" max="9" width="7.140625" style="1" customWidth="1"/>
    <col min="10" max="10" width="2.85546875" style="1" customWidth="1"/>
    <col min="11" max="12" width="5.7109375" style="1" customWidth="1"/>
    <col min="13" max="13" width="2.85546875" style="1" customWidth="1"/>
    <col min="14" max="53" width="8.5703125" style="1" customWidth="1"/>
    <col min="54" max="54" width="2.85546875" style="1" customWidth="1"/>
    <col min="55" max="57" width="9.140625" style="1" hidden="1" customWidth="1"/>
    <col min="58" max="58" width="2.85546875" style="1" hidden="1" customWidth="1"/>
    <col min="59" max="59" width="7.140625" style="1" hidden="1" customWidth="1"/>
    <col min="60" max="60" width="2.85546875" style="1" hidden="1" customWidth="1"/>
    <col min="61" max="62" width="20" style="1" hidden="1" customWidth="1"/>
    <col min="63" max="63" width="2.85546875" style="1" hidden="1" customWidth="1"/>
    <col min="64" max="64" width="22.85546875" style="1" hidden="1" customWidth="1"/>
    <col min="65" max="65" width="2.85546875" style="1" hidden="1" customWidth="1"/>
    <col min="66" max="69" width="20" style="1" hidden="1" customWidth="1"/>
    <col min="70" max="70" width="2.85546875" style="1" hidden="1" customWidth="1"/>
    <col min="71" max="74" width="8.7109375" style="1" hidden="1" customWidth="1"/>
    <col min="75" max="75" width="2.85546875" style="1" hidden="1" customWidth="1"/>
    <col min="76" max="77" width="8.5703125" style="1" hidden="1" customWidth="1"/>
    <col min="78" max="78" width="2.85546875" style="1" hidden="1" customWidth="1"/>
    <col min="79" max="82" width="20" style="1" hidden="1" customWidth="1"/>
    <col min="83" max="83" width="2.85546875" style="1" hidden="1" customWidth="1"/>
    <col min="84" max="123" width="9.140625" style="1" hidden="1" customWidth="1"/>
    <col min="124" max="124" width="2.85546875" style="1" hidden="1" customWidth="1"/>
    <col min="125" max="164" width="9.140625" style="1" hidden="1" customWidth="1"/>
    <col min="165" max="165" width="2.85546875" style="1" hidden="1" customWidth="1"/>
    <col min="166" max="16384" width="9.140625" style="1" hidden="1"/>
  </cols>
  <sheetData>
    <row r="1" spans="1:205"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205" x14ac:dyDescent="0.25">
      <c r="A2" s="2"/>
      <c r="B2" s="98" t="s">
        <v>235</v>
      </c>
      <c r="C2" s="99"/>
      <c r="D2" s="99"/>
      <c r="E2" s="99"/>
      <c r="F2" s="10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CF2" s="4">
        <f>CF3+CG3</f>
        <v>0</v>
      </c>
      <c r="CG2" s="5"/>
      <c r="CH2" s="4">
        <f t="shared" ref="CH2" si="0">CH3+CI3</f>
        <v>0</v>
      </c>
      <c r="CI2" s="5"/>
      <c r="CJ2" s="4">
        <f t="shared" ref="CJ2" si="1">CJ3+CK3</f>
        <v>0</v>
      </c>
      <c r="CK2" s="5"/>
      <c r="CL2" s="4">
        <f t="shared" ref="CL2" si="2">CL3+CM3</f>
        <v>0</v>
      </c>
      <c r="CM2" s="5"/>
      <c r="CN2" s="4">
        <f t="shared" ref="CN2" si="3">CN3+CO3</f>
        <v>0</v>
      </c>
      <c r="CO2" s="5"/>
      <c r="CP2" s="4">
        <f t="shared" ref="CP2" si="4">CP3+CQ3</f>
        <v>0</v>
      </c>
      <c r="CQ2" s="5"/>
      <c r="CR2" s="4">
        <f t="shared" ref="CR2" si="5">CR3+CS3</f>
        <v>0</v>
      </c>
      <c r="CS2" s="5"/>
      <c r="CT2" s="4">
        <f t="shared" ref="CT2" si="6">CT3+CU3</f>
        <v>0</v>
      </c>
      <c r="CU2" s="5"/>
      <c r="CV2" s="4">
        <f t="shared" ref="CV2" si="7">CV3+CW3</f>
        <v>0</v>
      </c>
      <c r="CW2" s="5"/>
      <c r="CX2" s="4">
        <f t="shared" ref="CX2" si="8">CX3+CY3</f>
        <v>0</v>
      </c>
      <c r="CY2" s="5"/>
      <c r="CZ2" s="4">
        <f t="shared" ref="CZ2" si="9">CZ3+DA3</f>
        <v>0</v>
      </c>
      <c r="DA2" s="5"/>
      <c r="DB2" s="4">
        <f t="shared" ref="DB2" si="10">DB3+DC3</f>
        <v>0</v>
      </c>
      <c r="DC2" s="5"/>
      <c r="DD2" s="4">
        <f t="shared" ref="DD2" si="11">DD3+DE3</f>
        <v>0</v>
      </c>
      <c r="DE2" s="5"/>
      <c r="DF2" s="4">
        <f t="shared" ref="DF2" si="12">DF3+DG3</f>
        <v>0</v>
      </c>
      <c r="DG2" s="5"/>
      <c r="DH2" s="4">
        <f t="shared" ref="DH2" si="13">DH3+DI3</f>
        <v>0</v>
      </c>
      <c r="DI2" s="5"/>
      <c r="DJ2" s="4">
        <f t="shared" ref="DJ2" si="14">DJ3+DK3</f>
        <v>0</v>
      </c>
      <c r="DK2" s="5"/>
      <c r="DL2" s="4">
        <f t="shared" ref="DL2" si="15">DL3+DM3</f>
        <v>0</v>
      </c>
      <c r="DM2" s="5"/>
      <c r="DN2" s="4">
        <f t="shared" ref="DN2" si="16">DN3+DO3</f>
        <v>0</v>
      </c>
      <c r="DO2" s="5"/>
      <c r="DP2" s="4">
        <f t="shared" ref="DP2" si="17">DP3+DQ3</f>
        <v>0</v>
      </c>
      <c r="DQ2" s="5"/>
      <c r="DR2" s="4">
        <f t="shared" ref="DR2" si="18">DR3+DS3</f>
        <v>0</v>
      </c>
      <c r="DS2" s="5"/>
      <c r="FE2" s="285" t="str">
        <f>'Intro &amp; Setup'!$AL20</f>
        <v>Exact Score Match</v>
      </c>
      <c r="FF2" s="286"/>
      <c r="FG2" s="287"/>
      <c r="FH2" s="81">
        <f>'Intro &amp; Setup'!$AR20</f>
        <v>10</v>
      </c>
      <c r="FJ2" s="4">
        <f>FJ3+FK3</f>
        <v>0</v>
      </c>
      <c r="FK2" s="84"/>
      <c r="FL2" s="4">
        <f t="shared" ref="FL2" si="19">FL3+FM3</f>
        <v>0</v>
      </c>
      <c r="FM2" s="84"/>
      <c r="FN2" s="4">
        <f t="shared" ref="FN2" si="20">FN3+FO3</f>
        <v>0</v>
      </c>
      <c r="FO2" s="84"/>
      <c r="FP2" s="4">
        <f t="shared" ref="FP2" si="21">FP3+FQ3</f>
        <v>0</v>
      </c>
      <c r="FQ2" s="84"/>
      <c r="FR2" s="4">
        <f t="shared" ref="FR2" si="22">FR3+FS3</f>
        <v>0</v>
      </c>
      <c r="FS2" s="84"/>
      <c r="FT2" s="4">
        <f t="shared" ref="FT2" si="23">FT3+FU3</f>
        <v>0</v>
      </c>
      <c r="FU2" s="84"/>
      <c r="FV2" s="4">
        <f t="shared" ref="FV2" si="24">FV3+FW3</f>
        <v>0</v>
      </c>
      <c r="FW2" s="84"/>
      <c r="FX2" s="4">
        <f t="shared" ref="FX2" si="25">FX3+FY3</f>
        <v>0</v>
      </c>
      <c r="FY2" s="84"/>
      <c r="FZ2" s="4">
        <f t="shared" ref="FZ2" si="26">FZ3+GA3</f>
        <v>0</v>
      </c>
      <c r="GA2" s="84"/>
      <c r="GB2" s="4">
        <f t="shared" ref="GB2" si="27">GB3+GC3</f>
        <v>0</v>
      </c>
      <c r="GC2" s="84"/>
      <c r="GD2" s="4">
        <f t="shared" ref="GD2" si="28">GD3+GE3</f>
        <v>0</v>
      </c>
      <c r="GE2" s="84"/>
      <c r="GF2" s="4">
        <f t="shared" ref="GF2" si="29">GF3+GG3</f>
        <v>0</v>
      </c>
      <c r="GG2" s="84"/>
      <c r="GH2" s="4">
        <f t="shared" ref="GH2" si="30">GH3+GI3</f>
        <v>0</v>
      </c>
      <c r="GI2" s="84"/>
      <c r="GJ2" s="4">
        <f t="shared" ref="GJ2" si="31">GJ3+GK3</f>
        <v>0</v>
      </c>
      <c r="GK2" s="84"/>
      <c r="GL2" s="4">
        <f t="shared" ref="GL2" si="32">GL3+GM3</f>
        <v>0</v>
      </c>
      <c r="GM2" s="84"/>
      <c r="GN2" s="4">
        <f t="shared" ref="GN2" si="33">GN3+GO3</f>
        <v>0</v>
      </c>
      <c r="GO2" s="84"/>
      <c r="GP2" s="4">
        <f t="shared" ref="GP2" si="34">GP3+GQ3</f>
        <v>0</v>
      </c>
      <c r="GQ2" s="84"/>
      <c r="GR2" s="4">
        <f t="shared" ref="GR2" si="35">GR3+GS3</f>
        <v>0</v>
      </c>
      <c r="GS2" s="84"/>
      <c r="GT2" s="4">
        <f t="shared" ref="GT2" si="36">GT3+GU3</f>
        <v>0</v>
      </c>
      <c r="GU2" s="84"/>
      <c r="GV2" s="4">
        <f t="shared" ref="GV2" si="37">GV3+GW3</f>
        <v>0</v>
      </c>
      <c r="GW2" s="84"/>
    </row>
    <row r="3" spans="1:205" x14ac:dyDescent="0.25">
      <c r="A3" s="2"/>
      <c r="B3" s="101"/>
      <c r="C3" s="102"/>
      <c r="D3" s="102"/>
      <c r="E3" s="102"/>
      <c r="F3" s="103"/>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G3" s="28" t="s">
        <v>275</v>
      </c>
      <c r="BI3" s="28" t="s">
        <v>171</v>
      </c>
      <c r="CF3" s="4">
        <f>SUM(CF$7:CF$62)</f>
        <v>0</v>
      </c>
      <c r="CG3" s="39">
        <f t="shared" ref="CG3:DS3" si="38">SUM(CG$7:CG$62)</f>
        <v>0</v>
      </c>
      <c r="CH3" s="39">
        <f t="shared" si="38"/>
        <v>0</v>
      </c>
      <c r="CI3" s="39">
        <f t="shared" si="38"/>
        <v>0</v>
      </c>
      <c r="CJ3" s="39">
        <f t="shared" si="38"/>
        <v>0</v>
      </c>
      <c r="CK3" s="39">
        <f t="shared" si="38"/>
        <v>0</v>
      </c>
      <c r="CL3" s="39">
        <f t="shared" si="38"/>
        <v>0</v>
      </c>
      <c r="CM3" s="39">
        <f t="shared" si="38"/>
        <v>0</v>
      </c>
      <c r="CN3" s="39">
        <f t="shared" si="38"/>
        <v>0</v>
      </c>
      <c r="CO3" s="39">
        <f t="shared" si="38"/>
        <v>0</v>
      </c>
      <c r="CP3" s="39">
        <f t="shared" si="38"/>
        <v>0</v>
      </c>
      <c r="CQ3" s="39">
        <f t="shared" si="38"/>
        <v>0</v>
      </c>
      <c r="CR3" s="39">
        <f t="shared" si="38"/>
        <v>0</v>
      </c>
      <c r="CS3" s="39">
        <f t="shared" si="38"/>
        <v>0</v>
      </c>
      <c r="CT3" s="39">
        <f t="shared" si="38"/>
        <v>0</v>
      </c>
      <c r="CU3" s="39">
        <f t="shared" si="38"/>
        <v>0</v>
      </c>
      <c r="CV3" s="39">
        <f t="shared" si="38"/>
        <v>0</v>
      </c>
      <c r="CW3" s="39">
        <f t="shared" si="38"/>
        <v>0</v>
      </c>
      <c r="CX3" s="39">
        <f t="shared" si="38"/>
        <v>0</v>
      </c>
      <c r="CY3" s="39">
        <f t="shared" si="38"/>
        <v>0</v>
      </c>
      <c r="CZ3" s="39">
        <f t="shared" si="38"/>
        <v>0</v>
      </c>
      <c r="DA3" s="39">
        <f t="shared" si="38"/>
        <v>0</v>
      </c>
      <c r="DB3" s="39">
        <f t="shared" si="38"/>
        <v>0</v>
      </c>
      <c r="DC3" s="39">
        <f t="shared" si="38"/>
        <v>0</v>
      </c>
      <c r="DD3" s="39">
        <f t="shared" si="38"/>
        <v>0</v>
      </c>
      <c r="DE3" s="39">
        <f t="shared" si="38"/>
        <v>0</v>
      </c>
      <c r="DF3" s="39">
        <f t="shared" si="38"/>
        <v>0</v>
      </c>
      <c r="DG3" s="39">
        <f t="shared" si="38"/>
        <v>0</v>
      </c>
      <c r="DH3" s="39">
        <f t="shared" si="38"/>
        <v>0</v>
      </c>
      <c r="DI3" s="39">
        <f t="shared" si="38"/>
        <v>0</v>
      </c>
      <c r="DJ3" s="39">
        <f t="shared" si="38"/>
        <v>0</v>
      </c>
      <c r="DK3" s="39">
        <f t="shared" si="38"/>
        <v>0</v>
      </c>
      <c r="DL3" s="39">
        <f t="shared" si="38"/>
        <v>0</v>
      </c>
      <c r="DM3" s="39">
        <f t="shared" si="38"/>
        <v>0</v>
      </c>
      <c r="DN3" s="39">
        <f t="shared" si="38"/>
        <v>0</v>
      </c>
      <c r="DO3" s="39">
        <f t="shared" si="38"/>
        <v>0</v>
      </c>
      <c r="DP3" s="39">
        <f t="shared" si="38"/>
        <v>0</v>
      </c>
      <c r="DQ3" s="39">
        <f t="shared" si="38"/>
        <v>0</v>
      </c>
      <c r="DR3" s="39">
        <f t="shared" si="38"/>
        <v>0</v>
      </c>
      <c r="DS3" s="5">
        <f t="shared" si="38"/>
        <v>0</v>
      </c>
      <c r="FE3" s="282" t="str">
        <f>'Intro &amp; Setup'!$AL21</f>
        <v>Right Result</v>
      </c>
      <c r="FF3" s="283"/>
      <c r="FG3" s="284"/>
      <c r="FH3" s="82">
        <f>'Intro &amp; Setup'!$AR21</f>
        <v>5</v>
      </c>
      <c r="FJ3" s="4">
        <f>SUM(FJ$7:FJ$62)</f>
        <v>0</v>
      </c>
      <c r="FK3" s="39">
        <f t="shared" ref="FK3:GW3" si="39">SUM(FK$7:FK$62)</f>
        <v>0</v>
      </c>
      <c r="FL3" s="39">
        <f t="shared" si="39"/>
        <v>0</v>
      </c>
      <c r="FM3" s="39">
        <f t="shared" si="39"/>
        <v>0</v>
      </c>
      <c r="FN3" s="39">
        <f t="shared" si="39"/>
        <v>0</v>
      </c>
      <c r="FO3" s="39">
        <f t="shared" si="39"/>
        <v>0</v>
      </c>
      <c r="FP3" s="39">
        <f t="shared" si="39"/>
        <v>0</v>
      </c>
      <c r="FQ3" s="39">
        <f t="shared" si="39"/>
        <v>0</v>
      </c>
      <c r="FR3" s="39">
        <f t="shared" si="39"/>
        <v>0</v>
      </c>
      <c r="FS3" s="39">
        <f t="shared" si="39"/>
        <v>0</v>
      </c>
      <c r="FT3" s="39">
        <f t="shared" si="39"/>
        <v>0</v>
      </c>
      <c r="FU3" s="39">
        <f t="shared" si="39"/>
        <v>0</v>
      </c>
      <c r="FV3" s="39">
        <f t="shared" si="39"/>
        <v>0</v>
      </c>
      <c r="FW3" s="39">
        <f t="shared" si="39"/>
        <v>0</v>
      </c>
      <c r="FX3" s="39">
        <f t="shared" si="39"/>
        <v>0</v>
      </c>
      <c r="FY3" s="39">
        <f t="shared" si="39"/>
        <v>0</v>
      </c>
      <c r="FZ3" s="39">
        <f t="shared" si="39"/>
        <v>0</v>
      </c>
      <c r="GA3" s="39">
        <f t="shared" si="39"/>
        <v>0</v>
      </c>
      <c r="GB3" s="39">
        <f t="shared" si="39"/>
        <v>0</v>
      </c>
      <c r="GC3" s="39">
        <f t="shared" si="39"/>
        <v>0</v>
      </c>
      <c r="GD3" s="39">
        <f t="shared" si="39"/>
        <v>0</v>
      </c>
      <c r="GE3" s="39">
        <f t="shared" si="39"/>
        <v>0</v>
      </c>
      <c r="GF3" s="39">
        <f t="shared" si="39"/>
        <v>0</v>
      </c>
      <c r="GG3" s="39">
        <f t="shared" si="39"/>
        <v>0</v>
      </c>
      <c r="GH3" s="39">
        <f t="shared" si="39"/>
        <v>0</v>
      </c>
      <c r="GI3" s="39">
        <f t="shared" si="39"/>
        <v>0</v>
      </c>
      <c r="GJ3" s="39">
        <f t="shared" si="39"/>
        <v>0</v>
      </c>
      <c r="GK3" s="39">
        <f t="shared" si="39"/>
        <v>0</v>
      </c>
      <c r="GL3" s="39">
        <f t="shared" si="39"/>
        <v>0</v>
      </c>
      <c r="GM3" s="39">
        <f t="shared" si="39"/>
        <v>0</v>
      </c>
      <c r="GN3" s="39">
        <f t="shared" si="39"/>
        <v>0</v>
      </c>
      <c r="GO3" s="39">
        <f t="shared" si="39"/>
        <v>0</v>
      </c>
      <c r="GP3" s="39">
        <f t="shared" si="39"/>
        <v>0</v>
      </c>
      <c r="GQ3" s="39">
        <f t="shared" si="39"/>
        <v>0</v>
      </c>
      <c r="GR3" s="39">
        <f t="shared" si="39"/>
        <v>0</v>
      </c>
      <c r="GS3" s="39">
        <f t="shared" si="39"/>
        <v>0</v>
      </c>
      <c r="GT3" s="39">
        <f t="shared" si="39"/>
        <v>0</v>
      </c>
      <c r="GU3" s="39">
        <f t="shared" si="39"/>
        <v>0</v>
      </c>
      <c r="GV3" s="39">
        <f t="shared" si="39"/>
        <v>0</v>
      </c>
      <c r="GW3" s="5">
        <f t="shared" si="39"/>
        <v>0</v>
      </c>
    </row>
    <row r="4" spans="1:205" x14ac:dyDescent="0.25">
      <c r="A4" s="2"/>
      <c r="B4" s="276" t="str">
        <f>CONCATENATE('Tournament Setup'!$AM$3, " ", 'Tournament Setup'!$T$3)</f>
        <v>France 2023</v>
      </c>
      <c r="C4" s="276"/>
      <c r="D4" s="276"/>
      <c r="E4" s="276"/>
      <c r="F4" s="276"/>
      <c r="G4" s="2"/>
      <c r="H4" s="288" t="s">
        <v>240</v>
      </c>
      <c r="I4" s="289"/>
      <c r="J4" s="289"/>
      <c r="K4" s="289"/>
      <c r="L4" s="290"/>
      <c r="M4" s="2"/>
      <c r="N4" s="104" t="s">
        <v>236</v>
      </c>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6"/>
      <c r="BB4" s="2"/>
      <c r="BG4" s="34" t="s">
        <v>172</v>
      </c>
      <c r="BI4" s="34" t="s">
        <v>172</v>
      </c>
      <c r="DU4" s="21" t="s">
        <v>277</v>
      </c>
      <c r="FE4" s="279" t="str">
        <f>'Intro &amp; Setup'!$AL22</f>
        <v>Draw Predicted</v>
      </c>
      <c r="FF4" s="280"/>
      <c r="FG4" s="281"/>
      <c r="FH4" s="83">
        <f>'Intro &amp; Setup'!$AR22</f>
        <v>10</v>
      </c>
    </row>
    <row r="5" spans="1:205" x14ac:dyDescent="0.25">
      <c r="A5" s="2"/>
      <c r="B5" s="2"/>
      <c r="C5" s="2"/>
      <c r="D5" s="2"/>
      <c r="E5" s="2"/>
      <c r="F5" s="42" t="s">
        <v>241</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G5" s="29" t="s">
        <v>274</v>
      </c>
      <c r="BI5" s="29" t="s">
        <v>173</v>
      </c>
      <c r="CF5" s="4" t="str">
        <f>CF6</f>
        <v/>
      </c>
      <c r="CG5" s="39"/>
      <c r="CH5" s="39" t="str">
        <f t="shared" ref="CH5" si="40">CH6</f>
        <v/>
      </c>
      <c r="CI5" s="39"/>
      <c r="CJ5" s="39" t="str">
        <f t="shared" ref="CJ5" si="41">CJ6</f>
        <v/>
      </c>
      <c r="CK5" s="39"/>
      <c r="CL5" s="39" t="str">
        <f t="shared" ref="CL5" si="42">CL6</f>
        <v/>
      </c>
      <c r="CM5" s="39"/>
      <c r="CN5" s="39" t="str">
        <f t="shared" ref="CN5" si="43">CN6</f>
        <v/>
      </c>
      <c r="CO5" s="39"/>
      <c r="CP5" s="39" t="str">
        <f t="shared" ref="CP5" si="44">CP6</f>
        <v/>
      </c>
      <c r="CQ5" s="39"/>
      <c r="CR5" s="39" t="str">
        <f t="shared" ref="CR5" si="45">CR6</f>
        <v/>
      </c>
      <c r="CS5" s="39"/>
      <c r="CT5" s="39" t="str">
        <f t="shared" ref="CT5" si="46">CT6</f>
        <v/>
      </c>
      <c r="CU5" s="39"/>
      <c r="CV5" s="39" t="str">
        <f t="shared" ref="CV5" si="47">CV6</f>
        <v/>
      </c>
      <c r="CW5" s="39"/>
      <c r="CX5" s="39" t="str">
        <f t="shared" ref="CX5" si="48">CX6</f>
        <v/>
      </c>
      <c r="CY5" s="39"/>
      <c r="CZ5" s="39" t="str">
        <f t="shared" ref="CZ5" si="49">CZ6</f>
        <v/>
      </c>
      <c r="DA5" s="39"/>
      <c r="DB5" s="39" t="str">
        <f t="shared" ref="DB5" si="50">DB6</f>
        <v/>
      </c>
      <c r="DC5" s="39"/>
      <c r="DD5" s="39" t="str">
        <f t="shared" ref="DD5" si="51">DD6</f>
        <v/>
      </c>
      <c r="DE5" s="39"/>
      <c r="DF5" s="39" t="str">
        <f t="shared" ref="DF5" si="52">DF6</f>
        <v/>
      </c>
      <c r="DG5" s="39"/>
      <c r="DH5" s="39" t="str">
        <f t="shared" ref="DH5" si="53">DH6</f>
        <v/>
      </c>
      <c r="DI5" s="39"/>
      <c r="DJ5" s="39" t="str">
        <f t="shared" ref="DJ5" si="54">DJ6</f>
        <v/>
      </c>
      <c r="DK5" s="39"/>
      <c r="DL5" s="39" t="str">
        <f t="shared" ref="DL5" si="55">DL6</f>
        <v/>
      </c>
      <c r="DM5" s="39"/>
      <c r="DN5" s="39" t="str">
        <f t="shared" ref="DN5" si="56">DN6</f>
        <v/>
      </c>
      <c r="DO5" s="39"/>
      <c r="DP5" s="39" t="str">
        <f t="shared" ref="DP5" si="57">DP6</f>
        <v/>
      </c>
      <c r="DQ5" s="39"/>
      <c r="DR5" s="39" t="str">
        <f t="shared" ref="DR5" si="58">DR6</f>
        <v/>
      </c>
      <c r="DS5" s="5"/>
      <c r="FJ5" s="4" t="str">
        <f>FJ6</f>
        <v/>
      </c>
      <c r="FK5" s="39"/>
      <c r="FL5" s="39" t="str">
        <f t="shared" ref="FL5" si="59">FL6</f>
        <v/>
      </c>
      <c r="FM5" s="39"/>
      <c r="FN5" s="39" t="str">
        <f t="shared" ref="FN5" si="60">FN6</f>
        <v/>
      </c>
      <c r="FO5" s="39"/>
      <c r="FP5" s="39" t="str">
        <f t="shared" ref="FP5" si="61">FP6</f>
        <v/>
      </c>
      <c r="FQ5" s="39"/>
      <c r="FR5" s="39" t="str">
        <f t="shared" ref="FR5" si="62">FR6</f>
        <v/>
      </c>
      <c r="FS5" s="39"/>
      <c r="FT5" s="39" t="str">
        <f t="shared" ref="FT5" si="63">FT6</f>
        <v/>
      </c>
      <c r="FU5" s="39"/>
      <c r="FV5" s="39" t="str">
        <f t="shared" ref="FV5" si="64">FV6</f>
        <v/>
      </c>
      <c r="FW5" s="39"/>
      <c r="FX5" s="39" t="str">
        <f t="shared" ref="FX5" si="65">FX6</f>
        <v/>
      </c>
      <c r="FY5" s="39"/>
      <c r="FZ5" s="39" t="str">
        <f t="shared" ref="FZ5" si="66">FZ6</f>
        <v/>
      </c>
      <c r="GA5" s="39"/>
      <c r="GB5" s="39" t="str">
        <f t="shared" ref="GB5" si="67">GB6</f>
        <v/>
      </c>
      <c r="GC5" s="39"/>
      <c r="GD5" s="39" t="str">
        <f t="shared" ref="GD5" si="68">GD6</f>
        <v/>
      </c>
      <c r="GE5" s="39"/>
      <c r="GF5" s="39" t="str">
        <f t="shared" ref="GF5" si="69">GF6</f>
        <v/>
      </c>
      <c r="GG5" s="39"/>
      <c r="GH5" s="39" t="str">
        <f t="shared" ref="GH5" si="70">GH6</f>
        <v/>
      </c>
      <c r="GI5" s="39"/>
      <c r="GJ5" s="39" t="str">
        <f t="shared" ref="GJ5" si="71">GJ6</f>
        <v/>
      </c>
      <c r="GK5" s="39"/>
      <c r="GL5" s="39" t="str">
        <f t="shared" ref="GL5" si="72">GL6</f>
        <v/>
      </c>
      <c r="GM5" s="39"/>
      <c r="GN5" s="39" t="str">
        <f t="shared" ref="GN5" si="73">GN6</f>
        <v/>
      </c>
      <c r="GO5" s="39"/>
      <c r="GP5" s="39" t="str">
        <f t="shared" ref="GP5" si="74">GP6</f>
        <v/>
      </c>
      <c r="GQ5" s="39"/>
      <c r="GR5" s="39" t="str">
        <f t="shared" ref="GR5" si="75">GR6</f>
        <v/>
      </c>
      <c r="GS5" s="39"/>
      <c r="GT5" s="39" t="str">
        <f t="shared" ref="GT5" si="76">GT6</f>
        <v/>
      </c>
      <c r="GU5" s="39"/>
      <c r="GV5" s="39" t="str">
        <f t="shared" ref="GV5" si="77">GV6</f>
        <v/>
      </c>
      <c r="GW5" s="5"/>
    </row>
    <row r="6" spans="1:205" x14ac:dyDescent="0.25">
      <c r="A6" s="2"/>
      <c r="B6" s="104" t="s">
        <v>232</v>
      </c>
      <c r="C6" s="105"/>
      <c r="D6" s="106"/>
      <c r="E6" s="2"/>
      <c r="F6" s="96" t="s">
        <v>233</v>
      </c>
      <c r="G6" s="2"/>
      <c r="H6" s="140" t="s">
        <v>234</v>
      </c>
      <c r="I6" s="142"/>
      <c r="J6" s="2"/>
      <c r="K6" s="107" t="s">
        <v>182</v>
      </c>
      <c r="L6" s="109"/>
      <c r="M6" s="2"/>
      <c r="N6" s="107" t="str">
        <f>'Intro &amp; Setup'!$BG$19</f>
        <v/>
      </c>
      <c r="O6" s="109"/>
      <c r="P6" s="107" t="str">
        <f>'Intro &amp; Setup'!$BG$20</f>
        <v/>
      </c>
      <c r="Q6" s="109"/>
      <c r="R6" s="107" t="str">
        <f>'Intro &amp; Setup'!$BG$21</f>
        <v/>
      </c>
      <c r="S6" s="109"/>
      <c r="T6" s="107" t="str">
        <f>'Intro &amp; Setup'!$BG$22</f>
        <v/>
      </c>
      <c r="U6" s="109"/>
      <c r="V6" s="107" t="str">
        <f>'Intro &amp; Setup'!$BG$23</f>
        <v/>
      </c>
      <c r="W6" s="109"/>
      <c r="X6" s="107" t="str">
        <f>'Intro &amp; Setup'!$BG$24</f>
        <v/>
      </c>
      <c r="Y6" s="109"/>
      <c r="Z6" s="107" t="str">
        <f>'Intro &amp; Setup'!$BG$25</f>
        <v/>
      </c>
      <c r="AA6" s="109"/>
      <c r="AB6" s="107" t="str">
        <f>'Intro &amp; Setup'!$BG$26</f>
        <v/>
      </c>
      <c r="AC6" s="109"/>
      <c r="AD6" s="107" t="str">
        <f>'Intro &amp; Setup'!$BG$27</f>
        <v/>
      </c>
      <c r="AE6" s="109"/>
      <c r="AF6" s="107" t="str">
        <f>'Intro &amp; Setup'!$BG$28</f>
        <v/>
      </c>
      <c r="AG6" s="109"/>
      <c r="AH6" s="107" t="str">
        <f>'Intro &amp; Setup'!$BG$29</f>
        <v/>
      </c>
      <c r="AI6" s="109"/>
      <c r="AJ6" s="107" t="str">
        <f>'Intro &amp; Setup'!$BG$30</f>
        <v/>
      </c>
      <c r="AK6" s="109"/>
      <c r="AL6" s="107" t="str">
        <f>'Intro &amp; Setup'!$BG$31</f>
        <v/>
      </c>
      <c r="AM6" s="109"/>
      <c r="AN6" s="107" t="str">
        <f>'Intro &amp; Setup'!$BG$32</f>
        <v/>
      </c>
      <c r="AO6" s="109"/>
      <c r="AP6" s="107" t="str">
        <f>'Intro &amp; Setup'!$BG$33</f>
        <v/>
      </c>
      <c r="AQ6" s="109"/>
      <c r="AR6" s="107" t="str">
        <f>'Intro &amp; Setup'!$BG$34</f>
        <v/>
      </c>
      <c r="AS6" s="109"/>
      <c r="AT6" s="107" t="str">
        <f>'Intro &amp; Setup'!$BG$35</f>
        <v/>
      </c>
      <c r="AU6" s="109"/>
      <c r="AV6" s="107" t="str">
        <f>'Intro &amp; Setup'!$BG$36</f>
        <v/>
      </c>
      <c r="AW6" s="109"/>
      <c r="AX6" s="107" t="str">
        <f>'Intro &amp; Setup'!$BG$37</f>
        <v/>
      </c>
      <c r="AY6" s="109"/>
      <c r="AZ6" s="107" t="str">
        <f>'Intro &amp; Setup'!$BG$38</f>
        <v/>
      </c>
      <c r="BA6" s="109"/>
      <c r="BB6" s="2"/>
      <c r="BG6" s="30" t="s">
        <v>276</v>
      </c>
      <c r="BI6" s="30" t="s">
        <v>308</v>
      </c>
      <c r="BJ6" s="30" t="s">
        <v>309</v>
      </c>
      <c r="BL6" s="30" t="s">
        <v>310</v>
      </c>
      <c r="BN6" s="30" t="s">
        <v>171</v>
      </c>
      <c r="BO6" s="30" t="s">
        <v>172</v>
      </c>
      <c r="BP6" s="30" t="s">
        <v>172</v>
      </c>
      <c r="BQ6" s="30" t="s">
        <v>173</v>
      </c>
      <c r="BS6" s="30" t="s">
        <v>290</v>
      </c>
      <c r="BT6" s="30" t="s">
        <v>291</v>
      </c>
      <c r="BU6" s="30" t="s">
        <v>292</v>
      </c>
      <c r="BV6" s="30" t="s">
        <v>293</v>
      </c>
      <c r="BX6" s="30" t="s">
        <v>294</v>
      </c>
      <c r="BY6" s="30" t="s">
        <v>295</v>
      </c>
      <c r="CA6" s="30" t="s">
        <v>222</v>
      </c>
      <c r="CB6" s="30" t="s">
        <v>223</v>
      </c>
      <c r="CC6" s="30" t="s">
        <v>222</v>
      </c>
      <c r="CD6" s="30" t="s">
        <v>223</v>
      </c>
      <c r="CF6" s="277" t="str">
        <f>N$6</f>
        <v/>
      </c>
      <c r="CG6" s="278"/>
      <c r="CH6" s="277" t="str">
        <f t="shared" ref="CH6" si="78">P$6</f>
        <v/>
      </c>
      <c r="CI6" s="278"/>
      <c r="CJ6" s="277" t="str">
        <f t="shared" ref="CJ6" si="79">R$6</f>
        <v/>
      </c>
      <c r="CK6" s="278"/>
      <c r="CL6" s="277" t="str">
        <f t="shared" ref="CL6" si="80">T$6</f>
        <v/>
      </c>
      <c r="CM6" s="278"/>
      <c r="CN6" s="277" t="str">
        <f t="shared" ref="CN6" si="81">V$6</f>
        <v/>
      </c>
      <c r="CO6" s="278"/>
      <c r="CP6" s="277" t="str">
        <f t="shared" ref="CP6" si="82">X$6</f>
        <v/>
      </c>
      <c r="CQ6" s="278"/>
      <c r="CR6" s="277" t="str">
        <f t="shared" ref="CR6" si="83">Z$6</f>
        <v/>
      </c>
      <c r="CS6" s="278"/>
      <c r="CT6" s="277" t="str">
        <f t="shared" ref="CT6" si="84">AB$6</f>
        <v/>
      </c>
      <c r="CU6" s="278"/>
      <c r="CV6" s="277" t="str">
        <f t="shared" ref="CV6" si="85">AD$6</f>
        <v/>
      </c>
      <c r="CW6" s="278"/>
      <c r="CX6" s="277" t="str">
        <f t="shared" ref="CX6" si="86">AF$6</f>
        <v/>
      </c>
      <c r="CY6" s="278"/>
      <c r="CZ6" s="277" t="str">
        <f t="shared" ref="CZ6" si="87">AH$6</f>
        <v/>
      </c>
      <c r="DA6" s="278"/>
      <c r="DB6" s="277" t="str">
        <f t="shared" ref="DB6" si="88">AJ$6</f>
        <v/>
      </c>
      <c r="DC6" s="278"/>
      <c r="DD6" s="277" t="str">
        <f>AL$6</f>
        <v/>
      </c>
      <c r="DE6" s="278"/>
      <c r="DF6" s="277" t="str">
        <f t="shared" ref="DF6" si="89">AN$6</f>
        <v/>
      </c>
      <c r="DG6" s="278"/>
      <c r="DH6" s="277" t="str">
        <f t="shared" ref="DH6" si="90">AP$6</f>
        <v/>
      </c>
      <c r="DI6" s="278"/>
      <c r="DJ6" s="277" t="str">
        <f t="shared" ref="DJ6" si="91">AR$6</f>
        <v/>
      </c>
      <c r="DK6" s="278"/>
      <c r="DL6" s="277" t="str">
        <f t="shared" ref="DL6" si="92">AT$6</f>
        <v/>
      </c>
      <c r="DM6" s="278"/>
      <c r="DN6" s="277" t="str">
        <f t="shared" ref="DN6" si="93">AV$6</f>
        <v/>
      </c>
      <c r="DO6" s="278"/>
      <c r="DP6" s="277" t="str">
        <f t="shared" ref="DP6" si="94">AX$6</f>
        <v/>
      </c>
      <c r="DQ6" s="278"/>
      <c r="DR6" s="277" t="str">
        <f t="shared" ref="DR6" si="95">AZ$6</f>
        <v/>
      </c>
      <c r="DS6" s="278"/>
      <c r="DU6" s="277" t="str">
        <f>N$6</f>
        <v/>
      </c>
      <c r="DV6" s="278"/>
      <c r="DW6" s="277" t="str">
        <f t="shared" ref="DW6" si="96">P$6</f>
        <v/>
      </c>
      <c r="DX6" s="278"/>
      <c r="DY6" s="277" t="str">
        <f t="shared" ref="DY6" si="97">R$6</f>
        <v/>
      </c>
      <c r="DZ6" s="278"/>
      <c r="EA6" s="277" t="str">
        <f t="shared" ref="EA6" si="98">T$6</f>
        <v/>
      </c>
      <c r="EB6" s="278"/>
      <c r="EC6" s="277" t="str">
        <f t="shared" ref="EC6" si="99">V$6</f>
        <v/>
      </c>
      <c r="ED6" s="278"/>
      <c r="EE6" s="277" t="str">
        <f t="shared" ref="EE6" si="100">X$6</f>
        <v/>
      </c>
      <c r="EF6" s="278"/>
      <c r="EG6" s="277" t="str">
        <f t="shared" ref="EG6" si="101">Z$6</f>
        <v/>
      </c>
      <c r="EH6" s="278"/>
      <c r="EI6" s="277" t="str">
        <f t="shared" ref="EI6" si="102">AB$6</f>
        <v/>
      </c>
      <c r="EJ6" s="278"/>
      <c r="EK6" s="277" t="str">
        <f t="shared" ref="EK6" si="103">AD$6</f>
        <v/>
      </c>
      <c r="EL6" s="278"/>
      <c r="EM6" s="277" t="str">
        <f t="shared" ref="EM6" si="104">AF$6</f>
        <v/>
      </c>
      <c r="EN6" s="278"/>
      <c r="EO6" s="277" t="str">
        <f t="shared" ref="EO6" si="105">AH$6</f>
        <v/>
      </c>
      <c r="EP6" s="278"/>
      <c r="EQ6" s="277" t="str">
        <f t="shared" ref="EQ6" si="106">AJ$6</f>
        <v/>
      </c>
      <c r="ER6" s="278"/>
      <c r="ES6" s="277" t="str">
        <f t="shared" ref="ES6" si="107">AL$6</f>
        <v/>
      </c>
      <c r="ET6" s="278"/>
      <c r="EU6" s="277" t="str">
        <f t="shared" ref="EU6" si="108">AN$6</f>
        <v/>
      </c>
      <c r="EV6" s="278"/>
      <c r="EW6" s="277" t="str">
        <f t="shared" ref="EW6" si="109">AP$6</f>
        <v/>
      </c>
      <c r="EX6" s="278"/>
      <c r="EY6" s="277" t="str">
        <f t="shared" ref="EY6" si="110">AR$6</f>
        <v/>
      </c>
      <c r="EZ6" s="278"/>
      <c r="FA6" s="277" t="str">
        <f t="shared" ref="FA6" si="111">AT$6</f>
        <v/>
      </c>
      <c r="FB6" s="278"/>
      <c r="FC6" s="277" t="str">
        <f t="shared" ref="FC6" si="112">AV$6</f>
        <v/>
      </c>
      <c r="FD6" s="278"/>
      <c r="FE6" s="277" t="str">
        <f t="shared" ref="FE6" si="113">AX$6</f>
        <v/>
      </c>
      <c r="FF6" s="278"/>
      <c r="FG6" s="277" t="str">
        <f t="shared" ref="FG6" si="114">AZ$6</f>
        <v/>
      </c>
      <c r="FH6" s="278"/>
      <c r="FJ6" s="277" t="str">
        <f>N$6</f>
        <v/>
      </c>
      <c r="FK6" s="278"/>
      <c r="FL6" s="277" t="str">
        <f t="shared" ref="FL6" si="115">P$6</f>
        <v/>
      </c>
      <c r="FM6" s="278"/>
      <c r="FN6" s="277" t="str">
        <f t="shared" ref="FN6" si="116">R$6</f>
        <v/>
      </c>
      <c r="FO6" s="278"/>
      <c r="FP6" s="277" t="str">
        <f t="shared" ref="FP6" si="117">T$6</f>
        <v/>
      </c>
      <c r="FQ6" s="278"/>
      <c r="FR6" s="277" t="str">
        <f t="shared" ref="FR6" si="118">V$6</f>
        <v/>
      </c>
      <c r="FS6" s="278"/>
      <c r="FT6" s="277" t="str">
        <f t="shared" ref="FT6" si="119">X$6</f>
        <v/>
      </c>
      <c r="FU6" s="278"/>
      <c r="FV6" s="277" t="str">
        <f t="shared" ref="FV6" si="120">Z$6</f>
        <v/>
      </c>
      <c r="FW6" s="278"/>
      <c r="FX6" s="277" t="str">
        <f t="shared" ref="FX6" si="121">AB$6</f>
        <v/>
      </c>
      <c r="FY6" s="278"/>
      <c r="FZ6" s="277" t="str">
        <f t="shared" ref="FZ6" si="122">AD$6</f>
        <v/>
      </c>
      <c r="GA6" s="278"/>
      <c r="GB6" s="277" t="str">
        <f t="shared" ref="GB6" si="123">AF$6</f>
        <v/>
      </c>
      <c r="GC6" s="278"/>
      <c r="GD6" s="277" t="str">
        <f t="shared" ref="GD6" si="124">AH$6</f>
        <v/>
      </c>
      <c r="GE6" s="278"/>
      <c r="GF6" s="277" t="str">
        <f t="shared" ref="GF6" si="125">AJ$6</f>
        <v/>
      </c>
      <c r="GG6" s="278"/>
      <c r="GH6" s="277" t="str">
        <f t="shared" ref="GH6" si="126">AL$6</f>
        <v/>
      </c>
      <c r="GI6" s="278"/>
      <c r="GJ6" s="277" t="str">
        <f t="shared" ref="GJ6" si="127">AN$6</f>
        <v/>
      </c>
      <c r="GK6" s="278"/>
      <c r="GL6" s="277" t="str">
        <f t="shared" ref="GL6" si="128">AP$6</f>
        <v/>
      </c>
      <c r="GM6" s="278"/>
      <c r="GN6" s="277" t="str">
        <f t="shared" ref="GN6" si="129">AR$6</f>
        <v/>
      </c>
      <c r="GO6" s="278"/>
      <c r="GP6" s="277" t="str">
        <f t="shared" ref="GP6" si="130">AT$6</f>
        <v/>
      </c>
      <c r="GQ6" s="278"/>
      <c r="GR6" s="277" t="str">
        <f t="shared" ref="GR6" si="131">AV$6</f>
        <v/>
      </c>
      <c r="GS6" s="278"/>
      <c r="GT6" s="277" t="str">
        <f t="shared" ref="GT6" si="132">AX$6</f>
        <v/>
      </c>
      <c r="GU6" s="278"/>
      <c r="GV6" s="277" t="str">
        <f t="shared" ref="GV6" si="133">AZ$6</f>
        <v/>
      </c>
      <c r="GW6" s="278"/>
    </row>
    <row r="7" spans="1:205" x14ac:dyDescent="0.25">
      <c r="A7" s="2"/>
      <c r="B7" s="21" t="str">
        <f>IFERROR(INDEX('Tournament Setup'!$B$17:$B$84, MATCH($BE7, 'Tournament Setup'!$BV$17:$BV$84, 0)), "")</f>
        <v>France</v>
      </c>
      <c r="C7" s="36" t="s">
        <v>9</v>
      </c>
      <c r="D7" s="21" t="str">
        <f>IFERROR(INDEX('Tournament Setup'!$J$17:$J$84, MATCH($BE7, 'Tournament Setup'!$BV$17:$BV$84, 0)), "")</f>
        <v>New Zealand</v>
      </c>
      <c r="E7" s="2"/>
      <c r="F7" s="62">
        <f>IFERROR(INDEX('Tournament Setup'!$AV$17:$AV$84, MATCH($BE7, 'Tournament Setup'!$BV$17:$BV$84, 0)), "")</f>
        <v>45177.833333333336</v>
      </c>
      <c r="G7" s="2"/>
      <c r="H7" s="65"/>
      <c r="I7" s="66"/>
      <c r="J7" s="2"/>
      <c r="K7" s="8"/>
      <c r="L7" s="9"/>
      <c r="M7" s="2"/>
      <c r="N7" s="8"/>
      <c r="O7" s="9"/>
      <c r="P7" s="8"/>
      <c r="Q7" s="9"/>
      <c r="R7" s="8"/>
      <c r="S7" s="9"/>
      <c r="T7" s="8"/>
      <c r="U7" s="9"/>
      <c r="V7" s="8"/>
      <c r="W7" s="9"/>
      <c r="X7" s="8"/>
      <c r="Y7" s="9"/>
      <c r="Z7" s="8"/>
      <c r="AA7" s="9"/>
      <c r="AB7" s="8"/>
      <c r="AC7" s="9"/>
      <c r="AD7" s="8"/>
      <c r="AE7" s="9"/>
      <c r="AF7" s="8"/>
      <c r="AG7" s="9"/>
      <c r="AH7" s="8"/>
      <c r="AI7" s="9"/>
      <c r="AJ7" s="8"/>
      <c r="AK7" s="9"/>
      <c r="AL7" s="8"/>
      <c r="AM7" s="9"/>
      <c r="AN7" s="8"/>
      <c r="AO7" s="9"/>
      <c r="AP7" s="8"/>
      <c r="AQ7" s="9"/>
      <c r="AR7" s="8"/>
      <c r="AS7" s="9"/>
      <c r="AT7" s="8"/>
      <c r="AU7" s="9"/>
      <c r="AV7" s="8"/>
      <c r="AW7" s="9"/>
      <c r="AX7" s="8"/>
      <c r="AY7" s="9"/>
      <c r="AZ7" s="8"/>
      <c r="BA7" s="9"/>
      <c r="BB7" s="2"/>
      <c r="BE7" s="28">
        <v>1</v>
      </c>
      <c r="BG7" s="28" t="str">
        <f>IF(OR($H7="", $I7="", $K7="", $L7=""), "", IF($H7=$I7, $BG$4, IF(H7&gt;I7, $BG$3, IF(I7&gt;H7, $BG$5, ""))))</f>
        <v/>
      </c>
      <c r="BI7" s="15" t="str">
        <f>IF($BG7=$BG$3, $BI$3, IF($BG7=$BG$5, $BI$5, IF($BG7=$BG$4, $BI$4, "")))</f>
        <v/>
      </c>
      <c r="BJ7" s="6" t="str">
        <f>IF($BG7=$BG$3, $BI$5, IF($BG7=$BG$5, $BI$3, IF($BG7=$BG$4, $BI$4, "")))</f>
        <v/>
      </c>
      <c r="BL7" s="28" t="str">
        <f t="shared" ref="BL7:BL46" si="134">IF(OR($B7="", $D7=""), "", CONCATENATE($B7, $D7))</f>
        <v>FranceNew Zealand</v>
      </c>
      <c r="BN7" s="15" t="str">
        <f>IF($BG7=$BG$3, $B7, IF($BG7=$BG$5, $D7, ""))</f>
        <v/>
      </c>
      <c r="BO7" s="37" t="str">
        <f>IF($BG7=$BG$4, $B7, "")</f>
        <v/>
      </c>
      <c r="BP7" s="37" t="str">
        <f>IF($BG7=$BG$4, $D7, "")</f>
        <v/>
      </c>
      <c r="BQ7" s="6" t="str">
        <f>IF($BG7=$BG$3, $D7, IF($BG7=$BG$5, $B7, ""))</f>
        <v/>
      </c>
      <c r="BS7" s="15" t="str">
        <f>IF(OR($H7="", $I7=""), "", IF($K7&gt;=4, 1, ""))</f>
        <v/>
      </c>
      <c r="BT7" s="37" t="str">
        <f>IF(OR($H7="", $I7=""), "", IF($L7&gt;=4, 1, ""))</f>
        <v/>
      </c>
      <c r="BU7" s="37" t="str">
        <f>IF(AND($I7&gt;$H7, ($I7-$H7)&lt;=7), 1, "")</f>
        <v/>
      </c>
      <c r="BV7" s="6" t="str">
        <f>IF(AND($H7&gt;$I7, ($H7-$I7)&lt;=7), 1, "")</f>
        <v/>
      </c>
      <c r="BX7" s="15" t="str">
        <f>IF($BG7="", "", IF(BS7="", 0, BS7)+IF(BU7="", 0, BU7))</f>
        <v/>
      </c>
      <c r="BY7" s="6" t="str">
        <f t="shared" ref="BY7:BY46" si="135">IF($BG7="", "", IF(BT7="", 0, BT7)+IF(BV7="", 0, BV7))</f>
        <v/>
      </c>
      <c r="CA7" s="15" t="str">
        <f>IFERROR(INDEX('Tournament Setup'!$J$90:$J$109, MATCH($B7, 'Tournament Setup'!$B$90:$B$109, 0)), "")</f>
        <v>Blue - Royal</v>
      </c>
      <c r="CB7" s="6" t="str">
        <f>IFERROR(INDEX('Tournament Setup'!$Q$90:$Q$109, MATCH($B7, 'Tournament Setup'!$B$90:$B$109, 0)), "")</f>
        <v>Red - Medium</v>
      </c>
      <c r="CC7" s="15" t="str">
        <f>IFERROR(INDEX('Tournament Setup'!$J$90:$J$109, MATCH($D7, 'Tournament Setup'!$B$90:$B$109, 0)), "")</f>
        <v>Black</v>
      </c>
      <c r="CD7" s="6" t="str">
        <f>IFERROR(INDEX('Tournament Setup'!$Q$90:$Q$109, MATCH($D7, 'Tournament Setup'!$B$90:$B$109, 0)), "")</f>
        <v>White</v>
      </c>
      <c r="CF7" s="15" t="str">
        <f>IF(OR($H7="", N7=""), "", ABS($H7-N7))</f>
        <v/>
      </c>
      <c r="CG7" s="37" t="str">
        <f>IF(OR($I7="", O7=""), "", ABS($I7-O7))</f>
        <v/>
      </c>
      <c r="CH7" s="37" t="str">
        <f t="shared" ref="CH7:CH46" si="136">IF(OR($H7="", P7=""), "", ABS($H7-P7))</f>
        <v/>
      </c>
      <c r="CI7" s="37" t="str">
        <f t="shared" ref="CI7:CI46" si="137">IF(OR($I7="", Q7=""), "", ABS($I7-Q7))</f>
        <v/>
      </c>
      <c r="CJ7" s="37" t="str">
        <f t="shared" ref="CJ7:CJ46" si="138">IF(OR($H7="", R7=""), "", ABS($H7-R7))</f>
        <v/>
      </c>
      <c r="CK7" s="37" t="str">
        <f t="shared" ref="CK7:CK46" si="139">IF(OR($I7="", S7=""), "", ABS($I7-S7))</f>
        <v/>
      </c>
      <c r="CL7" s="37" t="str">
        <f t="shared" ref="CL7:CL46" si="140">IF(OR($H7="", T7=""), "", ABS($H7-T7))</f>
        <v/>
      </c>
      <c r="CM7" s="37" t="str">
        <f t="shared" ref="CM7:CM46" si="141">IF(OR($I7="", U7=""), "", ABS($I7-U7))</f>
        <v/>
      </c>
      <c r="CN7" s="37" t="str">
        <f t="shared" ref="CN7:CN46" si="142">IF(OR($H7="", V7=""), "", ABS($H7-V7))</f>
        <v/>
      </c>
      <c r="CO7" s="37" t="str">
        <f t="shared" ref="CO7:CO46" si="143">IF(OR($I7="", W7=""), "", ABS($I7-W7))</f>
        <v/>
      </c>
      <c r="CP7" s="37" t="str">
        <f t="shared" ref="CP7:CP46" si="144">IF(OR($H7="", X7=""), "", ABS($H7-X7))</f>
        <v/>
      </c>
      <c r="CQ7" s="37" t="str">
        <f t="shared" ref="CQ7:CQ46" si="145">IF(OR($I7="", Y7=""), "", ABS($I7-Y7))</f>
        <v/>
      </c>
      <c r="CR7" s="37" t="str">
        <f t="shared" ref="CR7:CR46" si="146">IF(OR($H7="", Z7=""), "", ABS($H7-Z7))</f>
        <v/>
      </c>
      <c r="CS7" s="37" t="str">
        <f t="shared" ref="CS7:CS46" si="147">IF(OR($I7="", AA7=""), "", ABS($I7-AA7))</f>
        <v/>
      </c>
      <c r="CT7" s="37" t="str">
        <f t="shared" ref="CT7:CT46" si="148">IF(OR($H7="", AB7=""), "", ABS($H7-AB7))</f>
        <v/>
      </c>
      <c r="CU7" s="37" t="str">
        <f t="shared" ref="CU7:CU46" si="149">IF(OR($I7="", AC7=""), "", ABS($I7-AC7))</f>
        <v/>
      </c>
      <c r="CV7" s="37" t="str">
        <f t="shared" ref="CV7:CV46" si="150">IF(OR($H7="", AD7=""), "", ABS($H7-AD7))</f>
        <v/>
      </c>
      <c r="CW7" s="37" t="str">
        <f t="shared" ref="CW7:CW46" si="151">IF(OR($I7="", AE7=""), "", ABS($I7-AE7))</f>
        <v/>
      </c>
      <c r="CX7" s="37" t="str">
        <f t="shared" ref="CX7:CX46" si="152">IF(OR($H7="", AF7=""), "", ABS($H7-AF7))</f>
        <v/>
      </c>
      <c r="CY7" s="37" t="str">
        <f t="shared" ref="CY7:CY46" si="153">IF(OR($I7="", AG7=""), "", ABS($I7-AG7))</f>
        <v/>
      </c>
      <c r="CZ7" s="37" t="str">
        <f t="shared" ref="CZ7:CZ46" si="154">IF(OR($H7="", AH7=""), "", ABS($H7-AH7))</f>
        <v/>
      </c>
      <c r="DA7" s="37" t="str">
        <f t="shared" ref="DA7:DA46" si="155">IF(OR($I7="", AI7=""), "", ABS($I7-AI7))</f>
        <v/>
      </c>
      <c r="DB7" s="37" t="str">
        <f t="shared" ref="DB7:DB46" si="156">IF(OR($H7="", AJ7=""), "", ABS($H7-AJ7))</f>
        <v/>
      </c>
      <c r="DC7" s="37" t="str">
        <f t="shared" ref="DC7:DC46" si="157">IF(OR($I7="", AK7=""), "", ABS($I7-AK7))</f>
        <v/>
      </c>
      <c r="DD7" s="37" t="str">
        <f t="shared" ref="DD7:DD46" si="158">IF(OR($H7="", AL7=""), "", ABS($H7-AL7))</f>
        <v/>
      </c>
      <c r="DE7" s="37" t="str">
        <f t="shared" ref="DE7:DE46" si="159">IF(OR($I7="", AM7=""), "", ABS($I7-AM7))</f>
        <v/>
      </c>
      <c r="DF7" s="37" t="str">
        <f t="shared" ref="DF7:DF46" si="160">IF(OR($H7="", AN7=""), "", ABS($H7-AN7))</f>
        <v/>
      </c>
      <c r="DG7" s="37" t="str">
        <f t="shared" ref="DG7:DG46" si="161">IF(OR($I7="", AO7=""), "", ABS($I7-AO7))</f>
        <v/>
      </c>
      <c r="DH7" s="37" t="str">
        <f t="shared" ref="DH7:DH46" si="162">IF(OR($H7="", AP7=""), "", ABS($H7-AP7))</f>
        <v/>
      </c>
      <c r="DI7" s="37" t="str">
        <f t="shared" ref="DI7:DI46" si="163">IF(OR($I7="", AQ7=""), "", ABS($I7-AQ7))</f>
        <v/>
      </c>
      <c r="DJ7" s="37" t="str">
        <f t="shared" ref="DJ7:DJ46" si="164">IF(OR($H7="", AR7=""), "", ABS($H7-AR7))</f>
        <v/>
      </c>
      <c r="DK7" s="37" t="str">
        <f t="shared" ref="DK7:DK46" si="165">IF(OR($I7="", AS7=""), "", ABS($I7-AS7))</f>
        <v/>
      </c>
      <c r="DL7" s="37" t="str">
        <f t="shared" ref="DL7:DL46" si="166">IF(OR($H7="", AT7=""), "", ABS($H7-AT7))</f>
        <v/>
      </c>
      <c r="DM7" s="37" t="str">
        <f t="shared" ref="DM7:DM46" si="167">IF(OR($I7="", AU7=""), "", ABS($I7-AU7))</f>
        <v/>
      </c>
      <c r="DN7" s="37" t="str">
        <f t="shared" ref="DN7:DN46" si="168">IF(OR($H7="", AV7=""), "", ABS($H7-AV7))</f>
        <v/>
      </c>
      <c r="DO7" s="37" t="str">
        <f t="shared" ref="DO7:DO46" si="169">IF(OR($I7="", AW7=""), "", ABS($I7-AW7))</f>
        <v/>
      </c>
      <c r="DP7" s="37" t="str">
        <f t="shared" ref="DP7:DP46" si="170">IF(OR($H7="", AX7=""), "", ABS($H7-AX7))</f>
        <v/>
      </c>
      <c r="DQ7" s="37" t="str">
        <f t="shared" ref="DQ7:DQ46" si="171">IF(OR($I7="", AY7=""), "", ABS($I7-AY7))</f>
        <v/>
      </c>
      <c r="DR7" s="37" t="str">
        <f t="shared" ref="DR7:DR46" si="172">IF(OR($H7="", AZ7=""), "", ABS($H7-AZ7))</f>
        <v/>
      </c>
      <c r="DS7" s="6" t="str">
        <f t="shared" ref="DS7:DS46" si="173">IF(OR($I7="", BA7=""), "", ABS($I7-BA7))</f>
        <v/>
      </c>
      <c r="DU7" s="15" t="str">
        <f>IF(OR($H7="", $I7="", N7="", O7=""), "", IF(N7=O7, $BG$4, IF(N7&gt;O7, $BG$3, IF(O7&gt;N7, $BG$5, ""))))</f>
        <v/>
      </c>
      <c r="DV7" s="6" t="str">
        <f>IF(OR($H7="", $I7="", N7="", O7=""), "", IF(AND($H7=N7, $I7=O7), $DU$4, ""))</f>
        <v/>
      </c>
      <c r="DW7" s="15" t="str">
        <f t="shared" ref="DW7:DW46" si="174">IF(OR($H7="", $I7="", P7="", Q7=""), "", IF(P7=Q7, $BG$4, IF(P7&gt;Q7, $BG$3, IF(Q7&gt;P7, $BG$5, ""))))</f>
        <v/>
      </c>
      <c r="DX7" s="6" t="str">
        <f t="shared" ref="DX7:DX46" si="175">IF(OR($H7="", $I7="", P7="", Q7=""), "", IF(AND($H7=P7, $I7=Q7), $DU$4, ""))</f>
        <v/>
      </c>
      <c r="DY7" s="15" t="str">
        <f t="shared" ref="DY7:DY46" si="176">IF(OR($H7="", $I7="", R7="", S7=""), "", IF(R7=S7, $BG$4, IF(R7&gt;S7, $BG$3, IF(S7&gt;R7, $BG$5, ""))))</f>
        <v/>
      </c>
      <c r="DZ7" s="6" t="str">
        <f t="shared" ref="DZ7:DZ46" si="177">IF(OR($H7="", $I7="", R7="", S7=""), "", IF(AND($H7=R7, $I7=S7), $DU$4, ""))</f>
        <v/>
      </c>
      <c r="EA7" s="15" t="str">
        <f t="shared" ref="EA7:EA46" si="178">IF(OR($H7="", $I7="", T7="", U7=""), "", IF(T7=U7, $BG$4, IF(T7&gt;U7, $BG$3, IF(U7&gt;T7, $BG$5, ""))))</f>
        <v/>
      </c>
      <c r="EB7" s="6" t="str">
        <f t="shared" ref="EB7:EB46" si="179">IF(OR($H7="", $I7="", T7="", U7=""), "", IF(AND($H7=T7, $I7=U7), $DU$4, ""))</f>
        <v/>
      </c>
      <c r="EC7" s="15" t="str">
        <f t="shared" ref="EC7:EC46" si="180">IF(OR($H7="", $I7="", V7="", W7=""), "", IF(V7=W7, $BG$4, IF(V7&gt;W7, $BG$3, IF(W7&gt;V7, $BG$5, ""))))</f>
        <v/>
      </c>
      <c r="ED7" s="6" t="str">
        <f t="shared" ref="ED7:ED46" si="181">IF(OR($H7="", $I7="", V7="", W7=""), "", IF(AND($H7=V7, $I7=W7), $DU$4, ""))</f>
        <v/>
      </c>
      <c r="EE7" s="15" t="str">
        <f t="shared" ref="EE7:EE46" si="182">IF(OR($H7="", $I7="", X7="", Y7=""), "", IF(X7=Y7, $BG$4, IF(X7&gt;Y7, $BG$3, IF(Y7&gt;X7, $BG$5, ""))))</f>
        <v/>
      </c>
      <c r="EF7" s="6" t="str">
        <f t="shared" ref="EF7:EF46" si="183">IF(OR($H7="", $I7="", X7="", Y7=""), "", IF(AND($H7=X7, $I7=Y7), $DU$4, ""))</f>
        <v/>
      </c>
      <c r="EG7" s="15" t="str">
        <f t="shared" ref="EG7:EG46" si="184">IF(OR($H7="", $I7="", Z7="", AA7=""), "", IF(Z7=AA7, $BG$4, IF(Z7&gt;AA7, $BG$3, IF(AA7&gt;Z7, $BG$5, ""))))</f>
        <v/>
      </c>
      <c r="EH7" s="6" t="str">
        <f t="shared" ref="EH7:EH46" si="185">IF(OR($H7="", $I7="", Z7="", AA7=""), "", IF(AND($H7=Z7, $I7=AA7), $DU$4, ""))</f>
        <v/>
      </c>
      <c r="EI7" s="15" t="str">
        <f t="shared" ref="EI7:EI46" si="186">IF(OR($H7="", $I7="", AB7="", AC7=""), "", IF(AB7=AC7, $BG$4, IF(AB7&gt;AC7, $BG$3, IF(AC7&gt;AB7, $BG$5, ""))))</f>
        <v/>
      </c>
      <c r="EJ7" s="6" t="str">
        <f t="shared" ref="EJ7:EJ46" si="187">IF(OR($H7="", $I7="", AB7="", AC7=""), "", IF(AND($H7=AB7, $I7=AC7), $DU$4, ""))</f>
        <v/>
      </c>
      <c r="EK7" s="15" t="str">
        <f t="shared" ref="EK7:EK46" si="188">IF(OR($H7="", $I7="", AD7="", AE7=""), "", IF(AD7=AE7, $BG$4, IF(AD7&gt;AE7, $BG$3, IF(AE7&gt;AD7, $BG$5, ""))))</f>
        <v/>
      </c>
      <c r="EL7" s="6" t="str">
        <f t="shared" ref="EL7:EL46" si="189">IF(OR($H7="", $I7="", AD7="", AE7=""), "", IF(AND($H7=AD7, $I7=AE7), $DU$4, ""))</f>
        <v/>
      </c>
      <c r="EM7" s="15" t="str">
        <f t="shared" ref="EM7:EM46" si="190">IF(OR($H7="", $I7="", AF7="", AG7=""), "", IF(AF7=AG7, $BG$4, IF(AF7&gt;AG7, $BG$3, IF(AG7&gt;AF7, $BG$5, ""))))</f>
        <v/>
      </c>
      <c r="EN7" s="6" t="str">
        <f t="shared" ref="EN7:EN46" si="191">IF(OR($H7="", $I7="", AF7="", AG7=""), "", IF(AND($H7=AF7, $I7=AG7), $DU$4, ""))</f>
        <v/>
      </c>
      <c r="EO7" s="15" t="str">
        <f t="shared" ref="EO7:EO46" si="192">IF(OR($H7="", $I7="", AH7="", AI7=""), "", IF(AH7=AI7, $BG$4, IF(AH7&gt;AI7, $BG$3, IF(AI7&gt;AH7, $BG$5, ""))))</f>
        <v/>
      </c>
      <c r="EP7" s="6" t="str">
        <f t="shared" ref="EP7:EP46" si="193">IF(OR($H7="", $I7="", AH7="", AI7=""), "", IF(AND($H7=AH7, $I7=AI7), $DU$4, ""))</f>
        <v/>
      </c>
      <c r="EQ7" s="15" t="str">
        <f t="shared" ref="EQ7:EQ46" si="194">IF(OR($H7="", $I7="", AJ7="", AK7=""), "", IF(AJ7=AK7, $BG$4, IF(AJ7&gt;AK7, $BG$3, IF(AK7&gt;AJ7, $BG$5, ""))))</f>
        <v/>
      </c>
      <c r="ER7" s="6" t="str">
        <f t="shared" ref="ER7:ER46" si="195">IF(OR($H7="", $I7="", AJ7="", AK7=""), "", IF(AND($H7=AJ7, $I7=AK7), $DU$4, ""))</f>
        <v/>
      </c>
      <c r="ES7" s="15" t="str">
        <f t="shared" ref="ES7:ES46" si="196">IF(OR($H7="", $I7="", AL7="", AM7=""), "", IF(AL7=AM7, $BG$4, IF(AL7&gt;AM7, $BG$3, IF(AM7&gt;AL7, $BG$5, ""))))</f>
        <v/>
      </c>
      <c r="ET7" s="6" t="str">
        <f t="shared" ref="ET7:ET46" si="197">IF(OR($H7="", $I7="", AL7="", AM7=""), "", IF(AND($H7=AL7, $I7=AM7), $DU$4, ""))</f>
        <v/>
      </c>
      <c r="EU7" s="15" t="str">
        <f t="shared" ref="EU7:EU46" si="198">IF(OR($H7="", $I7="", AN7="", AO7=""), "", IF(AN7=AO7, $BG$4, IF(AN7&gt;AO7, $BG$3, IF(AO7&gt;AN7, $BG$5, ""))))</f>
        <v/>
      </c>
      <c r="EV7" s="6" t="str">
        <f t="shared" ref="EV7:EV46" si="199">IF(OR($H7="", $I7="", AN7="", AO7=""), "", IF(AND($H7=AN7, $I7=AO7), $DU$4, ""))</f>
        <v/>
      </c>
      <c r="EW7" s="15" t="str">
        <f t="shared" ref="EW7:EW46" si="200">IF(OR($H7="", $I7="", AP7="", AQ7=""), "", IF(AP7=AQ7, $BG$4, IF(AP7&gt;AQ7, $BG$3, IF(AQ7&gt;AP7, $BG$5, ""))))</f>
        <v/>
      </c>
      <c r="EX7" s="6" t="str">
        <f t="shared" ref="EX7:EX46" si="201">IF(OR($H7="", $I7="", AP7="", AQ7=""), "", IF(AND($H7=AP7, $I7=AQ7), $DU$4, ""))</f>
        <v/>
      </c>
      <c r="EY7" s="15" t="str">
        <f t="shared" ref="EY7:EY46" si="202">IF(OR($H7="", $I7="", AR7="", AS7=""), "", IF(AR7=AS7, $BG$4, IF(AR7&gt;AS7, $BG$3, IF(AS7&gt;AR7, $BG$5, ""))))</f>
        <v/>
      </c>
      <c r="EZ7" s="6" t="str">
        <f t="shared" ref="EZ7:EZ46" si="203">IF(OR($H7="", $I7="", AR7="", AS7=""), "", IF(AND($H7=AR7, $I7=AS7), $DU$4, ""))</f>
        <v/>
      </c>
      <c r="FA7" s="15" t="str">
        <f t="shared" ref="FA7:FA46" si="204">IF(OR($H7="", $I7="", AT7="", AU7=""), "", IF(AT7=AU7, $BG$4, IF(AT7&gt;AU7, $BG$3, IF(AU7&gt;AT7, $BG$5, ""))))</f>
        <v/>
      </c>
      <c r="FB7" s="6" t="str">
        <f t="shared" ref="FB7:FB46" si="205">IF(OR($H7="", $I7="", AT7="", AU7=""), "", IF(AND($H7=AT7, $I7=AU7), $DU$4, ""))</f>
        <v/>
      </c>
      <c r="FC7" s="15" t="str">
        <f t="shared" ref="FC7:FC46" si="206">IF(OR($H7="", $I7="", AV7="", AW7=""), "", IF(AV7=AW7, $BG$4, IF(AV7&gt;AW7, $BG$3, IF(AW7&gt;AV7, $BG$5, ""))))</f>
        <v/>
      </c>
      <c r="FD7" s="6" t="str">
        <f t="shared" ref="FD7:FD46" si="207">IF(OR($H7="", $I7="", AV7="", AW7=""), "", IF(AND($H7=AV7, $I7=AW7), $DU$4, ""))</f>
        <v/>
      </c>
      <c r="FE7" s="15" t="str">
        <f t="shared" ref="FE7:FE46" si="208">IF(OR($H7="", $I7="", AX7="", AY7=""), "", IF(AX7=AY7, $BG$4, IF(AX7&gt;AY7, $BG$3, IF(AY7&gt;AX7, $BG$5, ""))))</f>
        <v/>
      </c>
      <c r="FF7" s="6" t="str">
        <f t="shared" ref="FF7:FF46" si="209">IF(OR($H7="", $I7="", AX7="", AY7=""), "", IF(AND($H7=AX7, $I7=AY7), $DU$4, ""))</f>
        <v/>
      </c>
      <c r="FG7" s="15" t="str">
        <f t="shared" ref="FG7:FG46" si="210">IF(OR($H7="", $I7="", AZ7="", BA7=""), "", IF(AZ7=BA7, $BG$4, IF(AZ7&gt;BA7, $BG$3, IF(BA7&gt;AZ7, $BG$5, ""))))</f>
        <v/>
      </c>
      <c r="FH7" s="6" t="str">
        <f t="shared" ref="FH7:FH46" si="211">IF(OR($H7="", $I7="", AZ7="", BA7=""), "", IF(AND($H7=AZ7, $I7=BA7), $DU$4, ""))</f>
        <v/>
      </c>
      <c r="FJ7" s="15" t="str">
        <f t="shared" ref="FJ7:FJ46" si="212">IF(OR($BG7="", DU7=""), "", IF($BG7=DU7, $FH$3, IF(AND(BG7=DU7, DU7=$BG$4), $FH$4+$FH$3, 0)))</f>
        <v/>
      </c>
      <c r="FK7" s="6" t="str">
        <f t="shared" ref="FK7:FK46" si="213">IF(DU7="", "", IF(DV7=$DU$4, $FH$2, 0))</f>
        <v/>
      </c>
      <c r="FL7" s="15" t="str">
        <f t="shared" ref="FL7:FL46" si="214">IF(OR($BG7="", DW7=""), "", IF($BG7=DW7, $FH$3, IF(AND(BI7=DW7, DW7=$BG$4), $FH$4+$FH$3, 0)))</f>
        <v/>
      </c>
      <c r="FM7" s="6" t="str">
        <f t="shared" ref="FM7:FM46" si="215">IF(DW7="", "", IF(DX7=$DU$4, $FH$2, 0))</f>
        <v/>
      </c>
      <c r="FN7" s="15" t="str">
        <f t="shared" ref="FN7:FN46" si="216">IF(OR($BG7="", DY7=""), "", IF($BG7=DY7, $FH$3, IF(AND(BK7=DY7, DY7=$BG$4), $FH$4+$FH$3, 0)))</f>
        <v/>
      </c>
      <c r="FO7" s="6" t="str">
        <f t="shared" ref="FO7:FO46" si="217">IF(DY7="", "", IF(DZ7=$DU$4, $FH$2, 0))</f>
        <v/>
      </c>
      <c r="FP7" s="15" t="str">
        <f t="shared" ref="FP7:FP46" si="218">IF(OR($BG7="", EA7=""), "", IF($BG7=EA7, $FH$3, IF(AND(BM7=EA7, EA7=$BG$4), $FH$4+$FH$3, 0)))</f>
        <v/>
      </c>
      <c r="FQ7" s="6" t="str">
        <f t="shared" ref="FQ7:FQ46" si="219">IF(EA7="", "", IF(EB7=$DU$4, $FH$2, 0))</f>
        <v/>
      </c>
      <c r="FR7" s="15" t="str">
        <f t="shared" ref="FR7:FR46" si="220">IF(OR($BG7="", EC7=""), "", IF($BG7=EC7, $FH$3, IF(AND(BO7=EC7, EC7=$BG$4), $FH$4+$FH$3, 0)))</f>
        <v/>
      </c>
      <c r="FS7" s="6" t="str">
        <f t="shared" ref="FS7:FS46" si="221">IF(EC7="", "", IF(ED7=$DU$4, $FH$2, 0))</f>
        <v/>
      </c>
      <c r="FT7" s="15" t="str">
        <f t="shared" ref="FT7:FT46" si="222">IF(OR($BG7="", EE7=""), "", IF($BG7=EE7, $FH$3, IF(AND(BQ7=EE7, EE7=$BG$4), $FH$4+$FH$3, 0)))</f>
        <v/>
      </c>
      <c r="FU7" s="6" t="str">
        <f t="shared" ref="FU7:FU46" si="223">IF(EE7="", "", IF(EF7=$DU$4, $FH$2, 0))</f>
        <v/>
      </c>
      <c r="FV7" s="15" t="str">
        <f t="shared" ref="FV7:FV46" si="224">IF(OR($BG7="", EG7=""), "", IF($BG7=EG7, $FH$3, IF(AND(BS7=EG7, EG7=$BG$4), $FH$4+$FH$3, 0)))</f>
        <v/>
      </c>
      <c r="FW7" s="6" t="str">
        <f t="shared" ref="FW7:FW46" si="225">IF(EG7="", "", IF(EH7=$DU$4, $FH$2, 0))</f>
        <v/>
      </c>
      <c r="FX7" s="15" t="str">
        <f t="shared" ref="FX7:FX46" si="226">IF(OR($BG7="", EI7=""), "", IF($BG7=EI7, $FH$3, IF(AND(BU7=EI7, EI7=$BG$4), $FH$4+$FH$3, 0)))</f>
        <v/>
      </c>
      <c r="FY7" s="6" t="str">
        <f t="shared" ref="FY7:FY46" si="227">IF(EI7="", "", IF(EJ7=$DU$4, $FH$2, 0))</f>
        <v/>
      </c>
      <c r="FZ7" s="15" t="str">
        <f t="shared" ref="FZ7:FZ46" si="228">IF(OR($BG7="", EK7=""), "", IF($BG7=EK7, $FH$3, IF(AND(BW7=EK7, EK7=$BG$4), $FH$4+$FH$3, 0)))</f>
        <v/>
      </c>
      <c r="GA7" s="6" t="str">
        <f t="shared" ref="GA7:GA46" si="229">IF(EK7="", "", IF(EL7=$DU$4, $FH$2, 0))</f>
        <v/>
      </c>
      <c r="GB7" s="15" t="str">
        <f t="shared" ref="GB7:GB46" si="230">IF(OR($BG7="", EM7=""), "", IF($BG7=EM7, $FH$3, IF(AND(BY7=EM7, EM7=$BG$4), $FH$4+$FH$3, 0)))</f>
        <v/>
      </c>
      <c r="GC7" s="6" t="str">
        <f t="shared" ref="GC7:GC46" si="231">IF(EM7="", "", IF(EN7=$DU$4, $FH$2, 0))</f>
        <v/>
      </c>
      <c r="GD7" s="15" t="str">
        <f t="shared" ref="GD7:GD46" si="232">IF(OR($BG7="", EO7=""), "", IF($BG7=EO7, $FH$3, IF(AND(CA7=EO7, EO7=$BG$4), $FH$4+$FH$3, 0)))</f>
        <v/>
      </c>
      <c r="GE7" s="6" t="str">
        <f t="shared" ref="GE7:GE46" si="233">IF(EO7="", "", IF(EP7=$DU$4, $FH$2, 0))</f>
        <v/>
      </c>
      <c r="GF7" s="15" t="str">
        <f t="shared" ref="GF7:GF46" si="234">IF(OR($BG7="", EQ7=""), "", IF($BG7=EQ7, $FH$3, IF(AND(CC7=EQ7, EQ7=$BG$4), $FH$4+$FH$3, 0)))</f>
        <v/>
      </c>
      <c r="GG7" s="6" t="str">
        <f t="shared" ref="GG7:GG46" si="235">IF(EQ7="", "", IF(ER7=$DU$4, $FH$2, 0))</f>
        <v/>
      </c>
      <c r="GH7" s="15" t="str">
        <f t="shared" ref="GH7:GH46" si="236">IF(OR($BG7="", ES7=""), "", IF($BG7=ES7, $FH$3, IF(AND(CE7=ES7, ES7=$BG$4), $FH$4+$FH$3, 0)))</f>
        <v/>
      </c>
      <c r="GI7" s="6" t="str">
        <f t="shared" ref="GI7:GI46" si="237">IF(ES7="", "", IF(ET7=$DU$4, $FH$2, 0))</f>
        <v/>
      </c>
      <c r="GJ7" s="15" t="str">
        <f t="shared" ref="GJ7:GJ46" si="238">IF(OR($BG7="", EU7=""), "", IF($BG7=EU7, $FH$3, IF(AND(CG7=EU7, EU7=$BG$4), $FH$4+$FH$3, 0)))</f>
        <v/>
      </c>
      <c r="GK7" s="6" t="str">
        <f t="shared" ref="GK7:GK46" si="239">IF(EU7="", "", IF(EV7=$DU$4, $FH$2, 0))</f>
        <v/>
      </c>
      <c r="GL7" s="15" t="str">
        <f t="shared" ref="GL7:GL46" si="240">IF(OR($BG7="", EW7=""), "", IF($BG7=EW7, $FH$3, IF(AND(CI7=EW7, EW7=$BG$4), $FH$4+$FH$3, 0)))</f>
        <v/>
      </c>
      <c r="GM7" s="6" t="str">
        <f t="shared" ref="GM7:GM46" si="241">IF(EW7="", "", IF(EX7=$DU$4, $FH$2, 0))</f>
        <v/>
      </c>
      <c r="GN7" s="15" t="str">
        <f t="shared" ref="GN7:GN46" si="242">IF(OR($BG7="", EY7=""), "", IF($BG7=EY7, $FH$3, IF(AND(CK7=EY7, EY7=$BG$4), $FH$4+$FH$3, 0)))</f>
        <v/>
      </c>
      <c r="GO7" s="6" t="str">
        <f t="shared" ref="GO7:GO46" si="243">IF(EY7="", "", IF(EZ7=$DU$4, $FH$2, 0))</f>
        <v/>
      </c>
      <c r="GP7" s="15" t="str">
        <f t="shared" ref="GP7:GP46" si="244">IF(OR($BG7="", FA7=""), "", IF($BG7=FA7, $FH$3, IF(AND(CM7=FA7, FA7=$BG$4), $FH$4+$FH$3, 0)))</f>
        <v/>
      </c>
      <c r="GQ7" s="6" t="str">
        <f t="shared" ref="GQ7:GQ46" si="245">IF(FA7="", "", IF(FB7=$DU$4, $FH$2, 0))</f>
        <v/>
      </c>
      <c r="GR7" s="15" t="str">
        <f t="shared" ref="GR7:GR46" si="246">IF(OR($BG7="", FC7=""), "", IF($BG7=FC7, $FH$3, IF(AND(CO7=FC7, FC7=$BG$4), $FH$4+$FH$3, 0)))</f>
        <v/>
      </c>
      <c r="GS7" s="6" t="str">
        <f t="shared" ref="GS7:GS46" si="247">IF(FC7="", "", IF(FD7=$DU$4, $FH$2, 0))</f>
        <v/>
      </c>
      <c r="GT7" s="15" t="str">
        <f t="shared" ref="GT7:GT46" si="248">IF(OR($BG7="", FE7=""), "", IF($BG7=FE7, $FH$3, IF(AND(CQ7=FE7, FE7=$BG$4), $FH$4+$FH$3, 0)))</f>
        <v/>
      </c>
      <c r="GU7" s="6" t="str">
        <f t="shared" ref="GU7:GU46" si="249">IF(FE7="", "", IF(FF7=$DU$4, $FH$2, 0))</f>
        <v/>
      </c>
      <c r="GV7" s="15" t="str">
        <f t="shared" ref="GV7:GV46" si="250">IF(OR($BG7="", FG7=""), "", IF($BG7=FG7, $FH$3, IF(AND(CS7=FG7, FG7=$BG$4), $FH$4+$FH$3, 0)))</f>
        <v/>
      </c>
      <c r="GW7" s="6" t="str">
        <f t="shared" ref="GW7:GW46" si="251">IF(FG7="", "", IF(FH7=$DU$4, $FH$2, 0))</f>
        <v/>
      </c>
    </row>
    <row r="8" spans="1:205" x14ac:dyDescent="0.25">
      <c r="A8" s="2"/>
      <c r="B8" s="21" t="str">
        <f>IFERROR(INDEX('Tournament Setup'!$B$17:$B$84, MATCH($BE8, 'Tournament Setup'!$BV$17:$BV$84, 0)), "")</f>
        <v>Italy</v>
      </c>
      <c r="C8" s="36" t="s">
        <v>9</v>
      </c>
      <c r="D8" s="21" t="str">
        <f>IFERROR(INDEX('Tournament Setup'!$J$17:$J$84, MATCH($BE8, 'Tournament Setup'!$BV$17:$BV$84, 0)), "")</f>
        <v>Namibia</v>
      </c>
      <c r="E8" s="2"/>
      <c r="F8" s="63">
        <f>IFERROR(INDEX('Tournament Setup'!$AV$17:$AV$84, MATCH($BE8, 'Tournament Setup'!$BV$17:$BV$84, 0)), "")</f>
        <v>45178.5</v>
      </c>
      <c r="G8" s="2"/>
      <c r="H8" s="67"/>
      <c r="I8" s="68"/>
      <c r="J8" s="2"/>
      <c r="K8" s="10"/>
      <c r="L8" s="11"/>
      <c r="M8" s="2"/>
      <c r="N8" s="10"/>
      <c r="O8" s="11"/>
      <c r="P8" s="10"/>
      <c r="Q8" s="11"/>
      <c r="R8" s="10"/>
      <c r="S8" s="11"/>
      <c r="T8" s="10"/>
      <c r="U8" s="11"/>
      <c r="V8" s="10"/>
      <c r="W8" s="11"/>
      <c r="X8" s="10"/>
      <c r="Y8" s="11"/>
      <c r="Z8" s="10"/>
      <c r="AA8" s="11"/>
      <c r="AB8" s="10"/>
      <c r="AC8" s="11"/>
      <c r="AD8" s="10"/>
      <c r="AE8" s="11"/>
      <c r="AF8" s="10"/>
      <c r="AG8" s="11"/>
      <c r="AH8" s="10"/>
      <c r="AI8" s="11"/>
      <c r="AJ8" s="10"/>
      <c r="AK8" s="11"/>
      <c r="AL8" s="10"/>
      <c r="AM8" s="11"/>
      <c r="AN8" s="10"/>
      <c r="AO8" s="11"/>
      <c r="AP8" s="10"/>
      <c r="AQ8" s="11"/>
      <c r="AR8" s="10"/>
      <c r="AS8" s="11"/>
      <c r="AT8" s="10"/>
      <c r="AU8" s="11"/>
      <c r="AV8" s="10"/>
      <c r="AW8" s="11"/>
      <c r="AX8" s="10"/>
      <c r="AY8" s="11"/>
      <c r="AZ8" s="10"/>
      <c r="BA8" s="11"/>
      <c r="BB8" s="2"/>
      <c r="BE8" s="34">
        <v>2</v>
      </c>
      <c r="BG8" s="34" t="str">
        <f t="shared" ref="BG8:BG46" si="252">IF(OR($H8="", $I8="", $K8="", $L8=""), "", IF($H8=$I8, $BG$4, IF(H8&gt;I8, $BG$3, IF(I8&gt;H8, $BG$5, ""))))</f>
        <v/>
      </c>
      <c r="BI8" s="16" t="str">
        <f t="shared" ref="BI8:BI45" si="253">IF($BG8=$BG$3, $BI$3, IF($BG8=$BG$5, $BI$5, IF($BG8=$BG$4, $BI$4, "")))</f>
        <v/>
      </c>
      <c r="BJ8" s="7" t="str">
        <f t="shared" ref="BJ8:BJ45" si="254">IF($BG8=$BG$3, $BI$5, IF($BG8=$BG$5, $BI$3, IF($BG8=$BG$4, $BI$4, "")))</f>
        <v/>
      </c>
      <c r="BL8" s="34" t="str">
        <f t="shared" si="134"/>
        <v>ItalyNamibia</v>
      </c>
      <c r="BN8" s="16" t="str">
        <f t="shared" ref="BN8:BN46" si="255">IF($BG8=$BG$3, $B8, IF($BG8=$BG$5, $D8, ""))</f>
        <v/>
      </c>
      <c r="BO8" s="17" t="str">
        <f t="shared" ref="BO8:BO46" si="256">IF($BG8=$BG$4, $B8, "")</f>
        <v/>
      </c>
      <c r="BP8" s="17" t="str">
        <f t="shared" ref="BP8:BP46" si="257">IF($BG8=$BG$4, $D8, "")</f>
        <v/>
      </c>
      <c r="BQ8" s="7" t="str">
        <f t="shared" ref="BQ8:BQ46" si="258">IF($BG8=$BG$3, $D8, IF($BG8=$BG$5, $B8, ""))</f>
        <v/>
      </c>
      <c r="BS8" s="16" t="str">
        <f t="shared" ref="BS8:BS46" si="259">IF(OR($H8="", $I8=""), "", IF($K8&gt;=4, 1, ""))</f>
        <v/>
      </c>
      <c r="BT8" s="17" t="str">
        <f t="shared" ref="BT8:BT46" si="260">IF(OR($H8="", $I8=""), "", IF($L8&gt;=4, 1, ""))</f>
        <v/>
      </c>
      <c r="BU8" s="17" t="str">
        <f t="shared" ref="BU8:BU46" si="261">IF(AND($I8&gt;$H8, ($I8-$H8)&lt;=7), 1, "")</f>
        <v/>
      </c>
      <c r="BV8" s="7" t="str">
        <f t="shared" ref="BV8:BV46" si="262">IF(AND($H8&gt;$I8, ($H8-$I8)&lt;=7), 1, "")</f>
        <v/>
      </c>
      <c r="BX8" s="16" t="str">
        <f t="shared" ref="BX8:BX46" si="263">IF($BG8="", "", IF(BS8="", 0, BS8)+IF(BU8="", 0, BU8))</f>
        <v/>
      </c>
      <c r="BY8" s="7" t="str">
        <f t="shared" si="135"/>
        <v/>
      </c>
      <c r="CA8" s="16" t="str">
        <f>IFERROR(INDEX('Tournament Setup'!$J$90:$J$109, MATCH($B8, 'Tournament Setup'!$B$90:$B$109, 0)), "")</f>
        <v>Blue - Royal</v>
      </c>
      <c r="CB8" s="7" t="str">
        <f>IFERROR(INDEX('Tournament Setup'!$Q$90:$Q$109, MATCH($B8, 'Tournament Setup'!$B$90:$B$109, 0)), "")</f>
        <v>White</v>
      </c>
      <c r="CC8" s="16" t="str">
        <f>IFERROR(INDEX('Tournament Setup'!$J$90:$J$109, MATCH($D8, 'Tournament Setup'!$B$90:$B$109, 0)), "")</f>
        <v>Blue - Royal</v>
      </c>
      <c r="CD8" s="7" t="str">
        <f>IFERROR(INDEX('Tournament Setup'!$Q$90:$Q$109, MATCH($D8, 'Tournament Setup'!$B$90:$B$109, 0)), "")</f>
        <v>Red - Medium</v>
      </c>
      <c r="CF8" s="16" t="str">
        <f t="shared" ref="CF8:CF46" si="264">IF(OR($H8="", N8=""), "", ABS($H8-N8))</f>
        <v/>
      </c>
      <c r="CG8" s="17" t="str">
        <f t="shared" ref="CG8:CG46" si="265">IF(OR($I8="", O8=""), "", ABS($I8-O8))</f>
        <v/>
      </c>
      <c r="CH8" s="17" t="str">
        <f t="shared" si="136"/>
        <v/>
      </c>
      <c r="CI8" s="17" t="str">
        <f t="shared" si="137"/>
        <v/>
      </c>
      <c r="CJ8" s="17" t="str">
        <f t="shared" si="138"/>
        <v/>
      </c>
      <c r="CK8" s="17" t="str">
        <f t="shared" si="139"/>
        <v/>
      </c>
      <c r="CL8" s="17" t="str">
        <f t="shared" si="140"/>
        <v/>
      </c>
      <c r="CM8" s="17" t="str">
        <f t="shared" si="141"/>
        <v/>
      </c>
      <c r="CN8" s="17" t="str">
        <f t="shared" si="142"/>
        <v/>
      </c>
      <c r="CO8" s="17" t="str">
        <f t="shared" si="143"/>
        <v/>
      </c>
      <c r="CP8" s="17" t="str">
        <f t="shared" si="144"/>
        <v/>
      </c>
      <c r="CQ8" s="17" t="str">
        <f t="shared" si="145"/>
        <v/>
      </c>
      <c r="CR8" s="17" t="str">
        <f t="shared" si="146"/>
        <v/>
      </c>
      <c r="CS8" s="17" t="str">
        <f t="shared" si="147"/>
        <v/>
      </c>
      <c r="CT8" s="17" t="str">
        <f t="shared" si="148"/>
        <v/>
      </c>
      <c r="CU8" s="17" t="str">
        <f t="shared" si="149"/>
        <v/>
      </c>
      <c r="CV8" s="17" t="str">
        <f t="shared" si="150"/>
        <v/>
      </c>
      <c r="CW8" s="17" t="str">
        <f t="shared" si="151"/>
        <v/>
      </c>
      <c r="CX8" s="17" t="str">
        <f t="shared" si="152"/>
        <v/>
      </c>
      <c r="CY8" s="17" t="str">
        <f t="shared" si="153"/>
        <v/>
      </c>
      <c r="CZ8" s="17" t="str">
        <f t="shared" si="154"/>
        <v/>
      </c>
      <c r="DA8" s="17" t="str">
        <f t="shared" si="155"/>
        <v/>
      </c>
      <c r="DB8" s="17" t="str">
        <f t="shared" si="156"/>
        <v/>
      </c>
      <c r="DC8" s="17" t="str">
        <f t="shared" si="157"/>
        <v/>
      </c>
      <c r="DD8" s="17" t="str">
        <f t="shared" si="158"/>
        <v/>
      </c>
      <c r="DE8" s="17" t="str">
        <f t="shared" si="159"/>
        <v/>
      </c>
      <c r="DF8" s="17" t="str">
        <f t="shared" si="160"/>
        <v/>
      </c>
      <c r="DG8" s="17" t="str">
        <f t="shared" si="161"/>
        <v/>
      </c>
      <c r="DH8" s="17" t="str">
        <f t="shared" si="162"/>
        <v/>
      </c>
      <c r="DI8" s="17" t="str">
        <f t="shared" si="163"/>
        <v/>
      </c>
      <c r="DJ8" s="17" t="str">
        <f t="shared" si="164"/>
        <v/>
      </c>
      <c r="DK8" s="17" t="str">
        <f t="shared" si="165"/>
        <v/>
      </c>
      <c r="DL8" s="17" t="str">
        <f t="shared" si="166"/>
        <v/>
      </c>
      <c r="DM8" s="17" t="str">
        <f t="shared" si="167"/>
        <v/>
      </c>
      <c r="DN8" s="17" t="str">
        <f t="shared" si="168"/>
        <v/>
      </c>
      <c r="DO8" s="17" t="str">
        <f t="shared" si="169"/>
        <v/>
      </c>
      <c r="DP8" s="17" t="str">
        <f t="shared" si="170"/>
        <v/>
      </c>
      <c r="DQ8" s="17" t="str">
        <f t="shared" si="171"/>
        <v/>
      </c>
      <c r="DR8" s="17" t="str">
        <f t="shared" si="172"/>
        <v/>
      </c>
      <c r="DS8" s="7" t="str">
        <f t="shared" si="173"/>
        <v/>
      </c>
      <c r="DU8" s="16" t="str">
        <f t="shared" ref="DU8:DU46" si="266">IF(OR($H8="", $I8="", N8="", O8=""), "", IF(N8=O8, $BG$4, IF(N8&gt;O8, $BG$3, IF(O8&gt;N8, $BG$5, ""))))</f>
        <v/>
      </c>
      <c r="DV8" s="7" t="str">
        <f t="shared" ref="DV8:DV46" si="267">IF(OR($H8="", $I8="", N8="", O8=""), "", IF(AND($H8=N8, $I8=O8), $DU$4, ""))</f>
        <v/>
      </c>
      <c r="DW8" s="16" t="str">
        <f>IF(OR($H8="", $I8="", P8="", Q8=""), "", IF(P8=Q8, $BG$4, IF(P8&gt;Q8, $BG$3, IF(Q8&gt;P8, $BG$5, ""))))</f>
        <v/>
      </c>
      <c r="DX8" s="7" t="str">
        <f>IF(OR($H8="", $I8="", P8="", Q8=""), "", IF(AND($H8=P8, $I8=Q8), $DU$4, ""))</f>
        <v/>
      </c>
      <c r="DY8" s="16" t="str">
        <f t="shared" si="176"/>
        <v/>
      </c>
      <c r="DZ8" s="7" t="str">
        <f t="shared" si="177"/>
        <v/>
      </c>
      <c r="EA8" s="16" t="str">
        <f t="shared" si="178"/>
        <v/>
      </c>
      <c r="EB8" s="7" t="str">
        <f t="shared" si="179"/>
        <v/>
      </c>
      <c r="EC8" s="16" t="str">
        <f t="shared" si="180"/>
        <v/>
      </c>
      <c r="ED8" s="7" t="str">
        <f t="shared" si="181"/>
        <v/>
      </c>
      <c r="EE8" s="16" t="str">
        <f t="shared" si="182"/>
        <v/>
      </c>
      <c r="EF8" s="7" t="str">
        <f t="shared" si="183"/>
        <v/>
      </c>
      <c r="EG8" s="16" t="str">
        <f t="shared" si="184"/>
        <v/>
      </c>
      <c r="EH8" s="7" t="str">
        <f t="shared" si="185"/>
        <v/>
      </c>
      <c r="EI8" s="16" t="str">
        <f t="shared" si="186"/>
        <v/>
      </c>
      <c r="EJ8" s="7" t="str">
        <f t="shared" si="187"/>
        <v/>
      </c>
      <c r="EK8" s="16" t="str">
        <f t="shared" si="188"/>
        <v/>
      </c>
      <c r="EL8" s="7" t="str">
        <f t="shared" si="189"/>
        <v/>
      </c>
      <c r="EM8" s="16" t="str">
        <f t="shared" si="190"/>
        <v/>
      </c>
      <c r="EN8" s="7" t="str">
        <f t="shared" si="191"/>
        <v/>
      </c>
      <c r="EO8" s="16" t="str">
        <f t="shared" si="192"/>
        <v/>
      </c>
      <c r="EP8" s="7" t="str">
        <f t="shared" si="193"/>
        <v/>
      </c>
      <c r="EQ8" s="16" t="str">
        <f t="shared" si="194"/>
        <v/>
      </c>
      <c r="ER8" s="7" t="str">
        <f t="shared" si="195"/>
        <v/>
      </c>
      <c r="ES8" s="16" t="str">
        <f t="shared" si="196"/>
        <v/>
      </c>
      <c r="ET8" s="7" t="str">
        <f t="shared" si="197"/>
        <v/>
      </c>
      <c r="EU8" s="16" t="str">
        <f t="shared" si="198"/>
        <v/>
      </c>
      <c r="EV8" s="7" t="str">
        <f t="shared" si="199"/>
        <v/>
      </c>
      <c r="EW8" s="16" t="str">
        <f t="shared" si="200"/>
        <v/>
      </c>
      <c r="EX8" s="7" t="str">
        <f t="shared" si="201"/>
        <v/>
      </c>
      <c r="EY8" s="16" t="str">
        <f t="shared" si="202"/>
        <v/>
      </c>
      <c r="EZ8" s="7" t="str">
        <f t="shared" si="203"/>
        <v/>
      </c>
      <c r="FA8" s="16" t="str">
        <f t="shared" si="204"/>
        <v/>
      </c>
      <c r="FB8" s="7" t="str">
        <f t="shared" si="205"/>
        <v/>
      </c>
      <c r="FC8" s="16" t="str">
        <f t="shared" si="206"/>
        <v/>
      </c>
      <c r="FD8" s="7" t="str">
        <f t="shared" si="207"/>
        <v/>
      </c>
      <c r="FE8" s="16" t="str">
        <f t="shared" si="208"/>
        <v/>
      </c>
      <c r="FF8" s="7" t="str">
        <f t="shared" si="209"/>
        <v/>
      </c>
      <c r="FG8" s="16" t="str">
        <f t="shared" si="210"/>
        <v/>
      </c>
      <c r="FH8" s="7" t="str">
        <f t="shared" si="211"/>
        <v/>
      </c>
      <c r="FJ8" s="16" t="str">
        <f t="shared" si="212"/>
        <v/>
      </c>
      <c r="FK8" s="7" t="str">
        <f t="shared" si="213"/>
        <v/>
      </c>
      <c r="FL8" s="16" t="str">
        <f t="shared" si="214"/>
        <v/>
      </c>
      <c r="FM8" s="7" t="str">
        <f t="shared" si="215"/>
        <v/>
      </c>
      <c r="FN8" s="16" t="str">
        <f t="shared" si="216"/>
        <v/>
      </c>
      <c r="FO8" s="7" t="str">
        <f t="shared" si="217"/>
        <v/>
      </c>
      <c r="FP8" s="16" t="str">
        <f t="shared" si="218"/>
        <v/>
      </c>
      <c r="FQ8" s="7" t="str">
        <f t="shared" si="219"/>
        <v/>
      </c>
      <c r="FR8" s="16" t="str">
        <f t="shared" si="220"/>
        <v/>
      </c>
      <c r="FS8" s="7" t="str">
        <f t="shared" si="221"/>
        <v/>
      </c>
      <c r="FT8" s="16" t="str">
        <f t="shared" si="222"/>
        <v/>
      </c>
      <c r="FU8" s="7" t="str">
        <f t="shared" si="223"/>
        <v/>
      </c>
      <c r="FV8" s="16" t="str">
        <f t="shared" si="224"/>
        <v/>
      </c>
      <c r="FW8" s="7" t="str">
        <f t="shared" si="225"/>
        <v/>
      </c>
      <c r="FX8" s="16" t="str">
        <f t="shared" si="226"/>
        <v/>
      </c>
      <c r="FY8" s="7" t="str">
        <f t="shared" si="227"/>
        <v/>
      </c>
      <c r="FZ8" s="16" t="str">
        <f t="shared" si="228"/>
        <v/>
      </c>
      <c r="GA8" s="7" t="str">
        <f t="shared" si="229"/>
        <v/>
      </c>
      <c r="GB8" s="16" t="str">
        <f t="shared" si="230"/>
        <v/>
      </c>
      <c r="GC8" s="7" t="str">
        <f t="shared" si="231"/>
        <v/>
      </c>
      <c r="GD8" s="16" t="str">
        <f t="shared" si="232"/>
        <v/>
      </c>
      <c r="GE8" s="7" t="str">
        <f t="shared" si="233"/>
        <v/>
      </c>
      <c r="GF8" s="16" t="str">
        <f t="shared" si="234"/>
        <v/>
      </c>
      <c r="GG8" s="7" t="str">
        <f t="shared" si="235"/>
        <v/>
      </c>
      <c r="GH8" s="16" t="str">
        <f t="shared" si="236"/>
        <v/>
      </c>
      <c r="GI8" s="7" t="str">
        <f t="shared" si="237"/>
        <v/>
      </c>
      <c r="GJ8" s="16" t="str">
        <f t="shared" si="238"/>
        <v/>
      </c>
      <c r="GK8" s="7" t="str">
        <f t="shared" si="239"/>
        <v/>
      </c>
      <c r="GL8" s="16" t="str">
        <f t="shared" si="240"/>
        <v/>
      </c>
      <c r="GM8" s="7" t="str">
        <f t="shared" si="241"/>
        <v/>
      </c>
      <c r="GN8" s="16" t="str">
        <f t="shared" si="242"/>
        <v/>
      </c>
      <c r="GO8" s="7" t="str">
        <f t="shared" si="243"/>
        <v/>
      </c>
      <c r="GP8" s="16" t="str">
        <f t="shared" si="244"/>
        <v/>
      </c>
      <c r="GQ8" s="7" t="str">
        <f t="shared" si="245"/>
        <v/>
      </c>
      <c r="GR8" s="16" t="str">
        <f t="shared" si="246"/>
        <v/>
      </c>
      <c r="GS8" s="7" t="str">
        <f t="shared" si="247"/>
        <v/>
      </c>
      <c r="GT8" s="16" t="str">
        <f t="shared" si="248"/>
        <v/>
      </c>
      <c r="GU8" s="7" t="str">
        <f t="shared" si="249"/>
        <v/>
      </c>
      <c r="GV8" s="16" t="str">
        <f t="shared" si="250"/>
        <v/>
      </c>
      <c r="GW8" s="7" t="str">
        <f t="shared" si="251"/>
        <v/>
      </c>
    </row>
    <row r="9" spans="1:205" x14ac:dyDescent="0.25">
      <c r="A9" s="2"/>
      <c r="B9" s="21" t="str">
        <f>IFERROR(INDEX('Tournament Setup'!$B$17:$B$84, MATCH($BE9, 'Tournament Setup'!$BV$17:$BV$84, 0)), "")</f>
        <v>Ireland</v>
      </c>
      <c r="C9" s="36" t="s">
        <v>9</v>
      </c>
      <c r="D9" s="21" t="str">
        <f>IFERROR(INDEX('Tournament Setup'!$J$17:$J$84, MATCH($BE9, 'Tournament Setup'!$BV$17:$BV$84, 0)), "")</f>
        <v>Romania</v>
      </c>
      <c r="E9" s="2"/>
      <c r="F9" s="63">
        <f>IFERROR(INDEX('Tournament Setup'!$AV$17:$AV$84, MATCH($BE9, 'Tournament Setup'!$BV$17:$BV$84, 0)), "")</f>
        <v>45178.604166666672</v>
      </c>
      <c r="G9" s="2"/>
      <c r="H9" s="67"/>
      <c r="I9" s="68"/>
      <c r="J9" s="2"/>
      <c r="K9" s="10"/>
      <c r="L9" s="11"/>
      <c r="M9" s="2"/>
      <c r="N9" s="10"/>
      <c r="O9" s="11"/>
      <c r="P9" s="10"/>
      <c r="Q9" s="11"/>
      <c r="R9" s="10"/>
      <c r="S9" s="11"/>
      <c r="T9" s="10"/>
      <c r="U9" s="11"/>
      <c r="V9" s="10"/>
      <c r="W9" s="11"/>
      <c r="X9" s="10"/>
      <c r="Y9" s="11"/>
      <c r="Z9" s="10"/>
      <c r="AA9" s="11"/>
      <c r="AB9" s="10"/>
      <c r="AC9" s="11"/>
      <c r="AD9" s="10"/>
      <c r="AE9" s="11"/>
      <c r="AF9" s="10"/>
      <c r="AG9" s="11"/>
      <c r="AH9" s="10"/>
      <c r="AI9" s="11"/>
      <c r="AJ9" s="10"/>
      <c r="AK9" s="11"/>
      <c r="AL9" s="10"/>
      <c r="AM9" s="11"/>
      <c r="AN9" s="10"/>
      <c r="AO9" s="11"/>
      <c r="AP9" s="10"/>
      <c r="AQ9" s="11"/>
      <c r="AR9" s="10"/>
      <c r="AS9" s="11"/>
      <c r="AT9" s="10"/>
      <c r="AU9" s="11"/>
      <c r="AV9" s="10"/>
      <c r="AW9" s="11"/>
      <c r="AX9" s="10"/>
      <c r="AY9" s="11"/>
      <c r="AZ9" s="10"/>
      <c r="BA9" s="11"/>
      <c r="BB9" s="2"/>
      <c r="BE9" s="34">
        <v>3</v>
      </c>
      <c r="BG9" s="34" t="str">
        <f t="shared" si="252"/>
        <v/>
      </c>
      <c r="BI9" s="16" t="str">
        <f t="shared" si="253"/>
        <v/>
      </c>
      <c r="BJ9" s="7" t="str">
        <f t="shared" si="254"/>
        <v/>
      </c>
      <c r="BL9" s="34" t="str">
        <f t="shared" si="134"/>
        <v>IrelandRomania</v>
      </c>
      <c r="BN9" s="16" t="str">
        <f t="shared" si="255"/>
        <v/>
      </c>
      <c r="BO9" s="17" t="str">
        <f t="shared" si="256"/>
        <v/>
      </c>
      <c r="BP9" s="17" t="str">
        <f t="shared" si="257"/>
        <v/>
      </c>
      <c r="BQ9" s="7" t="str">
        <f t="shared" si="258"/>
        <v/>
      </c>
      <c r="BS9" s="16" t="str">
        <f t="shared" si="259"/>
        <v/>
      </c>
      <c r="BT9" s="17" t="str">
        <f t="shared" si="260"/>
        <v/>
      </c>
      <c r="BU9" s="17" t="str">
        <f t="shared" si="261"/>
        <v/>
      </c>
      <c r="BV9" s="7" t="str">
        <f t="shared" si="262"/>
        <v/>
      </c>
      <c r="BX9" s="16" t="str">
        <f t="shared" si="263"/>
        <v/>
      </c>
      <c r="BY9" s="7" t="str">
        <f t="shared" si="135"/>
        <v/>
      </c>
      <c r="CA9" s="16" t="str">
        <f>IFERROR(INDEX('Tournament Setup'!$J$90:$J$109, MATCH($B9, 'Tournament Setup'!$B$90:$B$109, 0)), "")</f>
        <v>Green - Medium</v>
      </c>
      <c r="CB9" s="7" t="str">
        <f>IFERROR(INDEX('Tournament Setup'!$Q$90:$Q$109, MATCH($B9, 'Tournament Setup'!$B$90:$B$109, 0)), "")</f>
        <v>White</v>
      </c>
      <c r="CC9" s="16" t="str">
        <f>IFERROR(INDEX('Tournament Setup'!$J$90:$J$109, MATCH($D9, 'Tournament Setup'!$B$90:$B$109, 0)), "")</f>
        <v>Yellow</v>
      </c>
      <c r="CD9" s="7" t="str">
        <f>IFERROR(INDEX('Tournament Setup'!$Q$90:$Q$109, MATCH($D9, 'Tournament Setup'!$B$90:$B$109, 0)), "")</f>
        <v>Red - Medium</v>
      </c>
      <c r="CF9" s="16" t="str">
        <f t="shared" si="264"/>
        <v/>
      </c>
      <c r="CG9" s="17" t="str">
        <f t="shared" si="265"/>
        <v/>
      </c>
      <c r="CH9" s="17" t="str">
        <f t="shared" si="136"/>
        <v/>
      </c>
      <c r="CI9" s="17" t="str">
        <f t="shared" si="137"/>
        <v/>
      </c>
      <c r="CJ9" s="17" t="str">
        <f t="shared" si="138"/>
        <v/>
      </c>
      <c r="CK9" s="17" t="str">
        <f t="shared" si="139"/>
        <v/>
      </c>
      <c r="CL9" s="17" t="str">
        <f t="shared" si="140"/>
        <v/>
      </c>
      <c r="CM9" s="17" t="str">
        <f t="shared" si="141"/>
        <v/>
      </c>
      <c r="CN9" s="17" t="str">
        <f t="shared" si="142"/>
        <v/>
      </c>
      <c r="CO9" s="17" t="str">
        <f t="shared" si="143"/>
        <v/>
      </c>
      <c r="CP9" s="17" t="str">
        <f t="shared" si="144"/>
        <v/>
      </c>
      <c r="CQ9" s="17" t="str">
        <f t="shared" si="145"/>
        <v/>
      </c>
      <c r="CR9" s="17" t="str">
        <f t="shared" si="146"/>
        <v/>
      </c>
      <c r="CS9" s="17" t="str">
        <f t="shared" si="147"/>
        <v/>
      </c>
      <c r="CT9" s="17" t="str">
        <f t="shared" si="148"/>
        <v/>
      </c>
      <c r="CU9" s="17" t="str">
        <f t="shared" si="149"/>
        <v/>
      </c>
      <c r="CV9" s="17" t="str">
        <f t="shared" si="150"/>
        <v/>
      </c>
      <c r="CW9" s="17" t="str">
        <f t="shared" si="151"/>
        <v/>
      </c>
      <c r="CX9" s="17" t="str">
        <f t="shared" si="152"/>
        <v/>
      </c>
      <c r="CY9" s="17" t="str">
        <f t="shared" si="153"/>
        <v/>
      </c>
      <c r="CZ9" s="17" t="str">
        <f t="shared" si="154"/>
        <v/>
      </c>
      <c r="DA9" s="17" t="str">
        <f t="shared" si="155"/>
        <v/>
      </c>
      <c r="DB9" s="17" t="str">
        <f t="shared" si="156"/>
        <v/>
      </c>
      <c r="DC9" s="17" t="str">
        <f t="shared" si="157"/>
        <v/>
      </c>
      <c r="DD9" s="17" t="str">
        <f t="shared" si="158"/>
        <v/>
      </c>
      <c r="DE9" s="17" t="str">
        <f t="shared" si="159"/>
        <v/>
      </c>
      <c r="DF9" s="17" t="str">
        <f t="shared" si="160"/>
        <v/>
      </c>
      <c r="DG9" s="17" t="str">
        <f t="shared" si="161"/>
        <v/>
      </c>
      <c r="DH9" s="17" t="str">
        <f t="shared" si="162"/>
        <v/>
      </c>
      <c r="DI9" s="17" t="str">
        <f t="shared" si="163"/>
        <v/>
      </c>
      <c r="DJ9" s="17" t="str">
        <f t="shared" si="164"/>
        <v/>
      </c>
      <c r="DK9" s="17" t="str">
        <f t="shared" si="165"/>
        <v/>
      </c>
      <c r="DL9" s="17" t="str">
        <f t="shared" si="166"/>
        <v/>
      </c>
      <c r="DM9" s="17" t="str">
        <f t="shared" si="167"/>
        <v/>
      </c>
      <c r="DN9" s="17" t="str">
        <f t="shared" si="168"/>
        <v/>
      </c>
      <c r="DO9" s="17" t="str">
        <f t="shared" si="169"/>
        <v/>
      </c>
      <c r="DP9" s="17" t="str">
        <f t="shared" si="170"/>
        <v/>
      </c>
      <c r="DQ9" s="17" t="str">
        <f t="shared" si="171"/>
        <v/>
      </c>
      <c r="DR9" s="17" t="str">
        <f t="shared" si="172"/>
        <v/>
      </c>
      <c r="DS9" s="7" t="str">
        <f t="shared" si="173"/>
        <v/>
      </c>
      <c r="DU9" s="16" t="str">
        <f t="shared" si="266"/>
        <v/>
      </c>
      <c r="DV9" s="7" t="str">
        <f t="shared" si="267"/>
        <v/>
      </c>
      <c r="DW9" s="16" t="str">
        <f t="shared" si="174"/>
        <v/>
      </c>
      <c r="DX9" s="7" t="str">
        <f t="shared" si="175"/>
        <v/>
      </c>
      <c r="DY9" s="16" t="str">
        <f t="shared" si="176"/>
        <v/>
      </c>
      <c r="DZ9" s="7" t="str">
        <f t="shared" si="177"/>
        <v/>
      </c>
      <c r="EA9" s="16" t="str">
        <f t="shared" si="178"/>
        <v/>
      </c>
      <c r="EB9" s="7" t="str">
        <f t="shared" si="179"/>
        <v/>
      </c>
      <c r="EC9" s="16" t="str">
        <f t="shared" si="180"/>
        <v/>
      </c>
      <c r="ED9" s="7" t="str">
        <f t="shared" si="181"/>
        <v/>
      </c>
      <c r="EE9" s="16" t="str">
        <f t="shared" si="182"/>
        <v/>
      </c>
      <c r="EF9" s="7" t="str">
        <f t="shared" si="183"/>
        <v/>
      </c>
      <c r="EG9" s="16" t="str">
        <f t="shared" si="184"/>
        <v/>
      </c>
      <c r="EH9" s="7" t="str">
        <f t="shared" si="185"/>
        <v/>
      </c>
      <c r="EI9" s="16" t="str">
        <f t="shared" si="186"/>
        <v/>
      </c>
      <c r="EJ9" s="7" t="str">
        <f t="shared" si="187"/>
        <v/>
      </c>
      <c r="EK9" s="16" t="str">
        <f t="shared" si="188"/>
        <v/>
      </c>
      <c r="EL9" s="7" t="str">
        <f t="shared" si="189"/>
        <v/>
      </c>
      <c r="EM9" s="16" t="str">
        <f t="shared" si="190"/>
        <v/>
      </c>
      <c r="EN9" s="7" t="str">
        <f t="shared" si="191"/>
        <v/>
      </c>
      <c r="EO9" s="16" t="str">
        <f t="shared" si="192"/>
        <v/>
      </c>
      <c r="EP9" s="7" t="str">
        <f t="shared" si="193"/>
        <v/>
      </c>
      <c r="EQ9" s="16" t="str">
        <f t="shared" si="194"/>
        <v/>
      </c>
      <c r="ER9" s="7" t="str">
        <f t="shared" si="195"/>
        <v/>
      </c>
      <c r="ES9" s="16" t="str">
        <f t="shared" si="196"/>
        <v/>
      </c>
      <c r="ET9" s="7" t="str">
        <f t="shared" si="197"/>
        <v/>
      </c>
      <c r="EU9" s="16" t="str">
        <f t="shared" si="198"/>
        <v/>
      </c>
      <c r="EV9" s="7" t="str">
        <f t="shared" si="199"/>
        <v/>
      </c>
      <c r="EW9" s="16" t="str">
        <f t="shared" si="200"/>
        <v/>
      </c>
      <c r="EX9" s="7" t="str">
        <f t="shared" si="201"/>
        <v/>
      </c>
      <c r="EY9" s="16" t="str">
        <f t="shared" si="202"/>
        <v/>
      </c>
      <c r="EZ9" s="7" t="str">
        <f t="shared" si="203"/>
        <v/>
      </c>
      <c r="FA9" s="16" t="str">
        <f t="shared" si="204"/>
        <v/>
      </c>
      <c r="FB9" s="7" t="str">
        <f t="shared" si="205"/>
        <v/>
      </c>
      <c r="FC9" s="16" t="str">
        <f t="shared" si="206"/>
        <v/>
      </c>
      <c r="FD9" s="7" t="str">
        <f t="shared" si="207"/>
        <v/>
      </c>
      <c r="FE9" s="16" t="str">
        <f t="shared" si="208"/>
        <v/>
      </c>
      <c r="FF9" s="7" t="str">
        <f t="shared" si="209"/>
        <v/>
      </c>
      <c r="FG9" s="16" t="str">
        <f t="shared" si="210"/>
        <v/>
      </c>
      <c r="FH9" s="7" t="str">
        <f t="shared" si="211"/>
        <v/>
      </c>
      <c r="FJ9" s="16" t="str">
        <f t="shared" si="212"/>
        <v/>
      </c>
      <c r="FK9" s="7" t="str">
        <f t="shared" si="213"/>
        <v/>
      </c>
      <c r="FL9" s="16" t="str">
        <f t="shared" si="214"/>
        <v/>
      </c>
      <c r="FM9" s="7" t="str">
        <f t="shared" si="215"/>
        <v/>
      </c>
      <c r="FN9" s="16" t="str">
        <f t="shared" si="216"/>
        <v/>
      </c>
      <c r="FO9" s="7" t="str">
        <f t="shared" si="217"/>
        <v/>
      </c>
      <c r="FP9" s="16" t="str">
        <f t="shared" si="218"/>
        <v/>
      </c>
      <c r="FQ9" s="7" t="str">
        <f t="shared" si="219"/>
        <v/>
      </c>
      <c r="FR9" s="16" t="str">
        <f t="shared" si="220"/>
        <v/>
      </c>
      <c r="FS9" s="7" t="str">
        <f t="shared" si="221"/>
        <v/>
      </c>
      <c r="FT9" s="16" t="str">
        <f t="shared" si="222"/>
        <v/>
      </c>
      <c r="FU9" s="7" t="str">
        <f t="shared" si="223"/>
        <v/>
      </c>
      <c r="FV9" s="16" t="str">
        <f t="shared" si="224"/>
        <v/>
      </c>
      <c r="FW9" s="7" t="str">
        <f t="shared" si="225"/>
        <v/>
      </c>
      <c r="FX9" s="16" t="str">
        <f t="shared" si="226"/>
        <v/>
      </c>
      <c r="FY9" s="7" t="str">
        <f t="shared" si="227"/>
        <v/>
      </c>
      <c r="FZ9" s="16" t="str">
        <f t="shared" si="228"/>
        <v/>
      </c>
      <c r="GA9" s="7" t="str">
        <f t="shared" si="229"/>
        <v/>
      </c>
      <c r="GB9" s="16" t="str">
        <f t="shared" si="230"/>
        <v/>
      </c>
      <c r="GC9" s="7" t="str">
        <f t="shared" si="231"/>
        <v/>
      </c>
      <c r="GD9" s="16" t="str">
        <f t="shared" si="232"/>
        <v/>
      </c>
      <c r="GE9" s="7" t="str">
        <f t="shared" si="233"/>
        <v/>
      </c>
      <c r="GF9" s="16" t="str">
        <f t="shared" si="234"/>
        <v/>
      </c>
      <c r="GG9" s="7" t="str">
        <f t="shared" si="235"/>
        <v/>
      </c>
      <c r="GH9" s="16" t="str">
        <f t="shared" si="236"/>
        <v/>
      </c>
      <c r="GI9" s="7" t="str">
        <f t="shared" si="237"/>
        <v/>
      </c>
      <c r="GJ9" s="16" t="str">
        <f t="shared" si="238"/>
        <v/>
      </c>
      <c r="GK9" s="7" t="str">
        <f t="shared" si="239"/>
        <v/>
      </c>
      <c r="GL9" s="16" t="str">
        <f t="shared" si="240"/>
        <v/>
      </c>
      <c r="GM9" s="7" t="str">
        <f t="shared" si="241"/>
        <v/>
      </c>
      <c r="GN9" s="16" t="str">
        <f t="shared" si="242"/>
        <v/>
      </c>
      <c r="GO9" s="7" t="str">
        <f t="shared" si="243"/>
        <v/>
      </c>
      <c r="GP9" s="16" t="str">
        <f t="shared" si="244"/>
        <v/>
      </c>
      <c r="GQ9" s="7" t="str">
        <f t="shared" si="245"/>
        <v/>
      </c>
      <c r="GR9" s="16" t="str">
        <f t="shared" si="246"/>
        <v/>
      </c>
      <c r="GS9" s="7" t="str">
        <f t="shared" si="247"/>
        <v/>
      </c>
      <c r="GT9" s="16" t="str">
        <f t="shared" si="248"/>
        <v/>
      </c>
      <c r="GU9" s="7" t="str">
        <f t="shared" si="249"/>
        <v/>
      </c>
      <c r="GV9" s="16" t="str">
        <f t="shared" si="250"/>
        <v/>
      </c>
      <c r="GW9" s="7" t="str">
        <f t="shared" si="251"/>
        <v/>
      </c>
    </row>
    <row r="10" spans="1:205" x14ac:dyDescent="0.25">
      <c r="A10" s="2"/>
      <c r="B10" s="21" t="str">
        <f>IFERROR(INDEX('Tournament Setup'!$B$17:$B$84, MATCH($BE10, 'Tournament Setup'!$BV$17:$BV$84, 0)), "")</f>
        <v>Australia</v>
      </c>
      <c r="C10" s="36" t="s">
        <v>9</v>
      </c>
      <c r="D10" s="21" t="str">
        <f>IFERROR(INDEX('Tournament Setup'!$J$17:$J$84, MATCH($BE10, 'Tournament Setup'!$BV$17:$BV$84, 0)), "")</f>
        <v>Georgia</v>
      </c>
      <c r="E10" s="2"/>
      <c r="F10" s="63">
        <f>IFERROR(INDEX('Tournament Setup'!$AV$17:$AV$84, MATCH($BE10, 'Tournament Setup'!$BV$17:$BV$84, 0)), "")</f>
        <v>45178.708333333336</v>
      </c>
      <c r="G10" s="2"/>
      <c r="H10" s="67"/>
      <c r="I10" s="68"/>
      <c r="J10" s="2"/>
      <c r="K10" s="10"/>
      <c r="L10" s="11"/>
      <c r="M10" s="2"/>
      <c r="N10" s="10"/>
      <c r="O10" s="11"/>
      <c r="P10" s="10"/>
      <c r="Q10" s="11"/>
      <c r="R10" s="10"/>
      <c r="S10" s="11"/>
      <c r="T10" s="10"/>
      <c r="U10" s="11"/>
      <c r="V10" s="10"/>
      <c r="W10" s="11"/>
      <c r="X10" s="10"/>
      <c r="Y10" s="11"/>
      <c r="Z10" s="10"/>
      <c r="AA10" s="11"/>
      <c r="AB10" s="10"/>
      <c r="AC10" s="11"/>
      <c r="AD10" s="10"/>
      <c r="AE10" s="11"/>
      <c r="AF10" s="10"/>
      <c r="AG10" s="11"/>
      <c r="AH10" s="10"/>
      <c r="AI10" s="11"/>
      <c r="AJ10" s="10"/>
      <c r="AK10" s="11"/>
      <c r="AL10" s="10"/>
      <c r="AM10" s="11"/>
      <c r="AN10" s="10"/>
      <c r="AO10" s="11"/>
      <c r="AP10" s="10"/>
      <c r="AQ10" s="11"/>
      <c r="AR10" s="10"/>
      <c r="AS10" s="11"/>
      <c r="AT10" s="10"/>
      <c r="AU10" s="11"/>
      <c r="AV10" s="10"/>
      <c r="AW10" s="11"/>
      <c r="AX10" s="10"/>
      <c r="AY10" s="11"/>
      <c r="AZ10" s="10"/>
      <c r="BA10" s="11"/>
      <c r="BB10" s="2"/>
      <c r="BE10" s="34">
        <v>4</v>
      </c>
      <c r="BG10" s="34" t="str">
        <f t="shared" si="252"/>
        <v/>
      </c>
      <c r="BI10" s="16" t="str">
        <f t="shared" si="253"/>
        <v/>
      </c>
      <c r="BJ10" s="7" t="str">
        <f t="shared" si="254"/>
        <v/>
      </c>
      <c r="BL10" s="34" t="str">
        <f t="shared" si="134"/>
        <v>AustraliaGeorgia</v>
      </c>
      <c r="BN10" s="16" t="str">
        <f t="shared" si="255"/>
        <v/>
      </c>
      <c r="BO10" s="17" t="str">
        <f t="shared" si="256"/>
        <v/>
      </c>
      <c r="BP10" s="17" t="str">
        <f t="shared" si="257"/>
        <v/>
      </c>
      <c r="BQ10" s="7" t="str">
        <f t="shared" si="258"/>
        <v/>
      </c>
      <c r="BS10" s="16" t="str">
        <f t="shared" si="259"/>
        <v/>
      </c>
      <c r="BT10" s="17" t="str">
        <f t="shared" si="260"/>
        <v/>
      </c>
      <c r="BU10" s="17" t="str">
        <f t="shared" si="261"/>
        <v/>
      </c>
      <c r="BV10" s="7" t="str">
        <f t="shared" si="262"/>
        <v/>
      </c>
      <c r="BX10" s="16" t="str">
        <f t="shared" si="263"/>
        <v/>
      </c>
      <c r="BY10" s="7" t="str">
        <f t="shared" si="135"/>
        <v/>
      </c>
      <c r="CA10" s="16" t="str">
        <f>IFERROR(INDEX('Tournament Setup'!$J$90:$J$109, MATCH($B10, 'Tournament Setup'!$B$90:$B$109, 0)), "")</f>
        <v>Gold</v>
      </c>
      <c r="CB10" s="7" t="str">
        <f>IFERROR(INDEX('Tournament Setup'!$Q$90:$Q$109, MATCH($B10, 'Tournament Setup'!$B$90:$B$109, 0)), "")</f>
        <v>Green - Dark</v>
      </c>
      <c r="CC10" s="16" t="str">
        <f>IFERROR(INDEX('Tournament Setup'!$J$90:$J$109, MATCH($D10, 'Tournament Setup'!$B$90:$B$109, 0)), "")</f>
        <v>White</v>
      </c>
      <c r="CD10" s="7" t="str">
        <f>IFERROR(INDEX('Tournament Setup'!$Q$90:$Q$109, MATCH($D10, 'Tournament Setup'!$B$90:$B$109, 0)), "")</f>
        <v>Red - Medium</v>
      </c>
      <c r="CF10" s="16" t="str">
        <f t="shared" si="264"/>
        <v/>
      </c>
      <c r="CG10" s="17" t="str">
        <f t="shared" si="265"/>
        <v/>
      </c>
      <c r="CH10" s="17" t="str">
        <f t="shared" si="136"/>
        <v/>
      </c>
      <c r="CI10" s="17" t="str">
        <f t="shared" si="137"/>
        <v/>
      </c>
      <c r="CJ10" s="17" t="str">
        <f t="shared" si="138"/>
        <v/>
      </c>
      <c r="CK10" s="17" t="str">
        <f t="shared" si="139"/>
        <v/>
      </c>
      <c r="CL10" s="17" t="str">
        <f t="shared" si="140"/>
        <v/>
      </c>
      <c r="CM10" s="17" t="str">
        <f t="shared" si="141"/>
        <v/>
      </c>
      <c r="CN10" s="17" t="str">
        <f t="shared" si="142"/>
        <v/>
      </c>
      <c r="CO10" s="17" t="str">
        <f t="shared" si="143"/>
        <v/>
      </c>
      <c r="CP10" s="17" t="str">
        <f t="shared" si="144"/>
        <v/>
      </c>
      <c r="CQ10" s="17" t="str">
        <f t="shared" si="145"/>
        <v/>
      </c>
      <c r="CR10" s="17" t="str">
        <f t="shared" si="146"/>
        <v/>
      </c>
      <c r="CS10" s="17" t="str">
        <f t="shared" si="147"/>
        <v/>
      </c>
      <c r="CT10" s="17" t="str">
        <f t="shared" si="148"/>
        <v/>
      </c>
      <c r="CU10" s="17" t="str">
        <f t="shared" si="149"/>
        <v/>
      </c>
      <c r="CV10" s="17" t="str">
        <f t="shared" si="150"/>
        <v/>
      </c>
      <c r="CW10" s="17" t="str">
        <f t="shared" si="151"/>
        <v/>
      </c>
      <c r="CX10" s="17" t="str">
        <f t="shared" si="152"/>
        <v/>
      </c>
      <c r="CY10" s="17" t="str">
        <f t="shared" si="153"/>
        <v/>
      </c>
      <c r="CZ10" s="17" t="str">
        <f t="shared" si="154"/>
        <v/>
      </c>
      <c r="DA10" s="17" t="str">
        <f t="shared" si="155"/>
        <v/>
      </c>
      <c r="DB10" s="17" t="str">
        <f t="shared" si="156"/>
        <v/>
      </c>
      <c r="DC10" s="17" t="str">
        <f t="shared" si="157"/>
        <v/>
      </c>
      <c r="DD10" s="17" t="str">
        <f t="shared" si="158"/>
        <v/>
      </c>
      <c r="DE10" s="17" t="str">
        <f t="shared" si="159"/>
        <v/>
      </c>
      <c r="DF10" s="17" t="str">
        <f t="shared" si="160"/>
        <v/>
      </c>
      <c r="DG10" s="17" t="str">
        <f t="shared" si="161"/>
        <v/>
      </c>
      <c r="DH10" s="17" t="str">
        <f t="shared" si="162"/>
        <v/>
      </c>
      <c r="DI10" s="17" t="str">
        <f t="shared" si="163"/>
        <v/>
      </c>
      <c r="DJ10" s="17" t="str">
        <f t="shared" si="164"/>
        <v/>
      </c>
      <c r="DK10" s="17" t="str">
        <f t="shared" si="165"/>
        <v/>
      </c>
      <c r="DL10" s="17" t="str">
        <f t="shared" si="166"/>
        <v/>
      </c>
      <c r="DM10" s="17" t="str">
        <f t="shared" si="167"/>
        <v/>
      </c>
      <c r="DN10" s="17" t="str">
        <f t="shared" si="168"/>
        <v/>
      </c>
      <c r="DO10" s="17" t="str">
        <f t="shared" si="169"/>
        <v/>
      </c>
      <c r="DP10" s="17" t="str">
        <f t="shared" si="170"/>
        <v/>
      </c>
      <c r="DQ10" s="17" t="str">
        <f t="shared" si="171"/>
        <v/>
      </c>
      <c r="DR10" s="17" t="str">
        <f t="shared" si="172"/>
        <v/>
      </c>
      <c r="DS10" s="7" t="str">
        <f t="shared" si="173"/>
        <v/>
      </c>
      <c r="DU10" s="16" t="str">
        <f t="shared" si="266"/>
        <v/>
      </c>
      <c r="DV10" s="7" t="str">
        <f t="shared" si="267"/>
        <v/>
      </c>
      <c r="DW10" s="16" t="str">
        <f t="shared" si="174"/>
        <v/>
      </c>
      <c r="DX10" s="7" t="str">
        <f t="shared" si="175"/>
        <v/>
      </c>
      <c r="DY10" s="16" t="str">
        <f t="shared" si="176"/>
        <v/>
      </c>
      <c r="DZ10" s="7" t="str">
        <f t="shared" si="177"/>
        <v/>
      </c>
      <c r="EA10" s="16" t="str">
        <f t="shared" si="178"/>
        <v/>
      </c>
      <c r="EB10" s="7" t="str">
        <f t="shared" si="179"/>
        <v/>
      </c>
      <c r="EC10" s="16" t="str">
        <f t="shared" si="180"/>
        <v/>
      </c>
      <c r="ED10" s="7" t="str">
        <f t="shared" si="181"/>
        <v/>
      </c>
      <c r="EE10" s="16" t="str">
        <f t="shared" si="182"/>
        <v/>
      </c>
      <c r="EF10" s="7" t="str">
        <f t="shared" si="183"/>
        <v/>
      </c>
      <c r="EG10" s="16" t="str">
        <f t="shared" si="184"/>
        <v/>
      </c>
      <c r="EH10" s="7" t="str">
        <f t="shared" si="185"/>
        <v/>
      </c>
      <c r="EI10" s="16" t="str">
        <f t="shared" si="186"/>
        <v/>
      </c>
      <c r="EJ10" s="7" t="str">
        <f t="shared" si="187"/>
        <v/>
      </c>
      <c r="EK10" s="16" t="str">
        <f t="shared" si="188"/>
        <v/>
      </c>
      <c r="EL10" s="7" t="str">
        <f t="shared" si="189"/>
        <v/>
      </c>
      <c r="EM10" s="16" t="str">
        <f t="shared" si="190"/>
        <v/>
      </c>
      <c r="EN10" s="7" t="str">
        <f t="shared" si="191"/>
        <v/>
      </c>
      <c r="EO10" s="16" t="str">
        <f t="shared" si="192"/>
        <v/>
      </c>
      <c r="EP10" s="7" t="str">
        <f t="shared" si="193"/>
        <v/>
      </c>
      <c r="EQ10" s="16" t="str">
        <f t="shared" si="194"/>
        <v/>
      </c>
      <c r="ER10" s="7" t="str">
        <f t="shared" si="195"/>
        <v/>
      </c>
      <c r="ES10" s="16" t="str">
        <f t="shared" si="196"/>
        <v/>
      </c>
      <c r="ET10" s="7" t="str">
        <f t="shared" si="197"/>
        <v/>
      </c>
      <c r="EU10" s="16" t="str">
        <f t="shared" si="198"/>
        <v/>
      </c>
      <c r="EV10" s="7" t="str">
        <f t="shared" si="199"/>
        <v/>
      </c>
      <c r="EW10" s="16" t="str">
        <f t="shared" si="200"/>
        <v/>
      </c>
      <c r="EX10" s="7" t="str">
        <f t="shared" si="201"/>
        <v/>
      </c>
      <c r="EY10" s="16" t="str">
        <f t="shared" si="202"/>
        <v/>
      </c>
      <c r="EZ10" s="7" t="str">
        <f t="shared" si="203"/>
        <v/>
      </c>
      <c r="FA10" s="16" t="str">
        <f t="shared" si="204"/>
        <v/>
      </c>
      <c r="FB10" s="7" t="str">
        <f t="shared" si="205"/>
        <v/>
      </c>
      <c r="FC10" s="16" t="str">
        <f t="shared" si="206"/>
        <v/>
      </c>
      <c r="FD10" s="7" t="str">
        <f t="shared" si="207"/>
        <v/>
      </c>
      <c r="FE10" s="16" t="str">
        <f t="shared" si="208"/>
        <v/>
      </c>
      <c r="FF10" s="7" t="str">
        <f t="shared" si="209"/>
        <v/>
      </c>
      <c r="FG10" s="16" t="str">
        <f t="shared" si="210"/>
        <v/>
      </c>
      <c r="FH10" s="7" t="str">
        <f t="shared" si="211"/>
        <v/>
      </c>
      <c r="FJ10" s="16" t="str">
        <f t="shared" si="212"/>
        <v/>
      </c>
      <c r="FK10" s="7" t="str">
        <f t="shared" si="213"/>
        <v/>
      </c>
      <c r="FL10" s="16" t="str">
        <f t="shared" si="214"/>
        <v/>
      </c>
      <c r="FM10" s="7" t="str">
        <f t="shared" si="215"/>
        <v/>
      </c>
      <c r="FN10" s="16" t="str">
        <f t="shared" si="216"/>
        <v/>
      </c>
      <c r="FO10" s="7" t="str">
        <f t="shared" si="217"/>
        <v/>
      </c>
      <c r="FP10" s="16" t="str">
        <f t="shared" si="218"/>
        <v/>
      </c>
      <c r="FQ10" s="7" t="str">
        <f t="shared" si="219"/>
        <v/>
      </c>
      <c r="FR10" s="16" t="str">
        <f t="shared" si="220"/>
        <v/>
      </c>
      <c r="FS10" s="7" t="str">
        <f t="shared" si="221"/>
        <v/>
      </c>
      <c r="FT10" s="16" t="str">
        <f t="shared" si="222"/>
        <v/>
      </c>
      <c r="FU10" s="7" t="str">
        <f t="shared" si="223"/>
        <v/>
      </c>
      <c r="FV10" s="16" t="str">
        <f t="shared" si="224"/>
        <v/>
      </c>
      <c r="FW10" s="7" t="str">
        <f t="shared" si="225"/>
        <v/>
      </c>
      <c r="FX10" s="16" t="str">
        <f t="shared" si="226"/>
        <v/>
      </c>
      <c r="FY10" s="7" t="str">
        <f t="shared" si="227"/>
        <v/>
      </c>
      <c r="FZ10" s="16" t="str">
        <f t="shared" si="228"/>
        <v/>
      </c>
      <c r="GA10" s="7" t="str">
        <f t="shared" si="229"/>
        <v/>
      </c>
      <c r="GB10" s="16" t="str">
        <f t="shared" si="230"/>
        <v/>
      </c>
      <c r="GC10" s="7" t="str">
        <f t="shared" si="231"/>
        <v/>
      </c>
      <c r="GD10" s="16" t="str">
        <f t="shared" si="232"/>
        <v/>
      </c>
      <c r="GE10" s="7" t="str">
        <f t="shared" si="233"/>
        <v/>
      </c>
      <c r="GF10" s="16" t="str">
        <f t="shared" si="234"/>
        <v/>
      </c>
      <c r="GG10" s="7" t="str">
        <f t="shared" si="235"/>
        <v/>
      </c>
      <c r="GH10" s="16" t="str">
        <f t="shared" si="236"/>
        <v/>
      </c>
      <c r="GI10" s="7" t="str">
        <f t="shared" si="237"/>
        <v/>
      </c>
      <c r="GJ10" s="16" t="str">
        <f t="shared" si="238"/>
        <v/>
      </c>
      <c r="GK10" s="7" t="str">
        <f t="shared" si="239"/>
        <v/>
      </c>
      <c r="GL10" s="16" t="str">
        <f t="shared" si="240"/>
        <v/>
      </c>
      <c r="GM10" s="7" t="str">
        <f t="shared" si="241"/>
        <v/>
      </c>
      <c r="GN10" s="16" t="str">
        <f t="shared" si="242"/>
        <v/>
      </c>
      <c r="GO10" s="7" t="str">
        <f t="shared" si="243"/>
        <v/>
      </c>
      <c r="GP10" s="16" t="str">
        <f t="shared" si="244"/>
        <v/>
      </c>
      <c r="GQ10" s="7" t="str">
        <f t="shared" si="245"/>
        <v/>
      </c>
      <c r="GR10" s="16" t="str">
        <f t="shared" si="246"/>
        <v/>
      </c>
      <c r="GS10" s="7" t="str">
        <f t="shared" si="247"/>
        <v/>
      </c>
      <c r="GT10" s="16" t="str">
        <f t="shared" si="248"/>
        <v/>
      </c>
      <c r="GU10" s="7" t="str">
        <f t="shared" si="249"/>
        <v/>
      </c>
      <c r="GV10" s="16" t="str">
        <f t="shared" si="250"/>
        <v/>
      </c>
      <c r="GW10" s="7" t="str">
        <f t="shared" si="251"/>
        <v/>
      </c>
    </row>
    <row r="11" spans="1:205" x14ac:dyDescent="0.25">
      <c r="A11" s="2"/>
      <c r="B11" s="21" t="str">
        <f>IFERROR(INDEX('Tournament Setup'!$B$17:$B$84, MATCH($BE11, 'Tournament Setup'!$BV$17:$BV$84, 0)), "")</f>
        <v>England</v>
      </c>
      <c r="C11" s="36" t="s">
        <v>9</v>
      </c>
      <c r="D11" s="21" t="str">
        <f>IFERROR(INDEX('Tournament Setup'!$J$17:$J$84, MATCH($BE11, 'Tournament Setup'!$BV$17:$BV$84, 0)), "")</f>
        <v>Argentina</v>
      </c>
      <c r="E11" s="2"/>
      <c r="F11" s="63">
        <f>IFERROR(INDEX('Tournament Setup'!$AV$17:$AV$84, MATCH($BE11, 'Tournament Setup'!$BV$17:$BV$84, 0)), "")</f>
        <v>45178.833333333336</v>
      </c>
      <c r="G11" s="2"/>
      <c r="H11" s="67"/>
      <c r="I11" s="68"/>
      <c r="J11" s="2"/>
      <c r="K11" s="10"/>
      <c r="L11" s="11"/>
      <c r="M11" s="2"/>
      <c r="N11" s="10"/>
      <c r="O11" s="11"/>
      <c r="P11" s="10"/>
      <c r="Q11" s="11"/>
      <c r="R11" s="10"/>
      <c r="S11" s="11"/>
      <c r="T11" s="10"/>
      <c r="U11" s="11"/>
      <c r="V11" s="10"/>
      <c r="W11" s="11"/>
      <c r="X11" s="10"/>
      <c r="Y11" s="11"/>
      <c r="Z11" s="10"/>
      <c r="AA11" s="11"/>
      <c r="AB11" s="10"/>
      <c r="AC11" s="11"/>
      <c r="AD11" s="10"/>
      <c r="AE11" s="11"/>
      <c r="AF11" s="10"/>
      <c r="AG11" s="11"/>
      <c r="AH11" s="10"/>
      <c r="AI11" s="11"/>
      <c r="AJ11" s="10"/>
      <c r="AK11" s="11"/>
      <c r="AL11" s="10"/>
      <c r="AM11" s="11"/>
      <c r="AN11" s="10"/>
      <c r="AO11" s="11"/>
      <c r="AP11" s="10"/>
      <c r="AQ11" s="11"/>
      <c r="AR11" s="10"/>
      <c r="AS11" s="11"/>
      <c r="AT11" s="10"/>
      <c r="AU11" s="11"/>
      <c r="AV11" s="10"/>
      <c r="AW11" s="11"/>
      <c r="AX11" s="10"/>
      <c r="AY11" s="11"/>
      <c r="AZ11" s="10"/>
      <c r="BA11" s="11"/>
      <c r="BB11" s="2"/>
      <c r="BE11" s="34">
        <v>5</v>
      </c>
      <c r="BG11" s="34" t="str">
        <f t="shared" si="252"/>
        <v/>
      </c>
      <c r="BI11" s="16" t="str">
        <f t="shared" si="253"/>
        <v/>
      </c>
      <c r="BJ11" s="7" t="str">
        <f t="shared" si="254"/>
        <v/>
      </c>
      <c r="BL11" s="34" t="str">
        <f t="shared" si="134"/>
        <v>EnglandArgentina</v>
      </c>
      <c r="BN11" s="16" t="str">
        <f t="shared" si="255"/>
        <v/>
      </c>
      <c r="BO11" s="17" t="str">
        <f t="shared" si="256"/>
        <v/>
      </c>
      <c r="BP11" s="17" t="str">
        <f t="shared" si="257"/>
        <v/>
      </c>
      <c r="BQ11" s="7" t="str">
        <f t="shared" si="258"/>
        <v/>
      </c>
      <c r="BS11" s="16" t="str">
        <f t="shared" si="259"/>
        <v/>
      </c>
      <c r="BT11" s="17" t="str">
        <f t="shared" si="260"/>
        <v/>
      </c>
      <c r="BU11" s="17" t="str">
        <f t="shared" si="261"/>
        <v/>
      </c>
      <c r="BV11" s="7" t="str">
        <f t="shared" si="262"/>
        <v/>
      </c>
      <c r="BX11" s="16" t="str">
        <f t="shared" si="263"/>
        <v/>
      </c>
      <c r="BY11" s="7" t="str">
        <f t="shared" si="135"/>
        <v/>
      </c>
      <c r="CA11" s="16" t="str">
        <f>IFERROR(INDEX('Tournament Setup'!$J$90:$J$109, MATCH($B11, 'Tournament Setup'!$B$90:$B$109, 0)), "")</f>
        <v>White</v>
      </c>
      <c r="CB11" s="7" t="str">
        <f>IFERROR(INDEX('Tournament Setup'!$Q$90:$Q$109, MATCH($B11, 'Tournament Setup'!$B$90:$B$109, 0)), "")</f>
        <v>Red - Medium</v>
      </c>
      <c r="CC11" s="16" t="str">
        <f>IFERROR(INDEX('Tournament Setup'!$J$90:$J$109, MATCH($D11, 'Tournament Setup'!$B$90:$B$109, 0)), "")</f>
        <v>Blue - Light</v>
      </c>
      <c r="CD11" s="7" t="str">
        <f>IFERROR(INDEX('Tournament Setup'!$Q$90:$Q$109, MATCH($D11, 'Tournament Setup'!$B$90:$B$109, 0)), "")</f>
        <v>White</v>
      </c>
      <c r="CF11" s="16" t="str">
        <f t="shared" si="264"/>
        <v/>
      </c>
      <c r="CG11" s="17" t="str">
        <f t="shared" si="265"/>
        <v/>
      </c>
      <c r="CH11" s="17" t="str">
        <f t="shared" si="136"/>
        <v/>
      </c>
      <c r="CI11" s="17" t="str">
        <f t="shared" si="137"/>
        <v/>
      </c>
      <c r="CJ11" s="17" t="str">
        <f t="shared" si="138"/>
        <v/>
      </c>
      <c r="CK11" s="17" t="str">
        <f t="shared" si="139"/>
        <v/>
      </c>
      <c r="CL11" s="17" t="str">
        <f t="shared" si="140"/>
        <v/>
      </c>
      <c r="CM11" s="17" t="str">
        <f t="shared" si="141"/>
        <v/>
      </c>
      <c r="CN11" s="17" t="str">
        <f t="shared" si="142"/>
        <v/>
      </c>
      <c r="CO11" s="17" t="str">
        <f t="shared" si="143"/>
        <v/>
      </c>
      <c r="CP11" s="17" t="str">
        <f t="shared" si="144"/>
        <v/>
      </c>
      <c r="CQ11" s="17" t="str">
        <f t="shared" si="145"/>
        <v/>
      </c>
      <c r="CR11" s="17" t="str">
        <f t="shared" si="146"/>
        <v/>
      </c>
      <c r="CS11" s="17" t="str">
        <f t="shared" si="147"/>
        <v/>
      </c>
      <c r="CT11" s="17" t="str">
        <f t="shared" si="148"/>
        <v/>
      </c>
      <c r="CU11" s="17" t="str">
        <f t="shared" si="149"/>
        <v/>
      </c>
      <c r="CV11" s="17" t="str">
        <f t="shared" si="150"/>
        <v/>
      </c>
      <c r="CW11" s="17" t="str">
        <f t="shared" si="151"/>
        <v/>
      </c>
      <c r="CX11" s="17" t="str">
        <f t="shared" si="152"/>
        <v/>
      </c>
      <c r="CY11" s="17" t="str">
        <f t="shared" si="153"/>
        <v/>
      </c>
      <c r="CZ11" s="17" t="str">
        <f t="shared" si="154"/>
        <v/>
      </c>
      <c r="DA11" s="17" t="str">
        <f t="shared" si="155"/>
        <v/>
      </c>
      <c r="DB11" s="17" t="str">
        <f t="shared" si="156"/>
        <v/>
      </c>
      <c r="DC11" s="17" t="str">
        <f t="shared" si="157"/>
        <v/>
      </c>
      <c r="DD11" s="17" t="str">
        <f t="shared" si="158"/>
        <v/>
      </c>
      <c r="DE11" s="17" t="str">
        <f t="shared" si="159"/>
        <v/>
      </c>
      <c r="DF11" s="17" t="str">
        <f t="shared" si="160"/>
        <v/>
      </c>
      <c r="DG11" s="17" t="str">
        <f t="shared" si="161"/>
        <v/>
      </c>
      <c r="DH11" s="17" t="str">
        <f t="shared" si="162"/>
        <v/>
      </c>
      <c r="DI11" s="17" t="str">
        <f t="shared" si="163"/>
        <v/>
      </c>
      <c r="DJ11" s="17" t="str">
        <f t="shared" si="164"/>
        <v/>
      </c>
      <c r="DK11" s="17" t="str">
        <f t="shared" si="165"/>
        <v/>
      </c>
      <c r="DL11" s="17" t="str">
        <f t="shared" si="166"/>
        <v/>
      </c>
      <c r="DM11" s="17" t="str">
        <f t="shared" si="167"/>
        <v/>
      </c>
      <c r="DN11" s="17" t="str">
        <f t="shared" si="168"/>
        <v/>
      </c>
      <c r="DO11" s="17" t="str">
        <f t="shared" si="169"/>
        <v/>
      </c>
      <c r="DP11" s="17" t="str">
        <f t="shared" si="170"/>
        <v/>
      </c>
      <c r="DQ11" s="17" t="str">
        <f t="shared" si="171"/>
        <v/>
      </c>
      <c r="DR11" s="17" t="str">
        <f t="shared" si="172"/>
        <v/>
      </c>
      <c r="DS11" s="7" t="str">
        <f t="shared" si="173"/>
        <v/>
      </c>
      <c r="DU11" s="16" t="str">
        <f t="shared" si="266"/>
        <v/>
      </c>
      <c r="DV11" s="7" t="str">
        <f t="shared" si="267"/>
        <v/>
      </c>
      <c r="DW11" s="16" t="str">
        <f t="shared" si="174"/>
        <v/>
      </c>
      <c r="DX11" s="7" t="str">
        <f t="shared" si="175"/>
        <v/>
      </c>
      <c r="DY11" s="16" t="str">
        <f t="shared" si="176"/>
        <v/>
      </c>
      <c r="DZ11" s="7" t="str">
        <f t="shared" si="177"/>
        <v/>
      </c>
      <c r="EA11" s="16" t="str">
        <f t="shared" si="178"/>
        <v/>
      </c>
      <c r="EB11" s="7" t="str">
        <f t="shared" si="179"/>
        <v/>
      </c>
      <c r="EC11" s="16" t="str">
        <f t="shared" si="180"/>
        <v/>
      </c>
      <c r="ED11" s="7" t="str">
        <f t="shared" si="181"/>
        <v/>
      </c>
      <c r="EE11" s="16" t="str">
        <f t="shared" si="182"/>
        <v/>
      </c>
      <c r="EF11" s="7" t="str">
        <f t="shared" si="183"/>
        <v/>
      </c>
      <c r="EG11" s="16" t="str">
        <f t="shared" si="184"/>
        <v/>
      </c>
      <c r="EH11" s="7" t="str">
        <f t="shared" si="185"/>
        <v/>
      </c>
      <c r="EI11" s="16" t="str">
        <f t="shared" si="186"/>
        <v/>
      </c>
      <c r="EJ11" s="7" t="str">
        <f t="shared" si="187"/>
        <v/>
      </c>
      <c r="EK11" s="16" t="str">
        <f t="shared" si="188"/>
        <v/>
      </c>
      <c r="EL11" s="7" t="str">
        <f t="shared" si="189"/>
        <v/>
      </c>
      <c r="EM11" s="16" t="str">
        <f t="shared" si="190"/>
        <v/>
      </c>
      <c r="EN11" s="7" t="str">
        <f t="shared" si="191"/>
        <v/>
      </c>
      <c r="EO11" s="16" t="str">
        <f t="shared" si="192"/>
        <v/>
      </c>
      <c r="EP11" s="7" t="str">
        <f t="shared" si="193"/>
        <v/>
      </c>
      <c r="EQ11" s="16" t="str">
        <f t="shared" si="194"/>
        <v/>
      </c>
      <c r="ER11" s="7" t="str">
        <f t="shared" si="195"/>
        <v/>
      </c>
      <c r="ES11" s="16" t="str">
        <f t="shared" si="196"/>
        <v/>
      </c>
      <c r="ET11" s="7" t="str">
        <f t="shared" si="197"/>
        <v/>
      </c>
      <c r="EU11" s="16" t="str">
        <f t="shared" si="198"/>
        <v/>
      </c>
      <c r="EV11" s="7" t="str">
        <f t="shared" si="199"/>
        <v/>
      </c>
      <c r="EW11" s="16" t="str">
        <f t="shared" si="200"/>
        <v/>
      </c>
      <c r="EX11" s="7" t="str">
        <f t="shared" si="201"/>
        <v/>
      </c>
      <c r="EY11" s="16" t="str">
        <f t="shared" si="202"/>
        <v/>
      </c>
      <c r="EZ11" s="7" t="str">
        <f t="shared" si="203"/>
        <v/>
      </c>
      <c r="FA11" s="16" t="str">
        <f t="shared" si="204"/>
        <v/>
      </c>
      <c r="FB11" s="7" t="str">
        <f t="shared" si="205"/>
        <v/>
      </c>
      <c r="FC11" s="16" t="str">
        <f t="shared" si="206"/>
        <v/>
      </c>
      <c r="FD11" s="7" t="str">
        <f t="shared" si="207"/>
        <v/>
      </c>
      <c r="FE11" s="16" t="str">
        <f t="shared" si="208"/>
        <v/>
      </c>
      <c r="FF11" s="7" t="str">
        <f t="shared" si="209"/>
        <v/>
      </c>
      <c r="FG11" s="16" t="str">
        <f t="shared" si="210"/>
        <v/>
      </c>
      <c r="FH11" s="7" t="str">
        <f t="shared" si="211"/>
        <v/>
      </c>
      <c r="FJ11" s="16" t="str">
        <f t="shared" si="212"/>
        <v/>
      </c>
      <c r="FK11" s="7" t="str">
        <f t="shared" si="213"/>
        <v/>
      </c>
      <c r="FL11" s="16" t="str">
        <f t="shared" si="214"/>
        <v/>
      </c>
      <c r="FM11" s="7" t="str">
        <f t="shared" si="215"/>
        <v/>
      </c>
      <c r="FN11" s="16" t="str">
        <f t="shared" si="216"/>
        <v/>
      </c>
      <c r="FO11" s="7" t="str">
        <f t="shared" si="217"/>
        <v/>
      </c>
      <c r="FP11" s="16" t="str">
        <f t="shared" si="218"/>
        <v/>
      </c>
      <c r="FQ11" s="7" t="str">
        <f t="shared" si="219"/>
        <v/>
      </c>
      <c r="FR11" s="16" t="str">
        <f t="shared" si="220"/>
        <v/>
      </c>
      <c r="FS11" s="7" t="str">
        <f t="shared" si="221"/>
        <v/>
      </c>
      <c r="FT11" s="16" t="str">
        <f t="shared" si="222"/>
        <v/>
      </c>
      <c r="FU11" s="7" t="str">
        <f t="shared" si="223"/>
        <v/>
      </c>
      <c r="FV11" s="16" t="str">
        <f t="shared" si="224"/>
        <v/>
      </c>
      <c r="FW11" s="7" t="str">
        <f t="shared" si="225"/>
        <v/>
      </c>
      <c r="FX11" s="16" t="str">
        <f t="shared" si="226"/>
        <v/>
      </c>
      <c r="FY11" s="7" t="str">
        <f t="shared" si="227"/>
        <v/>
      </c>
      <c r="FZ11" s="16" t="str">
        <f t="shared" si="228"/>
        <v/>
      </c>
      <c r="GA11" s="7" t="str">
        <f t="shared" si="229"/>
        <v/>
      </c>
      <c r="GB11" s="16" t="str">
        <f t="shared" si="230"/>
        <v/>
      </c>
      <c r="GC11" s="7" t="str">
        <f t="shared" si="231"/>
        <v/>
      </c>
      <c r="GD11" s="16" t="str">
        <f t="shared" si="232"/>
        <v/>
      </c>
      <c r="GE11" s="7" t="str">
        <f t="shared" si="233"/>
        <v/>
      </c>
      <c r="GF11" s="16" t="str">
        <f t="shared" si="234"/>
        <v/>
      </c>
      <c r="GG11" s="7" t="str">
        <f t="shared" si="235"/>
        <v/>
      </c>
      <c r="GH11" s="16" t="str">
        <f t="shared" si="236"/>
        <v/>
      </c>
      <c r="GI11" s="7" t="str">
        <f t="shared" si="237"/>
        <v/>
      </c>
      <c r="GJ11" s="16" t="str">
        <f t="shared" si="238"/>
        <v/>
      </c>
      <c r="GK11" s="7" t="str">
        <f t="shared" si="239"/>
        <v/>
      </c>
      <c r="GL11" s="16" t="str">
        <f t="shared" si="240"/>
        <v/>
      </c>
      <c r="GM11" s="7" t="str">
        <f t="shared" si="241"/>
        <v/>
      </c>
      <c r="GN11" s="16" t="str">
        <f t="shared" si="242"/>
        <v/>
      </c>
      <c r="GO11" s="7" t="str">
        <f t="shared" si="243"/>
        <v/>
      </c>
      <c r="GP11" s="16" t="str">
        <f t="shared" si="244"/>
        <v/>
      </c>
      <c r="GQ11" s="7" t="str">
        <f t="shared" si="245"/>
        <v/>
      </c>
      <c r="GR11" s="16" t="str">
        <f t="shared" si="246"/>
        <v/>
      </c>
      <c r="GS11" s="7" t="str">
        <f t="shared" si="247"/>
        <v/>
      </c>
      <c r="GT11" s="16" t="str">
        <f t="shared" si="248"/>
        <v/>
      </c>
      <c r="GU11" s="7" t="str">
        <f t="shared" si="249"/>
        <v/>
      </c>
      <c r="GV11" s="16" t="str">
        <f t="shared" si="250"/>
        <v/>
      </c>
      <c r="GW11" s="7" t="str">
        <f t="shared" si="251"/>
        <v/>
      </c>
    </row>
    <row r="12" spans="1:205" x14ac:dyDescent="0.25">
      <c r="A12" s="2"/>
      <c r="B12" s="21" t="str">
        <f>IFERROR(INDEX('Tournament Setup'!$B$17:$B$84, MATCH($BE12, 'Tournament Setup'!$BV$17:$BV$84, 0)), "")</f>
        <v>Japan</v>
      </c>
      <c r="C12" s="36" t="s">
        <v>9</v>
      </c>
      <c r="D12" s="21" t="str">
        <f>IFERROR(INDEX('Tournament Setup'!$J$17:$J$84, MATCH($BE12, 'Tournament Setup'!$BV$17:$BV$84, 0)), "")</f>
        <v>Chile</v>
      </c>
      <c r="E12" s="2"/>
      <c r="F12" s="63">
        <f>IFERROR(INDEX('Tournament Setup'!$AV$17:$AV$84, MATCH($BE12, 'Tournament Setup'!$BV$17:$BV$84, 0)), "")</f>
        <v>45179.5</v>
      </c>
      <c r="G12" s="2"/>
      <c r="H12" s="67"/>
      <c r="I12" s="68"/>
      <c r="J12" s="2"/>
      <c r="K12" s="10"/>
      <c r="L12" s="11"/>
      <c r="M12" s="2"/>
      <c r="N12" s="10"/>
      <c r="O12" s="11"/>
      <c r="P12" s="10"/>
      <c r="Q12" s="11"/>
      <c r="R12" s="10"/>
      <c r="S12" s="11"/>
      <c r="T12" s="10"/>
      <c r="U12" s="11"/>
      <c r="V12" s="10"/>
      <c r="W12" s="11"/>
      <c r="X12" s="10"/>
      <c r="Y12" s="11"/>
      <c r="Z12" s="10"/>
      <c r="AA12" s="11"/>
      <c r="AB12" s="10"/>
      <c r="AC12" s="11"/>
      <c r="AD12" s="10"/>
      <c r="AE12" s="11"/>
      <c r="AF12" s="10"/>
      <c r="AG12" s="11"/>
      <c r="AH12" s="10"/>
      <c r="AI12" s="11"/>
      <c r="AJ12" s="10"/>
      <c r="AK12" s="11"/>
      <c r="AL12" s="10"/>
      <c r="AM12" s="11"/>
      <c r="AN12" s="10"/>
      <c r="AO12" s="11"/>
      <c r="AP12" s="10"/>
      <c r="AQ12" s="11"/>
      <c r="AR12" s="10"/>
      <c r="AS12" s="11"/>
      <c r="AT12" s="10"/>
      <c r="AU12" s="11"/>
      <c r="AV12" s="10"/>
      <c r="AW12" s="11"/>
      <c r="AX12" s="10"/>
      <c r="AY12" s="11"/>
      <c r="AZ12" s="10"/>
      <c r="BA12" s="11"/>
      <c r="BB12" s="2"/>
      <c r="BE12" s="34">
        <v>6</v>
      </c>
      <c r="BG12" s="34" t="str">
        <f t="shared" si="252"/>
        <v/>
      </c>
      <c r="BI12" s="16" t="str">
        <f t="shared" si="253"/>
        <v/>
      </c>
      <c r="BJ12" s="7" t="str">
        <f t="shared" si="254"/>
        <v/>
      </c>
      <c r="BL12" s="34" t="str">
        <f t="shared" si="134"/>
        <v>JapanChile</v>
      </c>
      <c r="BN12" s="16" t="str">
        <f t="shared" si="255"/>
        <v/>
      </c>
      <c r="BO12" s="17" t="str">
        <f t="shared" si="256"/>
        <v/>
      </c>
      <c r="BP12" s="17" t="str">
        <f t="shared" si="257"/>
        <v/>
      </c>
      <c r="BQ12" s="7" t="str">
        <f t="shared" si="258"/>
        <v/>
      </c>
      <c r="BS12" s="16" t="str">
        <f t="shared" si="259"/>
        <v/>
      </c>
      <c r="BT12" s="17" t="str">
        <f t="shared" si="260"/>
        <v/>
      </c>
      <c r="BU12" s="17" t="str">
        <f t="shared" si="261"/>
        <v/>
      </c>
      <c r="BV12" s="7" t="str">
        <f t="shared" si="262"/>
        <v/>
      </c>
      <c r="BX12" s="16" t="str">
        <f t="shared" si="263"/>
        <v/>
      </c>
      <c r="BY12" s="7" t="str">
        <f t="shared" si="135"/>
        <v/>
      </c>
      <c r="CA12" s="16" t="str">
        <f>IFERROR(INDEX('Tournament Setup'!$J$90:$J$109, MATCH($B12, 'Tournament Setup'!$B$90:$B$109, 0)), "")</f>
        <v>White</v>
      </c>
      <c r="CB12" s="7" t="str">
        <f>IFERROR(INDEX('Tournament Setup'!$Q$90:$Q$109, MATCH($B12, 'Tournament Setup'!$B$90:$B$109, 0)), "")</f>
        <v>Red - Medium</v>
      </c>
      <c r="CC12" s="16" t="str">
        <f>IFERROR(INDEX('Tournament Setup'!$J$90:$J$109, MATCH($D12, 'Tournament Setup'!$B$90:$B$109, 0)), "")</f>
        <v>Red - Medium</v>
      </c>
      <c r="CD12" s="7" t="str">
        <f>IFERROR(INDEX('Tournament Setup'!$Q$90:$Q$109, MATCH($D12, 'Tournament Setup'!$B$90:$B$109, 0)), "")</f>
        <v>Blue - Royal</v>
      </c>
      <c r="CF12" s="16" t="str">
        <f t="shared" si="264"/>
        <v/>
      </c>
      <c r="CG12" s="17" t="str">
        <f t="shared" si="265"/>
        <v/>
      </c>
      <c r="CH12" s="17" t="str">
        <f t="shared" si="136"/>
        <v/>
      </c>
      <c r="CI12" s="17" t="str">
        <f t="shared" si="137"/>
        <v/>
      </c>
      <c r="CJ12" s="17" t="str">
        <f t="shared" si="138"/>
        <v/>
      </c>
      <c r="CK12" s="17" t="str">
        <f t="shared" si="139"/>
        <v/>
      </c>
      <c r="CL12" s="17" t="str">
        <f t="shared" si="140"/>
        <v/>
      </c>
      <c r="CM12" s="17" t="str">
        <f t="shared" si="141"/>
        <v/>
      </c>
      <c r="CN12" s="17" t="str">
        <f t="shared" si="142"/>
        <v/>
      </c>
      <c r="CO12" s="17" t="str">
        <f t="shared" si="143"/>
        <v/>
      </c>
      <c r="CP12" s="17" t="str">
        <f t="shared" si="144"/>
        <v/>
      </c>
      <c r="CQ12" s="17" t="str">
        <f t="shared" si="145"/>
        <v/>
      </c>
      <c r="CR12" s="17" t="str">
        <f t="shared" si="146"/>
        <v/>
      </c>
      <c r="CS12" s="17" t="str">
        <f t="shared" si="147"/>
        <v/>
      </c>
      <c r="CT12" s="17" t="str">
        <f t="shared" si="148"/>
        <v/>
      </c>
      <c r="CU12" s="17" t="str">
        <f t="shared" si="149"/>
        <v/>
      </c>
      <c r="CV12" s="17" t="str">
        <f t="shared" si="150"/>
        <v/>
      </c>
      <c r="CW12" s="17" t="str">
        <f t="shared" si="151"/>
        <v/>
      </c>
      <c r="CX12" s="17" t="str">
        <f t="shared" si="152"/>
        <v/>
      </c>
      <c r="CY12" s="17" t="str">
        <f t="shared" si="153"/>
        <v/>
      </c>
      <c r="CZ12" s="17" t="str">
        <f t="shared" si="154"/>
        <v/>
      </c>
      <c r="DA12" s="17" t="str">
        <f t="shared" si="155"/>
        <v/>
      </c>
      <c r="DB12" s="17" t="str">
        <f t="shared" si="156"/>
        <v/>
      </c>
      <c r="DC12" s="17" t="str">
        <f t="shared" si="157"/>
        <v/>
      </c>
      <c r="DD12" s="17" t="str">
        <f t="shared" si="158"/>
        <v/>
      </c>
      <c r="DE12" s="17" t="str">
        <f t="shared" si="159"/>
        <v/>
      </c>
      <c r="DF12" s="17" t="str">
        <f t="shared" si="160"/>
        <v/>
      </c>
      <c r="DG12" s="17" t="str">
        <f t="shared" si="161"/>
        <v/>
      </c>
      <c r="DH12" s="17" t="str">
        <f t="shared" si="162"/>
        <v/>
      </c>
      <c r="DI12" s="17" t="str">
        <f t="shared" si="163"/>
        <v/>
      </c>
      <c r="DJ12" s="17" t="str">
        <f t="shared" si="164"/>
        <v/>
      </c>
      <c r="DK12" s="17" t="str">
        <f t="shared" si="165"/>
        <v/>
      </c>
      <c r="DL12" s="17" t="str">
        <f t="shared" si="166"/>
        <v/>
      </c>
      <c r="DM12" s="17" t="str">
        <f t="shared" si="167"/>
        <v/>
      </c>
      <c r="DN12" s="17" t="str">
        <f t="shared" si="168"/>
        <v/>
      </c>
      <c r="DO12" s="17" t="str">
        <f t="shared" si="169"/>
        <v/>
      </c>
      <c r="DP12" s="17" t="str">
        <f t="shared" si="170"/>
        <v/>
      </c>
      <c r="DQ12" s="17" t="str">
        <f t="shared" si="171"/>
        <v/>
      </c>
      <c r="DR12" s="17" t="str">
        <f t="shared" si="172"/>
        <v/>
      </c>
      <c r="DS12" s="7" t="str">
        <f t="shared" si="173"/>
        <v/>
      </c>
      <c r="DU12" s="16" t="str">
        <f t="shared" si="266"/>
        <v/>
      </c>
      <c r="DV12" s="7" t="str">
        <f t="shared" si="267"/>
        <v/>
      </c>
      <c r="DW12" s="16" t="str">
        <f t="shared" si="174"/>
        <v/>
      </c>
      <c r="DX12" s="7" t="str">
        <f t="shared" si="175"/>
        <v/>
      </c>
      <c r="DY12" s="16" t="str">
        <f t="shared" si="176"/>
        <v/>
      </c>
      <c r="DZ12" s="7" t="str">
        <f t="shared" si="177"/>
        <v/>
      </c>
      <c r="EA12" s="16" t="str">
        <f t="shared" si="178"/>
        <v/>
      </c>
      <c r="EB12" s="7" t="str">
        <f t="shared" si="179"/>
        <v/>
      </c>
      <c r="EC12" s="16" t="str">
        <f t="shared" si="180"/>
        <v/>
      </c>
      <c r="ED12" s="7" t="str">
        <f t="shared" si="181"/>
        <v/>
      </c>
      <c r="EE12" s="16" t="str">
        <f t="shared" si="182"/>
        <v/>
      </c>
      <c r="EF12" s="7" t="str">
        <f t="shared" si="183"/>
        <v/>
      </c>
      <c r="EG12" s="16" t="str">
        <f t="shared" si="184"/>
        <v/>
      </c>
      <c r="EH12" s="7" t="str">
        <f t="shared" si="185"/>
        <v/>
      </c>
      <c r="EI12" s="16" t="str">
        <f t="shared" si="186"/>
        <v/>
      </c>
      <c r="EJ12" s="7" t="str">
        <f t="shared" si="187"/>
        <v/>
      </c>
      <c r="EK12" s="16" t="str">
        <f t="shared" si="188"/>
        <v/>
      </c>
      <c r="EL12" s="7" t="str">
        <f t="shared" si="189"/>
        <v/>
      </c>
      <c r="EM12" s="16" t="str">
        <f t="shared" si="190"/>
        <v/>
      </c>
      <c r="EN12" s="7" t="str">
        <f t="shared" si="191"/>
        <v/>
      </c>
      <c r="EO12" s="16" t="str">
        <f t="shared" si="192"/>
        <v/>
      </c>
      <c r="EP12" s="7" t="str">
        <f t="shared" si="193"/>
        <v/>
      </c>
      <c r="EQ12" s="16" t="str">
        <f t="shared" si="194"/>
        <v/>
      </c>
      <c r="ER12" s="7" t="str">
        <f t="shared" si="195"/>
        <v/>
      </c>
      <c r="ES12" s="16" t="str">
        <f t="shared" si="196"/>
        <v/>
      </c>
      <c r="ET12" s="7" t="str">
        <f t="shared" si="197"/>
        <v/>
      </c>
      <c r="EU12" s="16" t="str">
        <f t="shared" si="198"/>
        <v/>
      </c>
      <c r="EV12" s="7" t="str">
        <f t="shared" si="199"/>
        <v/>
      </c>
      <c r="EW12" s="16" t="str">
        <f t="shared" si="200"/>
        <v/>
      </c>
      <c r="EX12" s="7" t="str">
        <f t="shared" si="201"/>
        <v/>
      </c>
      <c r="EY12" s="16" t="str">
        <f t="shared" si="202"/>
        <v/>
      </c>
      <c r="EZ12" s="7" t="str">
        <f t="shared" si="203"/>
        <v/>
      </c>
      <c r="FA12" s="16" t="str">
        <f t="shared" si="204"/>
        <v/>
      </c>
      <c r="FB12" s="7" t="str">
        <f t="shared" si="205"/>
        <v/>
      </c>
      <c r="FC12" s="16" t="str">
        <f t="shared" si="206"/>
        <v/>
      </c>
      <c r="FD12" s="7" t="str">
        <f t="shared" si="207"/>
        <v/>
      </c>
      <c r="FE12" s="16" t="str">
        <f t="shared" si="208"/>
        <v/>
      </c>
      <c r="FF12" s="7" t="str">
        <f t="shared" si="209"/>
        <v/>
      </c>
      <c r="FG12" s="16" t="str">
        <f t="shared" si="210"/>
        <v/>
      </c>
      <c r="FH12" s="7" t="str">
        <f t="shared" si="211"/>
        <v/>
      </c>
      <c r="FJ12" s="16" t="str">
        <f t="shared" si="212"/>
        <v/>
      </c>
      <c r="FK12" s="7" t="str">
        <f t="shared" si="213"/>
        <v/>
      </c>
      <c r="FL12" s="16" t="str">
        <f t="shared" si="214"/>
        <v/>
      </c>
      <c r="FM12" s="7" t="str">
        <f t="shared" si="215"/>
        <v/>
      </c>
      <c r="FN12" s="16" t="str">
        <f t="shared" si="216"/>
        <v/>
      </c>
      <c r="FO12" s="7" t="str">
        <f t="shared" si="217"/>
        <v/>
      </c>
      <c r="FP12" s="16" t="str">
        <f t="shared" si="218"/>
        <v/>
      </c>
      <c r="FQ12" s="7" t="str">
        <f t="shared" si="219"/>
        <v/>
      </c>
      <c r="FR12" s="16" t="str">
        <f t="shared" si="220"/>
        <v/>
      </c>
      <c r="FS12" s="7" t="str">
        <f t="shared" si="221"/>
        <v/>
      </c>
      <c r="FT12" s="16" t="str">
        <f t="shared" si="222"/>
        <v/>
      </c>
      <c r="FU12" s="7" t="str">
        <f t="shared" si="223"/>
        <v/>
      </c>
      <c r="FV12" s="16" t="str">
        <f t="shared" si="224"/>
        <v/>
      </c>
      <c r="FW12" s="7" t="str">
        <f t="shared" si="225"/>
        <v/>
      </c>
      <c r="FX12" s="16" t="str">
        <f t="shared" si="226"/>
        <v/>
      </c>
      <c r="FY12" s="7" t="str">
        <f t="shared" si="227"/>
        <v/>
      </c>
      <c r="FZ12" s="16" t="str">
        <f t="shared" si="228"/>
        <v/>
      </c>
      <c r="GA12" s="7" t="str">
        <f t="shared" si="229"/>
        <v/>
      </c>
      <c r="GB12" s="16" t="str">
        <f t="shared" si="230"/>
        <v/>
      </c>
      <c r="GC12" s="7" t="str">
        <f t="shared" si="231"/>
        <v/>
      </c>
      <c r="GD12" s="16" t="str">
        <f t="shared" si="232"/>
        <v/>
      </c>
      <c r="GE12" s="7" t="str">
        <f t="shared" si="233"/>
        <v/>
      </c>
      <c r="GF12" s="16" t="str">
        <f t="shared" si="234"/>
        <v/>
      </c>
      <c r="GG12" s="7" t="str">
        <f t="shared" si="235"/>
        <v/>
      </c>
      <c r="GH12" s="16" t="str">
        <f t="shared" si="236"/>
        <v/>
      </c>
      <c r="GI12" s="7" t="str">
        <f t="shared" si="237"/>
        <v/>
      </c>
      <c r="GJ12" s="16" t="str">
        <f t="shared" si="238"/>
        <v/>
      </c>
      <c r="GK12" s="7" t="str">
        <f t="shared" si="239"/>
        <v/>
      </c>
      <c r="GL12" s="16" t="str">
        <f t="shared" si="240"/>
        <v/>
      </c>
      <c r="GM12" s="7" t="str">
        <f t="shared" si="241"/>
        <v/>
      </c>
      <c r="GN12" s="16" t="str">
        <f t="shared" si="242"/>
        <v/>
      </c>
      <c r="GO12" s="7" t="str">
        <f t="shared" si="243"/>
        <v/>
      </c>
      <c r="GP12" s="16" t="str">
        <f t="shared" si="244"/>
        <v/>
      </c>
      <c r="GQ12" s="7" t="str">
        <f t="shared" si="245"/>
        <v/>
      </c>
      <c r="GR12" s="16" t="str">
        <f t="shared" si="246"/>
        <v/>
      </c>
      <c r="GS12" s="7" t="str">
        <f t="shared" si="247"/>
        <v/>
      </c>
      <c r="GT12" s="16" t="str">
        <f t="shared" si="248"/>
        <v/>
      </c>
      <c r="GU12" s="7" t="str">
        <f t="shared" si="249"/>
        <v/>
      </c>
      <c r="GV12" s="16" t="str">
        <f t="shared" si="250"/>
        <v/>
      </c>
      <c r="GW12" s="7" t="str">
        <f t="shared" si="251"/>
        <v/>
      </c>
    </row>
    <row r="13" spans="1:205" x14ac:dyDescent="0.25">
      <c r="A13" s="2"/>
      <c r="B13" s="21" t="str">
        <f>IFERROR(INDEX('Tournament Setup'!$B$17:$B$84, MATCH($BE13, 'Tournament Setup'!$BV$17:$BV$84, 0)), "")</f>
        <v>South Africa</v>
      </c>
      <c r="C13" s="36" t="s">
        <v>9</v>
      </c>
      <c r="D13" s="21" t="str">
        <f>IFERROR(INDEX('Tournament Setup'!$J$17:$J$84, MATCH($BE13, 'Tournament Setup'!$BV$17:$BV$84, 0)), "")</f>
        <v>Scotland</v>
      </c>
      <c r="E13" s="2"/>
      <c r="F13" s="63">
        <f>IFERROR(INDEX('Tournament Setup'!$AV$17:$AV$84, MATCH($BE13, 'Tournament Setup'!$BV$17:$BV$84, 0)), "")</f>
        <v>45179.697916666672</v>
      </c>
      <c r="G13" s="2"/>
      <c r="H13" s="67"/>
      <c r="I13" s="68"/>
      <c r="J13" s="2"/>
      <c r="K13" s="10"/>
      <c r="L13" s="11"/>
      <c r="M13" s="2"/>
      <c r="N13" s="10"/>
      <c r="O13" s="11"/>
      <c r="P13" s="10"/>
      <c r="Q13" s="11"/>
      <c r="R13" s="10"/>
      <c r="S13" s="11"/>
      <c r="T13" s="10"/>
      <c r="U13" s="11"/>
      <c r="V13" s="10"/>
      <c r="W13" s="11"/>
      <c r="X13" s="10"/>
      <c r="Y13" s="11"/>
      <c r="Z13" s="10"/>
      <c r="AA13" s="11"/>
      <c r="AB13" s="10"/>
      <c r="AC13" s="11"/>
      <c r="AD13" s="10"/>
      <c r="AE13" s="11"/>
      <c r="AF13" s="10"/>
      <c r="AG13" s="11"/>
      <c r="AH13" s="10"/>
      <c r="AI13" s="11"/>
      <c r="AJ13" s="10"/>
      <c r="AK13" s="11"/>
      <c r="AL13" s="10"/>
      <c r="AM13" s="11"/>
      <c r="AN13" s="10"/>
      <c r="AO13" s="11"/>
      <c r="AP13" s="10"/>
      <c r="AQ13" s="11"/>
      <c r="AR13" s="10"/>
      <c r="AS13" s="11"/>
      <c r="AT13" s="10"/>
      <c r="AU13" s="11"/>
      <c r="AV13" s="10"/>
      <c r="AW13" s="11"/>
      <c r="AX13" s="10"/>
      <c r="AY13" s="11"/>
      <c r="AZ13" s="10"/>
      <c r="BA13" s="11"/>
      <c r="BB13" s="2"/>
      <c r="BE13" s="34">
        <v>7</v>
      </c>
      <c r="BG13" s="34" t="str">
        <f t="shared" si="252"/>
        <v/>
      </c>
      <c r="BI13" s="16" t="str">
        <f t="shared" si="253"/>
        <v/>
      </c>
      <c r="BJ13" s="7" t="str">
        <f t="shared" si="254"/>
        <v/>
      </c>
      <c r="BL13" s="34" t="str">
        <f t="shared" si="134"/>
        <v>South AfricaScotland</v>
      </c>
      <c r="BN13" s="16" t="str">
        <f t="shared" si="255"/>
        <v/>
      </c>
      <c r="BO13" s="17" t="str">
        <f t="shared" si="256"/>
        <v/>
      </c>
      <c r="BP13" s="17" t="str">
        <f t="shared" si="257"/>
        <v/>
      </c>
      <c r="BQ13" s="7" t="str">
        <f t="shared" si="258"/>
        <v/>
      </c>
      <c r="BS13" s="16" t="str">
        <f t="shared" si="259"/>
        <v/>
      </c>
      <c r="BT13" s="17" t="str">
        <f t="shared" si="260"/>
        <v/>
      </c>
      <c r="BU13" s="17" t="str">
        <f t="shared" si="261"/>
        <v/>
      </c>
      <c r="BV13" s="7" t="str">
        <f t="shared" si="262"/>
        <v/>
      </c>
      <c r="BX13" s="16" t="str">
        <f t="shared" si="263"/>
        <v/>
      </c>
      <c r="BY13" s="7" t="str">
        <f t="shared" si="135"/>
        <v/>
      </c>
      <c r="CA13" s="16" t="str">
        <f>IFERROR(INDEX('Tournament Setup'!$J$90:$J$109, MATCH($B13, 'Tournament Setup'!$B$90:$B$109, 0)), "")</f>
        <v>Green - Dark</v>
      </c>
      <c r="CB13" s="7" t="str">
        <f>IFERROR(INDEX('Tournament Setup'!$Q$90:$Q$109, MATCH($B13, 'Tournament Setup'!$B$90:$B$109, 0)), "")</f>
        <v>Gold</v>
      </c>
      <c r="CC13" s="16" t="str">
        <f>IFERROR(INDEX('Tournament Setup'!$J$90:$J$109, MATCH($D13, 'Tournament Setup'!$B$90:$B$109, 0)), "")</f>
        <v>Blue - Dark</v>
      </c>
      <c r="CD13" s="7" t="str">
        <f>IFERROR(INDEX('Tournament Setup'!$Q$90:$Q$109, MATCH($D13, 'Tournament Setup'!$B$90:$B$109, 0)), "")</f>
        <v>White</v>
      </c>
      <c r="CF13" s="16" t="str">
        <f t="shared" si="264"/>
        <v/>
      </c>
      <c r="CG13" s="17" t="str">
        <f t="shared" si="265"/>
        <v/>
      </c>
      <c r="CH13" s="17" t="str">
        <f t="shared" si="136"/>
        <v/>
      </c>
      <c r="CI13" s="17" t="str">
        <f t="shared" si="137"/>
        <v/>
      </c>
      <c r="CJ13" s="17" t="str">
        <f t="shared" si="138"/>
        <v/>
      </c>
      <c r="CK13" s="17" t="str">
        <f t="shared" si="139"/>
        <v/>
      </c>
      <c r="CL13" s="17" t="str">
        <f t="shared" si="140"/>
        <v/>
      </c>
      <c r="CM13" s="17" t="str">
        <f t="shared" si="141"/>
        <v/>
      </c>
      <c r="CN13" s="17" t="str">
        <f t="shared" si="142"/>
        <v/>
      </c>
      <c r="CO13" s="17" t="str">
        <f t="shared" si="143"/>
        <v/>
      </c>
      <c r="CP13" s="17" t="str">
        <f t="shared" si="144"/>
        <v/>
      </c>
      <c r="CQ13" s="17" t="str">
        <f t="shared" si="145"/>
        <v/>
      </c>
      <c r="CR13" s="17" t="str">
        <f t="shared" si="146"/>
        <v/>
      </c>
      <c r="CS13" s="17" t="str">
        <f t="shared" si="147"/>
        <v/>
      </c>
      <c r="CT13" s="17" t="str">
        <f t="shared" si="148"/>
        <v/>
      </c>
      <c r="CU13" s="17" t="str">
        <f t="shared" si="149"/>
        <v/>
      </c>
      <c r="CV13" s="17" t="str">
        <f t="shared" si="150"/>
        <v/>
      </c>
      <c r="CW13" s="17" t="str">
        <f t="shared" si="151"/>
        <v/>
      </c>
      <c r="CX13" s="17" t="str">
        <f t="shared" si="152"/>
        <v/>
      </c>
      <c r="CY13" s="17" t="str">
        <f t="shared" si="153"/>
        <v/>
      </c>
      <c r="CZ13" s="17" t="str">
        <f t="shared" si="154"/>
        <v/>
      </c>
      <c r="DA13" s="17" t="str">
        <f t="shared" si="155"/>
        <v/>
      </c>
      <c r="DB13" s="17" t="str">
        <f t="shared" si="156"/>
        <v/>
      </c>
      <c r="DC13" s="17" t="str">
        <f t="shared" si="157"/>
        <v/>
      </c>
      <c r="DD13" s="17" t="str">
        <f t="shared" si="158"/>
        <v/>
      </c>
      <c r="DE13" s="17" t="str">
        <f t="shared" si="159"/>
        <v/>
      </c>
      <c r="DF13" s="17" t="str">
        <f t="shared" si="160"/>
        <v/>
      </c>
      <c r="DG13" s="17" t="str">
        <f t="shared" si="161"/>
        <v/>
      </c>
      <c r="DH13" s="17" t="str">
        <f t="shared" si="162"/>
        <v/>
      </c>
      <c r="DI13" s="17" t="str">
        <f t="shared" si="163"/>
        <v/>
      </c>
      <c r="DJ13" s="17" t="str">
        <f t="shared" si="164"/>
        <v/>
      </c>
      <c r="DK13" s="17" t="str">
        <f t="shared" si="165"/>
        <v/>
      </c>
      <c r="DL13" s="17" t="str">
        <f t="shared" si="166"/>
        <v/>
      </c>
      <c r="DM13" s="17" t="str">
        <f t="shared" si="167"/>
        <v/>
      </c>
      <c r="DN13" s="17" t="str">
        <f t="shared" si="168"/>
        <v/>
      </c>
      <c r="DO13" s="17" t="str">
        <f t="shared" si="169"/>
        <v/>
      </c>
      <c r="DP13" s="17" t="str">
        <f t="shared" si="170"/>
        <v/>
      </c>
      <c r="DQ13" s="17" t="str">
        <f t="shared" si="171"/>
        <v/>
      </c>
      <c r="DR13" s="17" t="str">
        <f t="shared" si="172"/>
        <v/>
      </c>
      <c r="DS13" s="7" t="str">
        <f t="shared" si="173"/>
        <v/>
      </c>
      <c r="DU13" s="16" t="str">
        <f t="shared" si="266"/>
        <v/>
      </c>
      <c r="DV13" s="7" t="str">
        <f t="shared" si="267"/>
        <v/>
      </c>
      <c r="DW13" s="16" t="str">
        <f t="shared" si="174"/>
        <v/>
      </c>
      <c r="DX13" s="7" t="str">
        <f t="shared" si="175"/>
        <v/>
      </c>
      <c r="DY13" s="16" t="str">
        <f t="shared" si="176"/>
        <v/>
      </c>
      <c r="DZ13" s="7" t="str">
        <f t="shared" si="177"/>
        <v/>
      </c>
      <c r="EA13" s="16" t="str">
        <f t="shared" si="178"/>
        <v/>
      </c>
      <c r="EB13" s="7" t="str">
        <f t="shared" si="179"/>
        <v/>
      </c>
      <c r="EC13" s="16" t="str">
        <f t="shared" si="180"/>
        <v/>
      </c>
      <c r="ED13" s="7" t="str">
        <f t="shared" si="181"/>
        <v/>
      </c>
      <c r="EE13" s="16" t="str">
        <f t="shared" si="182"/>
        <v/>
      </c>
      <c r="EF13" s="7" t="str">
        <f t="shared" si="183"/>
        <v/>
      </c>
      <c r="EG13" s="16" t="str">
        <f t="shared" si="184"/>
        <v/>
      </c>
      <c r="EH13" s="7" t="str">
        <f t="shared" si="185"/>
        <v/>
      </c>
      <c r="EI13" s="16" t="str">
        <f t="shared" si="186"/>
        <v/>
      </c>
      <c r="EJ13" s="7" t="str">
        <f t="shared" si="187"/>
        <v/>
      </c>
      <c r="EK13" s="16" t="str">
        <f t="shared" si="188"/>
        <v/>
      </c>
      <c r="EL13" s="7" t="str">
        <f t="shared" si="189"/>
        <v/>
      </c>
      <c r="EM13" s="16" t="str">
        <f t="shared" si="190"/>
        <v/>
      </c>
      <c r="EN13" s="7" t="str">
        <f t="shared" si="191"/>
        <v/>
      </c>
      <c r="EO13" s="16" t="str">
        <f t="shared" si="192"/>
        <v/>
      </c>
      <c r="EP13" s="7" t="str">
        <f t="shared" si="193"/>
        <v/>
      </c>
      <c r="EQ13" s="16" t="str">
        <f t="shared" si="194"/>
        <v/>
      </c>
      <c r="ER13" s="7" t="str">
        <f t="shared" si="195"/>
        <v/>
      </c>
      <c r="ES13" s="16" t="str">
        <f t="shared" si="196"/>
        <v/>
      </c>
      <c r="ET13" s="7" t="str">
        <f t="shared" si="197"/>
        <v/>
      </c>
      <c r="EU13" s="16" t="str">
        <f t="shared" si="198"/>
        <v/>
      </c>
      <c r="EV13" s="7" t="str">
        <f t="shared" si="199"/>
        <v/>
      </c>
      <c r="EW13" s="16" t="str">
        <f t="shared" si="200"/>
        <v/>
      </c>
      <c r="EX13" s="7" t="str">
        <f t="shared" si="201"/>
        <v/>
      </c>
      <c r="EY13" s="16" t="str">
        <f t="shared" si="202"/>
        <v/>
      </c>
      <c r="EZ13" s="7" t="str">
        <f t="shared" si="203"/>
        <v/>
      </c>
      <c r="FA13" s="16" t="str">
        <f t="shared" si="204"/>
        <v/>
      </c>
      <c r="FB13" s="7" t="str">
        <f t="shared" si="205"/>
        <v/>
      </c>
      <c r="FC13" s="16" t="str">
        <f t="shared" si="206"/>
        <v/>
      </c>
      <c r="FD13" s="7" t="str">
        <f t="shared" si="207"/>
        <v/>
      </c>
      <c r="FE13" s="16" t="str">
        <f t="shared" si="208"/>
        <v/>
      </c>
      <c r="FF13" s="7" t="str">
        <f t="shared" si="209"/>
        <v/>
      </c>
      <c r="FG13" s="16" t="str">
        <f t="shared" si="210"/>
        <v/>
      </c>
      <c r="FH13" s="7" t="str">
        <f t="shared" si="211"/>
        <v/>
      </c>
      <c r="FJ13" s="16" t="str">
        <f t="shared" si="212"/>
        <v/>
      </c>
      <c r="FK13" s="7" t="str">
        <f t="shared" si="213"/>
        <v/>
      </c>
      <c r="FL13" s="16" t="str">
        <f t="shared" si="214"/>
        <v/>
      </c>
      <c r="FM13" s="7" t="str">
        <f t="shared" si="215"/>
        <v/>
      </c>
      <c r="FN13" s="16" t="str">
        <f t="shared" si="216"/>
        <v/>
      </c>
      <c r="FO13" s="7" t="str">
        <f t="shared" si="217"/>
        <v/>
      </c>
      <c r="FP13" s="16" t="str">
        <f t="shared" si="218"/>
        <v/>
      </c>
      <c r="FQ13" s="7" t="str">
        <f t="shared" si="219"/>
        <v/>
      </c>
      <c r="FR13" s="16" t="str">
        <f t="shared" si="220"/>
        <v/>
      </c>
      <c r="FS13" s="7" t="str">
        <f t="shared" si="221"/>
        <v/>
      </c>
      <c r="FT13" s="16" t="str">
        <f t="shared" si="222"/>
        <v/>
      </c>
      <c r="FU13" s="7" t="str">
        <f t="shared" si="223"/>
        <v/>
      </c>
      <c r="FV13" s="16" t="str">
        <f t="shared" si="224"/>
        <v/>
      </c>
      <c r="FW13" s="7" t="str">
        <f t="shared" si="225"/>
        <v/>
      </c>
      <c r="FX13" s="16" t="str">
        <f t="shared" si="226"/>
        <v/>
      </c>
      <c r="FY13" s="7" t="str">
        <f t="shared" si="227"/>
        <v/>
      </c>
      <c r="FZ13" s="16" t="str">
        <f t="shared" si="228"/>
        <v/>
      </c>
      <c r="GA13" s="7" t="str">
        <f t="shared" si="229"/>
        <v/>
      </c>
      <c r="GB13" s="16" t="str">
        <f t="shared" si="230"/>
        <v/>
      </c>
      <c r="GC13" s="7" t="str">
        <f t="shared" si="231"/>
        <v/>
      </c>
      <c r="GD13" s="16" t="str">
        <f t="shared" si="232"/>
        <v/>
      </c>
      <c r="GE13" s="7" t="str">
        <f t="shared" si="233"/>
        <v/>
      </c>
      <c r="GF13" s="16" t="str">
        <f t="shared" si="234"/>
        <v/>
      </c>
      <c r="GG13" s="7" t="str">
        <f t="shared" si="235"/>
        <v/>
      </c>
      <c r="GH13" s="16" t="str">
        <f t="shared" si="236"/>
        <v/>
      </c>
      <c r="GI13" s="7" t="str">
        <f t="shared" si="237"/>
        <v/>
      </c>
      <c r="GJ13" s="16" t="str">
        <f t="shared" si="238"/>
        <v/>
      </c>
      <c r="GK13" s="7" t="str">
        <f t="shared" si="239"/>
        <v/>
      </c>
      <c r="GL13" s="16" t="str">
        <f t="shared" si="240"/>
        <v/>
      </c>
      <c r="GM13" s="7" t="str">
        <f t="shared" si="241"/>
        <v/>
      </c>
      <c r="GN13" s="16" t="str">
        <f t="shared" si="242"/>
        <v/>
      </c>
      <c r="GO13" s="7" t="str">
        <f t="shared" si="243"/>
        <v/>
      </c>
      <c r="GP13" s="16" t="str">
        <f t="shared" si="244"/>
        <v/>
      </c>
      <c r="GQ13" s="7" t="str">
        <f t="shared" si="245"/>
        <v/>
      </c>
      <c r="GR13" s="16" t="str">
        <f t="shared" si="246"/>
        <v/>
      </c>
      <c r="GS13" s="7" t="str">
        <f t="shared" si="247"/>
        <v/>
      </c>
      <c r="GT13" s="16" t="str">
        <f t="shared" si="248"/>
        <v/>
      </c>
      <c r="GU13" s="7" t="str">
        <f t="shared" si="249"/>
        <v/>
      </c>
      <c r="GV13" s="16" t="str">
        <f t="shared" si="250"/>
        <v/>
      </c>
      <c r="GW13" s="7" t="str">
        <f t="shared" si="251"/>
        <v/>
      </c>
    </row>
    <row r="14" spans="1:205" x14ac:dyDescent="0.25">
      <c r="A14" s="2"/>
      <c r="B14" s="21" t="str">
        <f>IFERROR(INDEX('Tournament Setup'!$B$17:$B$84, MATCH($BE14, 'Tournament Setup'!$BV$17:$BV$84, 0)), "")</f>
        <v>Wales</v>
      </c>
      <c r="C14" s="36" t="s">
        <v>9</v>
      </c>
      <c r="D14" s="21" t="str">
        <f>IFERROR(INDEX('Tournament Setup'!$J$17:$J$84, MATCH($BE14, 'Tournament Setup'!$BV$17:$BV$84, 0)), "")</f>
        <v>Fiji</v>
      </c>
      <c r="E14" s="2"/>
      <c r="F14" s="63">
        <f>IFERROR(INDEX('Tournament Setup'!$AV$17:$AV$84, MATCH($BE14, 'Tournament Setup'!$BV$17:$BV$84, 0)), "")</f>
        <v>45179.833333333336</v>
      </c>
      <c r="G14" s="2"/>
      <c r="H14" s="67"/>
      <c r="I14" s="68"/>
      <c r="J14" s="2"/>
      <c r="K14" s="10"/>
      <c r="L14" s="11"/>
      <c r="M14" s="2"/>
      <c r="N14" s="10"/>
      <c r="O14" s="11"/>
      <c r="P14" s="10"/>
      <c r="Q14" s="11"/>
      <c r="R14" s="10"/>
      <c r="S14" s="11"/>
      <c r="T14" s="10"/>
      <c r="U14" s="11"/>
      <c r="V14" s="10"/>
      <c r="W14" s="11"/>
      <c r="X14" s="10"/>
      <c r="Y14" s="11"/>
      <c r="Z14" s="10"/>
      <c r="AA14" s="11"/>
      <c r="AB14" s="10"/>
      <c r="AC14" s="11"/>
      <c r="AD14" s="10"/>
      <c r="AE14" s="11"/>
      <c r="AF14" s="10"/>
      <c r="AG14" s="11"/>
      <c r="AH14" s="10"/>
      <c r="AI14" s="11"/>
      <c r="AJ14" s="10"/>
      <c r="AK14" s="11"/>
      <c r="AL14" s="10"/>
      <c r="AM14" s="11"/>
      <c r="AN14" s="10"/>
      <c r="AO14" s="11"/>
      <c r="AP14" s="10"/>
      <c r="AQ14" s="11"/>
      <c r="AR14" s="10"/>
      <c r="AS14" s="11"/>
      <c r="AT14" s="10"/>
      <c r="AU14" s="11"/>
      <c r="AV14" s="10"/>
      <c r="AW14" s="11"/>
      <c r="AX14" s="10"/>
      <c r="AY14" s="11"/>
      <c r="AZ14" s="10"/>
      <c r="BA14" s="11"/>
      <c r="BB14" s="2"/>
      <c r="BE14" s="34">
        <v>8</v>
      </c>
      <c r="BG14" s="34" t="str">
        <f t="shared" si="252"/>
        <v/>
      </c>
      <c r="BI14" s="16" t="str">
        <f t="shared" si="253"/>
        <v/>
      </c>
      <c r="BJ14" s="7" t="str">
        <f t="shared" si="254"/>
        <v/>
      </c>
      <c r="BL14" s="34" t="str">
        <f t="shared" si="134"/>
        <v>WalesFiji</v>
      </c>
      <c r="BN14" s="16" t="str">
        <f t="shared" si="255"/>
        <v/>
      </c>
      <c r="BO14" s="17" t="str">
        <f t="shared" si="256"/>
        <v/>
      </c>
      <c r="BP14" s="17" t="str">
        <f t="shared" si="257"/>
        <v/>
      </c>
      <c r="BQ14" s="7" t="str">
        <f t="shared" si="258"/>
        <v/>
      </c>
      <c r="BS14" s="16" t="str">
        <f t="shared" si="259"/>
        <v/>
      </c>
      <c r="BT14" s="17" t="str">
        <f t="shared" si="260"/>
        <v/>
      </c>
      <c r="BU14" s="17" t="str">
        <f t="shared" si="261"/>
        <v/>
      </c>
      <c r="BV14" s="7" t="str">
        <f t="shared" si="262"/>
        <v/>
      </c>
      <c r="BX14" s="16" t="str">
        <f t="shared" si="263"/>
        <v/>
      </c>
      <c r="BY14" s="7" t="str">
        <f t="shared" si="135"/>
        <v/>
      </c>
      <c r="CA14" s="16" t="str">
        <f>IFERROR(INDEX('Tournament Setup'!$J$90:$J$109, MATCH($B14, 'Tournament Setup'!$B$90:$B$109, 0)), "")</f>
        <v>Red - Medium</v>
      </c>
      <c r="CB14" s="7" t="str">
        <f>IFERROR(INDEX('Tournament Setup'!$Q$90:$Q$109, MATCH($B14, 'Tournament Setup'!$B$90:$B$109, 0)), "")</f>
        <v>White</v>
      </c>
      <c r="CC14" s="16" t="str">
        <f>IFERROR(INDEX('Tournament Setup'!$J$90:$J$109, MATCH($D14, 'Tournament Setup'!$B$90:$B$109, 0)), "")</f>
        <v>White</v>
      </c>
      <c r="CD14" s="7" t="str">
        <f>IFERROR(INDEX('Tournament Setup'!$Q$90:$Q$109, MATCH($D14, 'Tournament Setup'!$B$90:$B$109, 0)), "")</f>
        <v>Black</v>
      </c>
      <c r="CF14" s="16" t="str">
        <f t="shared" si="264"/>
        <v/>
      </c>
      <c r="CG14" s="17" t="str">
        <f t="shared" si="265"/>
        <v/>
      </c>
      <c r="CH14" s="17" t="str">
        <f t="shared" si="136"/>
        <v/>
      </c>
      <c r="CI14" s="17" t="str">
        <f t="shared" si="137"/>
        <v/>
      </c>
      <c r="CJ14" s="17" t="str">
        <f t="shared" si="138"/>
        <v/>
      </c>
      <c r="CK14" s="17" t="str">
        <f t="shared" si="139"/>
        <v/>
      </c>
      <c r="CL14" s="17" t="str">
        <f t="shared" si="140"/>
        <v/>
      </c>
      <c r="CM14" s="17" t="str">
        <f t="shared" si="141"/>
        <v/>
      </c>
      <c r="CN14" s="17" t="str">
        <f t="shared" si="142"/>
        <v/>
      </c>
      <c r="CO14" s="17" t="str">
        <f t="shared" si="143"/>
        <v/>
      </c>
      <c r="CP14" s="17" t="str">
        <f t="shared" si="144"/>
        <v/>
      </c>
      <c r="CQ14" s="17" t="str">
        <f t="shared" si="145"/>
        <v/>
      </c>
      <c r="CR14" s="17" t="str">
        <f t="shared" si="146"/>
        <v/>
      </c>
      <c r="CS14" s="17" t="str">
        <f t="shared" si="147"/>
        <v/>
      </c>
      <c r="CT14" s="17" t="str">
        <f t="shared" si="148"/>
        <v/>
      </c>
      <c r="CU14" s="17" t="str">
        <f t="shared" si="149"/>
        <v/>
      </c>
      <c r="CV14" s="17" t="str">
        <f t="shared" si="150"/>
        <v/>
      </c>
      <c r="CW14" s="17" t="str">
        <f t="shared" si="151"/>
        <v/>
      </c>
      <c r="CX14" s="17" t="str">
        <f t="shared" si="152"/>
        <v/>
      </c>
      <c r="CY14" s="17" t="str">
        <f t="shared" si="153"/>
        <v/>
      </c>
      <c r="CZ14" s="17" t="str">
        <f t="shared" si="154"/>
        <v/>
      </c>
      <c r="DA14" s="17" t="str">
        <f t="shared" si="155"/>
        <v/>
      </c>
      <c r="DB14" s="17" t="str">
        <f t="shared" si="156"/>
        <v/>
      </c>
      <c r="DC14" s="17" t="str">
        <f t="shared" si="157"/>
        <v/>
      </c>
      <c r="DD14" s="17" t="str">
        <f t="shared" si="158"/>
        <v/>
      </c>
      <c r="DE14" s="17" t="str">
        <f t="shared" si="159"/>
        <v/>
      </c>
      <c r="DF14" s="17" t="str">
        <f t="shared" si="160"/>
        <v/>
      </c>
      <c r="DG14" s="17" t="str">
        <f t="shared" si="161"/>
        <v/>
      </c>
      <c r="DH14" s="17" t="str">
        <f t="shared" si="162"/>
        <v/>
      </c>
      <c r="DI14" s="17" t="str">
        <f t="shared" si="163"/>
        <v/>
      </c>
      <c r="DJ14" s="17" t="str">
        <f t="shared" si="164"/>
        <v/>
      </c>
      <c r="DK14" s="17" t="str">
        <f t="shared" si="165"/>
        <v/>
      </c>
      <c r="DL14" s="17" t="str">
        <f t="shared" si="166"/>
        <v/>
      </c>
      <c r="DM14" s="17" t="str">
        <f t="shared" si="167"/>
        <v/>
      </c>
      <c r="DN14" s="17" t="str">
        <f t="shared" si="168"/>
        <v/>
      </c>
      <c r="DO14" s="17" t="str">
        <f t="shared" si="169"/>
        <v/>
      </c>
      <c r="DP14" s="17" t="str">
        <f t="shared" si="170"/>
        <v/>
      </c>
      <c r="DQ14" s="17" t="str">
        <f t="shared" si="171"/>
        <v/>
      </c>
      <c r="DR14" s="17" t="str">
        <f t="shared" si="172"/>
        <v/>
      </c>
      <c r="DS14" s="7" t="str">
        <f t="shared" si="173"/>
        <v/>
      </c>
      <c r="DU14" s="16" t="str">
        <f t="shared" si="266"/>
        <v/>
      </c>
      <c r="DV14" s="7" t="str">
        <f t="shared" si="267"/>
        <v/>
      </c>
      <c r="DW14" s="16" t="str">
        <f t="shared" si="174"/>
        <v/>
      </c>
      <c r="DX14" s="7" t="str">
        <f t="shared" si="175"/>
        <v/>
      </c>
      <c r="DY14" s="16" t="str">
        <f t="shared" si="176"/>
        <v/>
      </c>
      <c r="DZ14" s="7" t="str">
        <f t="shared" si="177"/>
        <v/>
      </c>
      <c r="EA14" s="16" t="str">
        <f t="shared" si="178"/>
        <v/>
      </c>
      <c r="EB14" s="7" t="str">
        <f t="shared" si="179"/>
        <v/>
      </c>
      <c r="EC14" s="16" t="str">
        <f t="shared" si="180"/>
        <v/>
      </c>
      <c r="ED14" s="7" t="str">
        <f t="shared" si="181"/>
        <v/>
      </c>
      <c r="EE14" s="16" t="str">
        <f t="shared" si="182"/>
        <v/>
      </c>
      <c r="EF14" s="7" t="str">
        <f t="shared" si="183"/>
        <v/>
      </c>
      <c r="EG14" s="16" t="str">
        <f t="shared" si="184"/>
        <v/>
      </c>
      <c r="EH14" s="7" t="str">
        <f t="shared" si="185"/>
        <v/>
      </c>
      <c r="EI14" s="16" t="str">
        <f t="shared" si="186"/>
        <v/>
      </c>
      <c r="EJ14" s="7" t="str">
        <f t="shared" si="187"/>
        <v/>
      </c>
      <c r="EK14" s="16" t="str">
        <f t="shared" si="188"/>
        <v/>
      </c>
      <c r="EL14" s="7" t="str">
        <f t="shared" si="189"/>
        <v/>
      </c>
      <c r="EM14" s="16" t="str">
        <f t="shared" si="190"/>
        <v/>
      </c>
      <c r="EN14" s="7" t="str">
        <f t="shared" si="191"/>
        <v/>
      </c>
      <c r="EO14" s="16" t="str">
        <f t="shared" si="192"/>
        <v/>
      </c>
      <c r="EP14" s="7" t="str">
        <f t="shared" si="193"/>
        <v/>
      </c>
      <c r="EQ14" s="16" t="str">
        <f t="shared" si="194"/>
        <v/>
      </c>
      <c r="ER14" s="7" t="str">
        <f t="shared" si="195"/>
        <v/>
      </c>
      <c r="ES14" s="16" t="str">
        <f t="shared" si="196"/>
        <v/>
      </c>
      <c r="ET14" s="7" t="str">
        <f t="shared" si="197"/>
        <v/>
      </c>
      <c r="EU14" s="16" t="str">
        <f t="shared" si="198"/>
        <v/>
      </c>
      <c r="EV14" s="7" t="str">
        <f t="shared" si="199"/>
        <v/>
      </c>
      <c r="EW14" s="16" t="str">
        <f t="shared" si="200"/>
        <v/>
      </c>
      <c r="EX14" s="7" t="str">
        <f t="shared" si="201"/>
        <v/>
      </c>
      <c r="EY14" s="16" t="str">
        <f t="shared" si="202"/>
        <v/>
      </c>
      <c r="EZ14" s="7" t="str">
        <f t="shared" si="203"/>
        <v/>
      </c>
      <c r="FA14" s="16" t="str">
        <f t="shared" si="204"/>
        <v/>
      </c>
      <c r="FB14" s="7" t="str">
        <f t="shared" si="205"/>
        <v/>
      </c>
      <c r="FC14" s="16" t="str">
        <f t="shared" si="206"/>
        <v/>
      </c>
      <c r="FD14" s="7" t="str">
        <f t="shared" si="207"/>
        <v/>
      </c>
      <c r="FE14" s="16" t="str">
        <f t="shared" si="208"/>
        <v/>
      </c>
      <c r="FF14" s="7" t="str">
        <f t="shared" si="209"/>
        <v/>
      </c>
      <c r="FG14" s="16" t="str">
        <f t="shared" si="210"/>
        <v/>
      </c>
      <c r="FH14" s="7" t="str">
        <f t="shared" si="211"/>
        <v/>
      </c>
      <c r="FJ14" s="16" t="str">
        <f t="shared" si="212"/>
        <v/>
      </c>
      <c r="FK14" s="7" t="str">
        <f t="shared" si="213"/>
        <v/>
      </c>
      <c r="FL14" s="16" t="str">
        <f t="shared" si="214"/>
        <v/>
      </c>
      <c r="FM14" s="7" t="str">
        <f t="shared" si="215"/>
        <v/>
      </c>
      <c r="FN14" s="16" t="str">
        <f t="shared" si="216"/>
        <v/>
      </c>
      <c r="FO14" s="7" t="str">
        <f t="shared" si="217"/>
        <v/>
      </c>
      <c r="FP14" s="16" t="str">
        <f t="shared" si="218"/>
        <v/>
      </c>
      <c r="FQ14" s="7" t="str">
        <f t="shared" si="219"/>
        <v/>
      </c>
      <c r="FR14" s="16" t="str">
        <f t="shared" si="220"/>
        <v/>
      </c>
      <c r="FS14" s="7" t="str">
        <f t="shared" si="221"/>
        <v/>
      </c>
      <c r="FT14" s="16" t="str">
        <f t="shared" si="222"/>
        <v/>
      </c>
      <c r="FU14" s="7" t="str">
        <f t="shared" si="223"/>
        <v/>
      </c>
      <c r="FV14" s="16" t="str">
        <f t="shared" si="224"/>
        <v/>
      </c>
      <c r="FW14" s="7" t="str">
        <f t="shared" si="225"/>
        <v/>
      </c>
      <c r="FX14" s="16" t="str">
        <f t="shared" si="226"/>
        <v/>
      </c>
      <c r="FY14" s="7" t="str">
        <f t="shared" si="227"/>
        <v/>
      </c>
      <c r="FZ14" s="16" t="str">
        <f t="shared" si="228"/>
        <v/>
      </c>
      <c r="GA14" s="7" t="str">
        <f t="shared" si="229"/>
        <v/>
      </c>
      <c r="GB14" s="16" t="str">
        <f t="shared" si="230"/>
        <v/>
      </c>
      <c r="GC14" s="7" t="str">
        <f t="shared" si="231"/>
        <v/>
      </c>
      <c r="GD14" s="16" t="str">
        <f t="shared" si="232"/>
        <v/>
      </c>
      <c r="GE14" s="7" t="str">
        <f t="shared" si="233"/>
        <v/>
      </c>
      <c r="GF14" s="16" t="str">
        <f t="shared" si="234"/>
        <v/>
      </c>
      <c r="GG14" s="7" t="str">
        <f t="shared" si="235"/>
        <v/>
      </c>
      <c r="GH14" s="16" t="str">
        <f t="shared" si="236"/>
        <v/>
      </c>
      <c r="GI14" s="7" t="str">
        <f t="shared" si="237"/>
        <v/>
      </c>
      <c r="GJ14" s="16" t="str">
        <f t="shared" si="238"/>
        <v/>
      </c>
      <c r="GK14" s="7" t="str">
        <f t="shared" si="239"/>
        <v/>
      </c>
      <c r="GL14" s="16" t="str">
        <f t="shared" si="240"/>
        <v/>
      </c>
      <c r="GM14" s="7" t="str">
        <f t="shared" si="241"/>
        <v/>
      </c>
      <c r="GN14" s="16" t="str">
        <f t="shared" si="242"/>
        <v/>
      </c>
      <c r="GO14" s="7" t="str">
        <f t="shared" si="243"/>
        <v/>
      </c>
      <c r="GP14" s="16" t="str">
        <f t="shared" si="244"/>
        <v/>
      </c>
      <c r="GQ14" s="7" t="str">
        <f t="shared" si="245"/>
        <v/>
      </c>
      <c r="GR14" s="16" t="str">
        <f t="shared" si="246"/>
        <v/>
      </c>
      <c r="GS14" s="7" t="str">
        <f t="shared" si="247"/>
        <v/>
      </c>
      <c r="GT14" s="16" t="str">
        <f t="shared" si="248"/>
        <v/>
      </c>
      <c r="GU14" s="7" t="str">
        <f t="shared" si="249"/>
        <v/>
      </c>
      <c r="GV14" s="16" t="str">
        <f t="shared" si="250"/>
        <v/>
      </c>
      <c r="GW14" s="7" t="str">
        <f t="shared" si="251"/>
        <v/>
      </c>
    </row>
    <row r="15" spans="1:205" x14ac:dyDescent="0.25">
      <c r="A15" s="2"/>
      <c r="B15" s="21" t="str">
        <f>IFERROR(INDEX('Tournament Setup'!$B$17:$B$84, MATCH($BE15, 'Tournament Setup'!$BV$17:$BV$84, 0)), "")</f>
        <v>France</v>
      </c>
      <c r="C15" s="36" t="s">
        <v>9</v>
      </c>
      <c r="D15" s="21" t="str">
        <f>IFERROR(INDEX('Tournament Setup'!$J$17:$J$84, MATCH($BE15, 'Tournament Setup'!$BV$17:$BV$84, 0)), "")</f>
        <v>Uruguay</v>
      </c>
      <c r="E15" s="2"/>
      <c r="F15" s="63">
        <f>IFERROR(INDEX('Tournament Setup'!$AV$17:$AV$84, MATCH($BE15, 'Tournament Setup'!$BV$17:$BV$84, 0)), "")</f>
        <v>45183.833333333336</v>
      </c>
      <c r="G15" s="2"/>
      <c r="H15" s="67"/>
      <c r="I15" s="68"/>
      <c r="J15" s="2"/>
      <c r="K15" s="10"/>
      <c r="L15" s="11"/>
      <c r="M15" s="2"/>
      <c r="N15" s="10"/>
      <c r="O15" s="11"/>
      <c r="P15" s="10"/>
      <c r="Q15" s="11"/>
      <c r="R15" s="10"/>
      <c r="S15" s="11"/>
      <c r="T15" s="10"/>
      <c r="U15" s="11"/>
      <c r="V15" s="10"/>
      <c r="W15" s="11"/>
      <c r="X15" s="10"/>
      <c r="Y15" s="11"/>
      <c r="Z15" s="10"/>
      <c r="AA15" s="11"/>
      <c r="AB15" s="10"/>
      <c r="AC15" s="11"/>
      <c r="AD15" s="10"/>
      <c r="AE15" s="11"/>
      <c r="AF15" s="10"/>
      <c r="AG15" s="11"/>
      <c r="AH15" s="10"/>
      <c r="AI15" s="11"/>
      <c r="AJ15" s="10"/>
      <c r="AK15" s="11"/>
      <c r="AL15" s="10"/>
      <c r="AM15" s="11"/>
      <c r="AN15" s="10"/>
      <c r="AO15" s="11"/>
      <c r="AP15" s="10"/>
      <c r="AQ15" s="11"/>
      <c r="AR15" s="10"/>
      <c r="AS15" s="11"/>
      <c r="AT15" s="10"/>
      <c r="AU15" s="11"/>
      <c r="AV15" s="10"/>
      <c r="AW15" s="11"/>
      <c r="AX15" s="10"/>
      <c r="AY15" s="11"/>
      <c r="AZ15" s="10"/>
      <c r="BA15" s="11"/>
      <c r="BB15" s="2"/>
      <c r="BE15" s="34">
        <v>9</v>
      </c>
      <c r="BG15" s="34" t="str">
        <f t="shared" si="252"/>
        <v/>
      </c>
      <c r="BI15" s="16" t="str">
        <f t="shared" si="253"/>
        <v/>
      </c>
      <c r="BJ15" s="7" t="str">
        <f t="shared" si="254"/>
        <v/>
      </c>
      <c r="BL15" s="34" t="str">
        <f t="shared" si="134"/>
        <v>FranceUruguay</v>
      </c>
      <c r="BN15" s="16" t="str">
        <f t="shared" si="255"/>
        <v/>
      </c>
      <c r="BO15" s="17" t="str">
        <f t="shared" si="256"/>
        <v/>
      </c>
      <c r="BP15" s="17" t="str">
        <f t="shared" si="257"/>
        <v/>
      </c>
      <c r="BQ15" s="7" t="str">
        <f t="shared" si="258"/>
        <v/>
      </c>
      <c r="BS15" s="16" t="str">
        <f t="shared" si="259"/>
        <v/>
      </c>
      <c r="BT15" s="17" t="str">
        <f t="shared" si="260"/>
        <v/>
      </c>
      <c r="BU15" s="17" t="str">
        <f t="shared" si="261"/>
        <v/>
      </c>
      <c r="BV15" s="7" t="str">
        <f t="shared" si="262"/>
        <v/>
      </c>
      <c r="BX15" s="16" t="str">
        <f t="shared" si="263"/>
        <v/>
      </c>
      <c r="BY15" s="7" t="str">
        <f t="shared" si="135"/>
        <v/>
      </c>
      <c r="CA15" s="16" t="str">
        <f>IFERROR(INDEX('Tournament Setup'!$J$90:$J$109, MATCH($B15, 'Tournament Setup'!$B$90:$B$109, 0)), "")</f>
        <v>Blue - Royal</v>
      </c>
      <c r="CB15" s="7" t="str">
        <f>IFERROR(INDEX('Tournament Setup'!$Q$90:$Q$109, MATCH($B15, 'Tournament Setup'!$B$90:$B$109, 0)), "")</f>
        <v>Red - Medium</v>
      </c>
      <c r="CC15" s="16" t="str">
        <f>IFERROR(INDEX('Tournament Setup'!$J$90:$J$109, MATCH($D15, 'Tournament Setup'!$B$90:$B$109, 0)), "")</f>
        <v>Blue - Light</v>
      </c>
      <c r="CD15" s="7" t="str">
        <f>IFERROR(INDEX('Tournament Setup'!$Q$90:$Q$109, MATCH($D15, 'Tournament Setup'!$B$90:$B$109, 0)), "")</f>
        <v>Black</v>
      </c>
      <c r="CF15" s="16" t="str">
        <f t="shared" si="264"/>
        <v/>
      </c>
      <c r="CG15" s="17" t="str">
        <f t="shared" si="265"/>
        <v/>
      </c>
      <c r="CH15" s="17" t="str">
        <f t="shared" si="136"/>
        <v/>
      </c>
      <c r="CI15" s="17" t="str">
        <f t="shared" si="137"/>
        <v/>
      </c>
      <c r="CJ15" s="17" t="str">
        <f t="shared" si="138"/>
        <v/>
      </c>
      <c r="CK15" s="17" t="str">
        <f t="shared" si="139"/>
        <v/>
      </c>
      <c r="CL15" s="17" t="str">
        <f t="shared" si="140"/>
        <v/>
      </c>
      <c r="CM15" s="17" t="str">
        <f t="shared" si="141"/>
        <v/>
      </c>
      <c r="CN15" s="17" t="str">
        <f t="shared" si="142"/>
        <v/>
      </c>
      <c r="CO15" s="17" t="str">
        <f t="shared" si="143"/>
        <v/>
      </c>
      <c r="CP15" s="17" t="str">
        <f t="shared" si="144"/>
        <v/>
      </c>
      <c r="CQ15" s="17" t="str">
        <f t="shared" si="145"/>
        <v/>
      </c>
      <c r="CR15" s="17" t="str">
        <f t="shared" si="146"/>
        <v/>
      </c>
      <c r="CS15" s="17" t="str">
        <f t="shared" si="147"/>
        <v/>
      </c>
      <c r="CT15" s="17" t="str">
        <f t="shared" si="148"/>
        <v/>
      </c>
      <c r="CU15" s="17" t="str">
        <f t="shared" si="149"/>
        <v/>
      </c>
      <c r="CV15" s="17" t="str">
        <f t="shared" si="150"/>
        <v/>
      </c>
      <c r="CW15" s="17" t="str">
        <f t="shared" si="151"/>
        <v/>
      </c>
      <c r="CX15" s="17" t="str">
        <f t="shared" si="152"/>
        <v/>
      </c>
      <c r="CY15" s="17" t="str">
        <f t="shared" si="153"/>
        <v/>
      </c>
      <c r="CZ15" s="17" t="str">
        <f t="shared" si="154"/>
        <v/>
      </c>
      <c r="DA15" s="17" t="str">
        <f t="shared" si="155"/>
        <v/>
      </c>
      <c r="DB15" s="17" t="str">
        <f t="shared" si="156"/>
        <v/>
      </c>
      <c r="DC15" s="17" t="str">
        <f t="shared" si="157"/>
        <v/>
      </c>
      <c r="DD15" s="17" t="str">
        <f t="shared" si="158"/>
        <v/>
      </c>
      <c r="DE15" s="17" t="str">
        <f t="shared" si="159"/>
        <v/>
      </c>
      <c r="DF15" s="17" t="str">
        <f t="shared" si="160"/>
        <v/>
      </c>
      <c r="DG15" s="17" t="str">
        <f t="shared" si="161"/>
        <v/>
      </c>
      <c r="DH15" s="17" t="str">
        <f t="shared" si="162"/>
        <v/>
      </c>
      <c r="DI15" s="17" t="str">
        <f t="shared" si="163"/>
        <v/>
      </c>
      <c r="DJ15" s="17" t="str">
        <f t="shared" si="164"/>
        <v/>
      </c>
      <c r="DK15" s="17" t="str">
        <f t="shared" si="165"/>
        <v/>
      </c>
      <c r="DL15" s="17" t="str">
        <f t="shared" si="166"/>
        <v/>
      </c>
      <c r="DM15" s="17" t="str">
        <f t="shared" si="167"/>
        <v/>
      </c>
      <c r="DN15" s="17" t="str">
        <f t="shared" si="168"/>
        <v/>
      </c>
      <c r="DO15" s="17" t="str">
        <f t="shared" si="169"/>
        <v/>
      </c>
      <c r="DP15" s="17" t="str">
        <f t="shared" si="170"/>
        <v/>
      </c>
      <c r="DQ15" s="17" t="str">
        <f t="shared" si="171"/>
        <v/>
      </c>
      <c r="DR15" s="17" t="str">
        <f t="shared" si="172"/>
        <v/>
      </c>
      <c r="DS15" s="7" t="str">
        <f t="shared" si="173"/>
        <v/>
      </c>
      <c r="DU15" s="16" t="str">
        <f t="shared" si="266"/>
        <v/>
      </c>
      <c r="DV15" s="7" t="str">
        <f t="shared" si="267"/>
        <v/>
      </c>
      <c r="DW15" s="16" t="str">
        <f t="shared" si="174"/>
        <v/>
      </c>
      <c r="DX15" s="7" t="str">
        <f t="shared" si="175"/>
        <v/>
      </c>
      <c r="DY15" s="16" t="str">
        <f t="shared" si="176"/>
        <v/>
      </c>
      <c r="DZ15" s="7" t="str">
        <f t="shared" si="177"/>
        <v/>
      </c>
      <c r="EA15" s="16" t="str">
        <f t="shared" si="178"/>
        <v/>
      </c>
      <c r="EB15" s="7" t="str">
        <f t="shared" si="179"/>
        <v/>
      </c>
      <c r="EC15" s="16" t="str">
        <f t="shared" si="180"/>
        <v/>
      </c>
      <c r="ED15" s="7" t="str">
        <f t="shared" si="181"/>
        <v/>
      </c>
      <c r="EE15" s="16" t="str">
        <f t="shared" si="182"/>
        <v/>
      </c>
      <c r="EF15" s="7" t="str">
        <f t="shared" si="183"/>
        <v/>
      </c>
      <c r="EG15" s="16" t="str">
        <f t="shared" si="184"/>
        <v/>
      </c>
      <c r="EH15" s="7" t="str">
        <f t="shared" si="185"/>
        <v/>
      </c>
      <c r="EI15" s="16" t="str">
        <f t="shared" si="186"/>
        <v/>
      </c>
      <c r="EJ15" s="7" t="str">
        <f t="shared" si="187"/>
        <v/>
      </c>
      <c r="EK15" s="16" t="str">
        <f t="shared" si="188"/>
        <v/>
      </c>
      <c r="EL15" s="7" t="str">
        <f t="shared" si="189"/>
        <v/>
      </c>
      <c r="EM15" s="16" t="str">
        <f t="shared" si="190"/>
        <v/>
      </c>
      <c r="EN15" s="7" t="str">
        <f t="shared" si="191"/>
        <v/>
      </c>
      <c r="EO15" s="16" t="str">
        <f t="shared" si="192"/>
        <v/>
      </c>
      <c r="EP15" s="7" t="str">
        <f t="shared" si="193"/>
        <v/>
      </c>
      <c r="EQ15" s="16" t="str">
        <f t="shared" si="194"/>
        <v/>
      </c>
      <c r="ER15" s="7" t="str">
        <f t="shared" si="195"/>
        <v/>
      </c>
      <c r="ES15" s="16" t="str">
        <f t="shared" si="196"/>
        <v/>
      </c>
      <c r="ET15" s="7" t="str">
        <f t="shared" si="197"/>
        <v/>
      </c>
      <c r="EU15" s="16" t="str">
        <f t="shared" si="198"/>
        <v/>
      </c>
      <c r="EV15" s="7" t="str">
        <f t="shared" si="199"/>
        <v/>
      </c>
      <c r="EW15" s="16" t="str">
        <f t="shared" si="200"/>
        <v/>
      </c>
      <c r="EX15" s="7" t="str">
        <f t="shared" si="201"/>
        <v/>
      </c>
      <c r="EY15" s="16" t="str">
        <f t="shared" si="202"/>
        <v/>
      </c>
      <c r="EZ15" s="7" t="str">
        <f t="shared" si="203"/>
        <v/>
      </c>
      <c r="FA15" s="16" t="str">
        <f t="shared" si="204"/>
        <v/>
      </c>
      <c r="FB15" s="7" t="str">
        <f t="shared" si="205"/>
        <v/>
      </c>
      <c r="FC15" s="16" t="str">
        <f t="shared" si="206"/>
        <v/>
      </c>
      <c r="FD15" s="7" t="str">
        <f t="shared" si="207"/>
        <v/>
      </c>
      <c r="FE15" s="16" t="str">
        <f t="shared" si="208"/>
        <v/>
      </c>
      <c r="FF15" s="7" t="str">
        <f t="shared" si="209"/>
        <v/>
      </c>
      <c r="FG15" s="16" t="str">
        <f t="shared" si="210"/>
        <v/>
      </c>
      <c r="FH15" s="7" t="str">
        <f t="shared" si="211"/>
        <v/>
      </c>
      <c r="FJ15" s="16" t="str">
        <f t="shared" si="212"/>
        <v/>
      </c>
      <c r="FK15" s="7" t="str">
        <f t="shared" si="213"/>
        <v/>
      </c>
      <c r="FL15" s="16" t="str">
        <f t="shared" si="214"/>
        <v/>
      </c>
      <c r="FM15" s="7" t="str">
        <f t="shared" si="215"/>
        <v/>
      </c>
      <c r="FN15" s="16" t="str">
        <f t="shared" si="216"/>
        <v/>
      </c>
      <c r="FO15" s="7" t="str">
        <f t="shared" si="217"/>
        <v/>
      </c>
      <c r="FP15" s="16" t="str">
        <f t="shared" si="218"/>
        <v/>
      </c>
      <c r="FQ15" s="7" t="str">
        <f t="shared" si="219"/>
        <v/>
      </c>
      <c r="FR15" s="16" t="str">
        <f t="shared" si="220"/>
        <v/>
      </c>
      <c r="FS15" s="7" t="str">
        <f t="shared" si="221"/>
        <v/>
      </c>
      <c r="FT15" s="16" t="str">
        <f t="shared" si="222"/>
        <v/>
      </c>
      <c r="FU15" s="7" t="str">
        <f t="shared" si="223"/>
        <v/>
      </c>
      <c r="FV15" s="16" t="str">
        <f t="shared" si="224"/>
        <v/>
      </c>
      <c r="FW15" s="7" t="str">
        <f t="shared" si="225"/>
        <v/>
      </c>
      <c r="FX15" s="16" t="str">
        <f t="shared" si="226"/>
        <v/>
      </c>
      <c r="FY15" s="7" t="str">
        <f t="shared" si="227"/>
        <v/>
      </c>
      <c r="FZ15" s="16" t="str">
        <f t="shared" si="228"/>
        <v/>
      </c>
      <c r="GA15" s="7" t="str">
        <f t="shared" si="229"/>
        <v/>
      </c>
      <c r="GB15" s="16" t="str">
        <f t="shared" si="230"/>
        <v/>
      </c>
      <c r="GC15" s="7" t="str">
        <f t="shared" si="231"/>
        <v/>
      </c>
      <c r="GD15" s="16" t="str">
        <f t="shared" si="232"/>
        <v/>
      </c>
      <c r="GE15" s="7" t="str">
        <f t="shared" si="233"/>
        <v/>
      </c>
      <c r="GF15" s="16" t="str">
        <f t="shared" si="234"/>
        <v/>
      </c>
      <c r="GG15" s="7" t="str">
        <f t="shared" si="235"/>
        <v/>
      </c>
      <c r="GH15" s="16" t="str">
        <f t="shared" si="236"/>
        <v/>
      </c>
      <c r="GI15" s="7" t="str">
        <f t="shared" si="237"/>
        <v/>
      </c>
      <c r="GJ15" s="16" t="str">
        <f t="shared" si="238"/>
        <v/>
      </c>
      <c r="GK15" s="7" t="str">
        <f t="shared" si="239"/>
        <v/>
      </c>
      <c r="GL15" s="16" t="str">
        <f t="shared" si="240"/>
        <v/>
      </c>
      <c r="GM15" s="7" t="str">
        <f t="shared" si="241"/>
        <v/>
      </c>
      <c r="GN15" s="16" t="str">
        <f t="shared" si="242"/>
        <v/>
      </c>
      <c r="GO15" s="7" t="str">
        <f t="shared" si="243"/>
        <v/>
      </c>
      <c r="GP15" s="16" t="str">
        <f t="shared" si="244"/>
        <v/>
      </c>
      <c r="GQ15" s="7" t="str">
        <f t="shared" si="245"/>
        <v/>
      </c>
      <c r="GR15" s="16" t="str">
        <f t="shared" si="246"/>
        <v/>
      </c>
      <c r="GS15" s="7" t="str">
        <f t="shared" si="247"/>
        <v/>
      </c>
      <c r="GT15" s="16" t="str">
        <f t="shared" si="248"/>
        <v/>
      </c>
      <c r="GU15" s="7" t="str">
        <f t="shared" si="249"/>
        <v/>
      </c>
      <c r="GV15" s="16" t="str">
        <f t="shared" si="250"/>
        <v/>
      </c>
      <c r="GW15" s="7" t="str">
        <f t="shared" si="251"/>
        <v/>
      </c>
    </row>
    <row r="16" spans="1:205" x14ac:dyDescent="0.25">
      <c r="A16" s="2"/>
      <c r="B16" s="21" t="str">
        <f>IFERROR(INDEX('Tournament Setup'!$B$17:$B$84, MATCH($BE16, 'Tournament Setup'!$BV$17:$BV$84, 0)), "")</f>
        <v>New Zealand</v>
      </c>
      <c r="C16" s="36" t="s">
        <v>9</v>
      </c>
      <c r="D16" s="21" t="str">
        <f>IFERROR(INDEX('Tournament Setup'!$J$17:$J$84, MATCH($BE16, 'Tournament Setup'!$BV$17:$BV$84, 0)), "")</f>
        <v>Namibia</v>
      </c>
      <c r="E16" s="2"/>
      <c r="F16" s="63">
        <f>IFERROR(INDEX('Tournament Setup'!$AV$17:$AV$84, MATCH($BE16, 'Tournament Setup'!$BV$17:$BV$84, 0)), "")</f>
        <v>45184.833333333336</v>
      </c>
      <c r="G16" s="2"/>
      <c r="H16" s="67"/>
      <c r="I16" s="68"/>
      <c r="J16" s="2"/>
      <c r="K16" s="10"/>
      <c r="L16" s="11"/>
      <c r="M16" s="2"/>
      <c r="N16" s="10"/>
      <c r="O16" s="11"/>
      <c r="P16" s="10"/>
      <c r="Q16" s="11"/>
      <c r="R16" s="10"/>
      <c r="S16" s="11"/>
      <c r="T16" s="10"/>
      <c r="U16" s="11"/>
      <c r="V16" s="10"/>
      <c r="W16" s="11"/>
      <c r="X16" s="10"/>
      <c r="Y16" s="11"/>
      <c r="Z16" s="10"/>
      <c r="AA16" s="11"/>
      <c r="AB16" s="10"/>
      <c r="AC16" s="11"/>
      <c r="AD16" s="10"/>
      <c r="AE16" s="11"/>
      <c r="AF16" s="10"/>
      <c r="AG16" s="11"/>
      <c r="AH16" s="10"/>
      <c r="AI16" s="11"/>
      <c r="AJ16" s="10"/>
      <c r="AK16" s="11"/>
      <c r="AL16" s="10"/>
      <c r="AM16" s="11"/>
      <c r="AN16" s="10"/>
      <c r="AO16" s="11"/>
      <c r="AP16" s="10"/>
      <c r="AQ16" s="11"/>
      <c r="AR16" s="10"/>
      <c r="AS16" s="11"/>
      <c r="AT16" s="10"/>
      <c r="AU16" s="11"/>
      <c r="AV16" s="10"/>
      <c r="AW16" s="11"/>
      <c r="AX16" s="10"/>
      <c r="AY16" s="11"/>
      <c r="AZ16" s="10"/>
      <c r="BA16" s="11"/>
      <c r="BB16" s="2"/>
      <c r="BE16" s="34">
        <v>10</v>
      </c>
      <c r="BG16" s="34" t="str">
        <f t="shared" si="252"/>
        <v/>
      </c>
      <c r="BI16" s="16" t="str">
        <f t="shared" si="253"/>
        <v/>
      </c>
      <c r="BJ16" s="7" t="str">
        <f t="shared" si="254"/>
        <v/>
      </c>
      <c r="BL16" s="34" t="str">
        <f t="shared" si="134"/>
        <v>New ZealandNamibia</v>
      </c>
      <c r="BN16" s="16" t="str">
        <f t="shared" si="255"/>
        <v/>
      </c>
      <c r="BO16" s="17" t="str">
        <f t="shared" si="256"/>
        <v/>
      </c>
      <c r="BP16" s="17" t="str">
        <f t="shared" si="257"/>
        <v/>
      </c>
      <c r="BQ16" s="7" t="str">
        <f t="shared" si="258"/>
        <v/>
      </c>
      <c r="BS16" s="16" t="str">
        <f t="shared" si="259"/>
        <v/>
      </c>
      <c r="BT16" s="17" t="str">
        <f t="shared" si="260"/>
        <v/>
      </c>
      <c r="BU16" s="17" t="str">
        <f t="shared" si="261"/>
        <v/>
      </c>
      <c r="BV16" s="7" t="str">
        <f t="shared" si="262"/>
        <v/>
      </c>
      <c r="BX16" s="16" t="str">
        <f t="shared" si="263"/>
        <v/>
      </c>
      <c r="BY16" s="7" t="str">
        <f t="shared" si="135"/>
        <v/>
      </c>
      <c r="CA16" s="16" t="str">
        <f>IFERROR(INDEX('Tournament Setup'!$J$90:$J$109, MATCH($B16, 'Tournament Setup'!$B$90:$B$109, 0)), "")</f>
        <v>Black</v>
      </c>
      <c r="CB16" s="7" t="str">
        <f>IFERROR(INDEX('Tournament Setup'!$Q$90:$Q$109, MATCH($B16, 'Tournament Setup'!$B$90:$B$109, 0)), "")</f>
        <v>White</v>
      </c>
      <c r="CC16" s="16" t="str">
        <f>IFERROR(INDEX('Tournament Setup'!$J$90:$J$109, MATCH($D16, 'Tournament Setup'!$B$90:$B$109, 0)), "")</f>
        <v>Blue - Royal</v>
      </c>
      <c r="CD16" s="7" t="str">
        <f>IFERROR(INDEX('Tournament Setup'!$Q$90:$Q$109, MATCH($D16, 'Tournament Setup'!$B$90:$B$109, 0)), "")</f>
        <v>Red - Medium</v>
      </c>
      <c r="CF16" s="16" t="str">
        <f t="shared" si="264"/>
        <v/>
      </c>
      <c r="CG16" s="17" t="str">
        <f t="shared" si="265"/>
        <v/>
      </c>
      <c r="CH16" s="17" t="str">
        <f t="shared" si="136"/>
        <v/>
      </c>
      <c r="CI16" s="17" t="str">
        <f t="shared" si="137"/>
        <v/>
      </c>
      <c r="CJ16" s="17" t="str">
        <f t="shared" si="138"/>
        <v/>
      </c>
      <c r="CK16" s="17" t="str">
        <f t="shared" si="139"/>
        <v/>
      </c>
      <c r="CL16" s="17" t="str">
        <f t="shared" si="140"/>
        <v/>
      </c>
      <c r="CM16" s="17" t="str">
        <f t="shared" si="141"/>
        <v/>
      </c>
      <c r="CN16" s="17" t="str">
        <f t="shared" si="142"/>
        <v/>
      </c>
      <c r="CO16" s="17" t="str">
        <f t="shared" si="143"/>
        <v/>
      </c>
      <c r="CP16" s="17" t="str">
        <f t="shared" si="144"/>
        <v/>
      </c>
      <c r="CQ16" s="17" t="str">
        <f t="shared" si="145"/>
        <v/>
      </c>
      <c r="CR16" s="17" t="str">
        <f t="shared" si="146"/>
        <v/>
      </c>
      <c r="CS16" s="17" t="str">
        <f t="shared" si="147"/>
        <v/>
      </c>
      <c r="CT16" s="17" t="str">
        <f t="shared" si="148"/>
        <v/>
      </c>
      <c r="CU16" s="17" t="str">
        <f t="shared" si="149"/>
        <v/>
      </c>
      <c r="CV16" s="17" t="str">
        <f t="shared" si="150"/>
        <v/>
      </c>
      <c r="CW16" s="17" t="str">
        <f t="shared" si="151"/>
        <v/>
      </c>
      <c r="CX16" s="17" t="str">
        <f t="shared" si="152"/>
        <v/>
      </c>
      <c r="CY16" s="17" t="str">
        <f t="shared" si="153"/>
        <v/>
      </c>
      <c r="CZ16" s="17" t="str">
        <f t="shared" si="154"/>
        <v/>
      </c>
      <c r="DA16" s="17" t="str">
        <f t="shared" si="155"/>
        <v/>
      </c>
      <c r="DB16" s="17" t="str">
        <f t="shared" si="156"/>
        <v/>
      </c>
      <c r="DC16" s="17" t="str">
        <f t="shared" si="157"/>
        <v/>
      </c>
      <c r="DD16" s="17" t="str">
        <f t="shared" si="158"/>
        <v/>
      </c>
      <c r="DE16" s="17" t="str">
        <f t="shared" si="159"/>
        <v/>
      </c>
      <c r="DF16" s="17" t="str">
        <f t="shared" si="160"/>
        <v/>
      </c>
      <c r="DG16" s="17" t="str">
        <f t="shared" si="161"/>
        <v/>
      </c>
      <c r="DH16" s="17" t="str">
        <f t="shared" si="162"/>
        <v/>
      </c>
      <c r="DI16" s="17" t="str">
        <f t="shared" si="163"/>
        <v/>
      </c>
      <c r="DJ16" s="17" t="str">
        <f t="shared" si="164"/>
        <v/>
      </c>
      <c r="DK16" s="17" t="str">
        <f t="shared" si="165"/>
        <v/>
      </c>
      <c r="DL16" s="17" t="str">
        <f t="shared" si="166"/>
        <v/>
      </c>
      <c r="DM16" s="17" t="str">
        <f t="shared" si="167"/>
        <v/>
      </c>
      <c r="DN16" s="17" t="str">
        <f t="shared" si="168"/>
        <v/>
      </c>
      <c r="DO16" s="17" t="str">
        <f t="shared" si="169"/>
        <v/>
      </c>
      <c r="DP16" s="17" t="str">
        <f t="shared" si="170"/>
        <v/>
      </c>
      <c r="DQ16" s="17" t="str">
        <f t="shared" si="171"/>
        <v/>
      </c>
      <c r="DR16" s="17" t="str">
        <f t="shared" si="172"/>
        <v/>
      </c>
      <c r="DS16" s="7" t="str">
        <f t="shared" si="173"/>
        <v/>
      </c>
      <c r="DU16" s="16" t="str">
        <f t="shared" si="266"/>
        <v/>
      </c>
      <c r="DV16" s="7" t="str">
        <f t="shared" si="267"/>
        <v/>
      </c>
      <c r="DW16" s="16" t="str">
        <f t="shared" si="174"/>
        <v/>
      </c>
      <c r="DX16" s="7" t="str">
        <f t="shared" si="175"/>
        <v/>
      </c>
      <c r="DY16" s="16" t="str">
        <f t="shared" si="176"/>
        <v/>
      </c>
      <c r="DZ16" s="7" t="str">
        <f t="shared" si="177"/>
        <v/>
      </c>
      <c r="EA16" s="16" t="str">
        <f t="shared" si="178"/>
        <v/>
      </c>
      <c r="EB16" s="7" t="str">
        <f t="shared" si="179"/>
        <v/>
      </c>
      <c r="EC16" s="16" t="str">
        <f t="shared" si="180"/>
        <v/>
      </c>
      <c r="ED16" s="7" t="str">
        <f t="shared" si="181"/>
        <v/>
      </c>
      <c r="EE16" s="16" t="str">
        <f t="shared" si="182"/>
        <v/>
      </c>
      <c r="EF16" s="7" t="str">
        <f t="shared" si="183"/>
        <v/>
      </c>
      <c r="EG16" s="16" t="str">
        <f t="shared" si="184"/>
        <v/>
      </c>
      <c r="EH16" s="7" t="str">
        <f t="shared" si="185"/>
        <v/>
      </c>
      <c r="EI16" s="16" t="str">
        <f t="shared" si="186"/>
        <v/>
      </c>
      <c r="EJ16" s="7" t="str">
        <f t="shared" si="187"/>
        <v/>
      </c>
      <c r="EK16" s="16" t="str">
        <f t="shared" si="188"/>
        <v/>
      </c>
      <c r="EL16" s="7" t="str">
        <f t="shared" si="189"/>
        <v/>
      </c>
      <c r="EM16" s="16" t="str">
        <f t="shared" si="190"/>
        <v/>
      </c>
      <c r="EN16" s="7" t="str">
        <f t="shared" si="191"/>
        <v/>
      </c>
      <c r="EO16" s="16" t="str">
        <f t="shared" si="192"/>
        <v/>
      </c>
      <c r="EP16" s="7" t="str">
        <f t="shared" si="193"/>
        <v/>
      </c>
      <c r="EQ16" s="16" t="str">
        <f t="shared" si="194"/>
        <v/>
      </c>
      <c r="ER16" s="7" t="str">
        <f t="shared" si="195"/>
        <v/>
      </c>
      <c r="ES16" s="16" t="str">
        <f t="shared" si="196"/>
        <v/>
      </c>
      <c r="ET16" s="7" t="str">
        <f t="shared" si="197"/>
        <v/>
      </c>
      <c r="EU16" s="16" t="str">
        <f t="shared" si="198"/>
        <v/>
      </c>
      <c r="EV16" s="7" t="str">
        <f t="shared" si="199"/>
        <v/>
      </c>
      <c r="EW16" s="16" t="str">
        <f t="shared" si="200"/>
        <v/>
      </c>
      <c r="EX16" s="7" t="str">
        <f t="shared" si="201"/>
        <v/>
      </c>
      <c r="EY16" s="16" t="str">
        <f t="shared" si="202"/>
        <v/>
      </c>
      <c r="EZ16" s="7" t="str">
        <f t="shared" si="203"/>
        <v/>
      </c>
      <c r="FA16" s="16" t="str">
        <f t="shared" si="204"/>
        <v/>
      </c>
      <c r="FB16" s="7" t="str">
        <f t="shared" si="205"/>
        <v/>
      </c>
      <c r="FC16" s="16" t="str">
        <f t="shared" si="206"/>
        <v/>
      </c>
      <c r="FD16" s="7" t="str">
        <f t="shared" si="207"/>
        <v/>
      </c>
      <c r="FE16" s="16" t="str">
        <f t="shared" si="208"/>
        <v/>
      </c>
      <c r="FF16" s="7" t="str">
        <f t="shared" si="209"/>
        <v/>
      </c>
      <c r="FG16" s="16" t="str">
        <f t="shared" si="210"/>
        <v/>
      </c>
      <c r="FH16" s="7" t="str">
        <f t="shared" si="211"/>
        <v/>
      </c>
      <c r="FJ16" s="16" t="str">
        <f t="shared" si="212"/>
        <v/>
      </c>
      <c r="FK16" s="7" t="str">
        <f t="shared" si="213"/>
        <v/>
      </c>
      <c r="FL16" s="16" t="str">
        <f t="shared" si="214"/>
        <v/>
      </c>
      <c r="FM16" s="7" t="str">
        <f t="shared" si="215"/>
        <v/>
      </c>
      <c r="FN16" s="16" t="str">
        <f t="shared" si="216"/>
        <v/>
      </c>
      <c r="FO16" s="7" t="str">
        <f t="shared" si="217"/>
        <v/>
      </c>
      <c r="FP16" s="16" t="str">
        <f t="shared" si="218"/>
        <v/>
      </c>
      <c r="FQ16" s="7" t="str">
        <f t="shared" si="219"/>
        <v/>
      </c>
      <c r="FR16" s="16" t="str">
        <f t="shared" si="220"/>
        <v/>
      </c>
      <c r="FS16" s="7" t="str">
        <f t="shared" si="221"/>
        <v/>
      </c>
      <c r="FT16" s="16" t="str">
        <f t="shared" si="222"/>
        <v/>
      </c>
      <c r="FU16" s="7" t="str">
        <f t="shared" si="223"/>
        <v/>
      </c>
      <c r="FV16" s="16" t="str">
        <f t="shared" si="224"/>
        <v/>
      </c>
      <c r="FW16" s="7" t="str">
        <f t="shared" si="225"/>
        <v/>
      </c>
      <c r="FX16" s="16" t="str">
        <f t="shared" si="226"/>
        <v/>
      </c>
      <c r="FY16" s="7" t="str">
        <f t="shared" si="227"/>
        <v/>
      </c>
      <c r="FZ16" s="16" t="str">
        <f t="shared" si="228"/>
        <v/>
      </c>
      <c r="GA16" s="7" t="str">
        <f t="shared" si="229"/>
        <v/>
      </c>
      <c r="GB16" s="16" t="str">
        <f t="shared" si="230"/>
        <v/>
      </c>
      <c r="GC16" s="7" t="str">
        <f t="shared" si="231"/>
        <v/>
      </c>
      <c r="GD16" s="16" t="str">
        <f t="shared" si="232"/>
        <v/>
      </c>
      <c r="GE16" s="7" t="str">
        <f t="shared" si="233"/>
        <v/>
      </c>
      <c r="GF16" s="16" t="str">
        <f t="shared" si="234"/>
        <v/>
      </c>
      <c r="GG16" s="7" t="str">
        <f t="shared" si="235"/>
        <v/>
      </c>
      <c r="GH16" s="16" t="str">
        <f t="shared" si="236"/>
        <v/>
      </c>
      <c r="GI16" s="7" t="str">
        <f t="shared" si="237"/>
        <v/>
      </c>
      <c r="GJ16" s="16" t="str">
        <f t="shared" si="238"/>
        <v/>
      </c>
      <c r="GK16" s="7" t="str">
        <f t="shared" si="239"/>
        <v/>
      </c>
      <c r="GL16" s="16" t="str">
        <f t="shared" si="240"/>
        <v/>
      </c>
      <c r="GM16" s="7" t="str">
        <f t="shared" si="241"/>
        <v/>
      </c>
      <c r="GN16" s="16" t="str">
        <f t="shared" si="242"/>
        <v/>
      </c>
      <c r="GO16" s="7" t="str">
        <f t="shared" si="243"/>
        <v/>
      </c>
      <c r="GP16" s="16" t="str">
        <f t="shared" si="244"/>
        <v/>
      </c>
      <c r="GQ16" s="7" t="str">
        <f t="shared" si="245"/>
        <v/>
      </c>
      <c r="GR16" s="16" t="str">
        <f t="shared" si="246"/>
        <v/>
      </c>
      <c r="GS16" s="7" t="str">
        <f t="shared" si="247"/>
        <v/>
      </c>
      <c r="GT16" s="16" t="str">
        <f t="shared" si="248"/>
        <v/>
      </c>
      <c r="GU16" s="7" t="str">
        <f t="shared" si="249"/>
        <v/>
      </c>
      <c r="GV16" s="16" t="str">
        <f t="shared" si="250"/>
        <v/>
      </c>
      <c r="GW16" s="7" t="str">
        <f t="shared" si="251"/>
        <v/>
      </c>
    </row>
    <row r="17" spans="1:205" x14ac:dyDescent="0.25">
      <c r="A17" s="2"/>
      <c r="B17" s="21" t="str">
        <f>IFERROR(INDEX('Tournament Setup'!$B$17:$B$84, MATCH($BE17, 'Tournament Setup'!$BV$17:$BV$84, 0)), "")</f>
        <v>Samoa</v>
      </c>
      <c r="C17" s="36" t="s">
        <v>9</v>
      </c>
      <c r="D17" s="21" t="str">
        <f>IFERROR(INDEX('Tournament Setup'!$J$17:$J$84, MATCH($BE17, 'Tournament Setup'!$BV$17:$BV$84, 0)), "")</f>
        <v>Chile</v>
      </c>
      <c r="E17" s="2"/>
      <c r="F17" s="63">
        <f>IFERROR(INDEX('Tournament Setup'!$AV$17:$AV$84, MATCH($BE17, 'Tournament Setup'!$BV$17:$BV$84, 0)), "")</f>
        <v>45185.583333333336</v>
      </c>
      <c r="G17" s="2"/>
      <c r="H17" s="67"/>
      <c r="I17" s="68"/>
      <c r="J17" s="2"/>
      <c r="K17" s="10"/>
      <c r="L17" s="11"/>
      <c r="M17" s="2"/>
      <c r="N17" s="10"/>
      <c r="O17" s="11"/>
      <c r="P17" s="10"/>
      <c r="Q17" s="11"/>
      <c r="R17" s="10"/>
      <c r="S17" s="11"/>
      <c r="T17" s="10"/>
      <c r="U17" s="11"/>
      <c r="V17" s="10"/>
      <c r="W17" s="11"/>
      <c r="X17" s="10"/>
      <c r="Y17" s="11"/>
      <c r="Z17" s="10"/>
      <c r="AA17" s="11"/>
      <c r="AB17" s="10"/>
      <c r="AC17" s="11"/>
      <c r="AD17" s="10"/>
      <c r="AE17" s="11"/>
      <c r="AF17" s="10"/>
      <c r="AG17" s="11"/>
      <c r="AH17" s="10"/>
      <c r="AI17" s="11"/>
      <c r="AJ17" s="10"/>
      <c r="AK17" s="11"/>
      <c r="AL17" s="10"/>
      <c r="AM17" s="11"/>
      <c r="AN17" s="10"/>
      <c r="AO17" s="11"/>
      <c r="AP17" s="10"/>
      <c r="AQ17" s="11"/>
      <c r="AR17" s="10"/>
      <c r="AS17" s="11"/>
      <c r="AT17" s="10"/>
      <c r="AU17" s="11"/>
      <c r="AV17" s="10"/>
      <c r="AW17" s="11"/>
      <c r="AX17" s="10"/>
      <c r="AY17" s="11"/>
      <c r="AZ17" s="10"/>
      <c r="BA17" s="11"/>
      <c r="BB17" s="2"/>
      <c r="BE17" s="34">
        <v>11</v>
      </c>
      <c r="BG17" s="34" t="str">
        <f t="shared" si="252"/>
        <v/>
      </c>
      <c r="BI17" s="16" t="str">
        <f t="shared" si="253"/>
        <v/>
      </c>
      <c r="BJ17" s="7" t="str">
        <f t="shared" si="254"/>
        <v/>
      </c>
      <c r="BL17" s="34" t="str">
        <f t="shared" si="134"/>
        <v>SamoaChile</v>
      </c>
      <c r="BN17" s="16" t="str">
        <f t="shared" si="255"/>
        <v/>
      </c>
      <c r="BO17" s="17" t="str">
        <f t="shared" si="256"/>
        <v/>
      </c>
      <c r="BP17" s="17" t="str">
        <f t="shared" si="257"/>
        <v/>
      </c>
      <c r="BQ17" s="7" t="str">
        <f t="shared" si="258"/>
        <v/>
      </c>
      <c r="BS17" s="16" t="str">
        <f t="shared" si="259"/>
        <v/>
      </c>
      <c r="BT17" s="17" t="str">
        <f t="shared" si="260"/>
        <v/>
      </c>
      <c r="BU17" s="17" t="str">
        <f t="shared" si="261"/>
        <v/>
      </c>
      <c r="BV17" s="7" t="str">
        <f t="shared" si="262"/>
        <v/>
      </c>
      <c r="BX17" s="16" t="str">
        <f t="shared" si="263"/>
        <v/>
      </c>
      <c r="BY17" s="7" t="str">
        <f t="shared" si="135"/>
        <v/>
      </c>
      <c r="CA17" s="16" t="str">
        <f>IFERROR(INDEX('Tournament Setup'!$J$90:$J$109, MATCH($B17, 'Tournament Setup'!$B$90:$B$109, 0)), "")</f>
        <v>Blue - Royal</v>
      </c>
      <c r="CB17" s="7" t="str">
        <f>IFERROR(INDEX('Tournament Setup'!$Q$90:$Q$109, MATCH($B17, 'Tournament Setup'!$B$90:$B$109, 0)), "")</f>
        <v>White</v>
      </c>
      <c r="CC17" s="16" t="str">
        <f>IFERROR(INDEX('Tournament Setup'!$J$90:$J$109, MATCH($D17, 'Tournament Setup'!$B$90:$B$109, 0)), "")</f>
        <v>Red - Medium</v>
      </c>
      <c r="CD17" s="7" t="str">
        <f>IFERROR(INDEX('Tournament Setup'!$Q$90:$Q$109, MATCH($D17, 'Tournament Setup'!$B$90:$B$109, 0)), "")</f>
        <v>Blue - Royal</v>
      </c>
      <c r="CF17" s="16" t="str">
        <f t="shared" si="264"/>
        <v/>
      </c>
      <c r="CG17" s="17" t="str">
        <f t="shared" si="265"/>
        <v/>
      </c>
      <c r="CH17" s="17" t="str">
        <f t="shared" si="136"/>
        <v/>
      </c>
      <c r="CI17" s="17" t="str">
        <f t="shared" si="137"/>
        <v/>
      </c>
      <c r="CJ17" s="17" t="str">
        <f t="shared" si="138"/>
        <v/>
      </c>
      <c r="CK17" s="17" t="str">
        <f t="shared" si="139"/>
        <v/>
      </c>
      <c r="CL17" s="17" t="str">
        <f t="shared" si="140"/>
        <v/>
      </c>
      <c r="CM17" s="17" t="str">
        <f t="shared" si="141"/>
        <v/>
      </c>
      <c r="CN17" s="17" t="str">
        <f t="shared" si="142"/>
        <v/>
      </c>
      <c r="CO17" s="17" t="str">
        <f t="shared" si="143"/>
        <v/>
      </c>
      <c r="CP17" s="17" t="str">
        <f t="shared" si="144"/>
        <v/>
      </c>
      <c r="CQ17" s="17" t="str">
        <f t="shared" si="145"/>
        <v/>
      </c>
      <c r="CR17" s="17" t="str">
        <f t="shared" si="146"/>
        <v/>
      </c>
      <c r="CS17" s="17" t="str">
        <f t="shared" si="147"/>
        <v/>
      </c>
      <c r="CT17" s="17" t="str">
        <f t="shared" si="148"/>
        <v/>
      </c>
      <c r="CU17" s="17" t="str">
        <f t="shared" si="149"/>
        <v/>
      </c>
      <c r="CV17" s="17" t="str">
        <f t="shared" si="150"/>
        <v/>
      </c>
      <c r="CW17" s="17" t="str">
        <f t="shared" si="151"/>
        <v/>
      </c>
      <c r="CX17" s="17" t="str">
        <f t="shared" si="152"/>
        <v/>
      </c>
      <c r="CY17" s="17" t="str">
        <f t="shared" si="153"/>
        <v/>
      </c>
      <c r="CZ17" s="17" t="str">
        <f t="shared" si="154"/>
        <v/>
      </c>
      <c r="DA17" s="17" t="str">
        <f t="shared" si="155"/>
        <v/>
      </c>
      <c r="DB17" s="17" t="str">
        <f t="shared" si="156"/>
        <v/>
      </c>
      <c r="DC17" s="17" t="str">
        <f t="shared" si="157"/>
        <v/>
      </c>
      <c r="DD17" s="17" t="str">
        <f t="shared" si="158"/>
        <v/>
      </c>
      <c r="DE17" s="17" t="str">
        <f t="shared" si="159"/>
        <v/>
      </c>
      <c r="DF17" s="17" t="str">
        <f t="shared" si="160"/>
        <v/>
      </c>
      <c r="DG17" s="17" t="str">
        <f t="shared" si="161"/>
        <v/>
      </c>
      <c r="DH17" s="17" t="str">
        <f t="shared" si="162"/>
        <v/>
      </c>
      <c r="DI17" s="17" t="str">
        <f t="shared" si="163"/>
        <v/>
      </c>
      <c r="DJ17" s="17" t="str">
        <f t="shared" si="164"/>
        <v/>
      </c>
      <c r="DK17" s="17" t="str">
        <f t="shared" si="165"/>
        <v/>
      </c>
      <c r="DL17" s="17" t="str">
        <f t="shared" si="166"/>
        <v/>
      </c>
      <c r="DM17" s="17" t="str">
        <f t="shared" si="167"/>
        <v/>
      </c>
      <c r="DN17" s="17" t="str">
        <f t="shared" si="168"/>
        <v/>
      </c>
      <c r="DO17" s="17" t="str">
        <f t="shared" si="169"/>
        <v/>
      </c>
      <c r="DP17" s="17" t="str">
        <f t="shared" si="170"/>
        <v/>
      </c>
      <c r="DQ17" s="17" t="str">
        <f t="shared" si="171"/>
        <v/>
      </c>
      <c r="DR17" s="17" t="str">
        <f t="shared" si="172"/>
        <v/>
      </c>
      <c r="DS17" s="7" t="str">
        <f t="shared" si="173"/>
        <v/>
      </c>
      <c r="DU17" s="16" t="str">
        <f t="shared" si="266"/>
        <v/>
      </c>
      <c r="DV17" s="7" t="str">
        <f t="shared" si="267"/>
        <v/>
      </c>
      <c r="DW17" s="16" t="str">
        <f t="shared" si="174"/>
        <v/>
      </c>
      <c r="DX17" s="7" t="str">
        <f t="shared" si="175"/>
        <v/>
      </c>
      <c r="DY17" s="16" t="str">
        <f t="shared" si="176"/>
        <v/>
      </c>
      <c r="DZ17" s="7" t="str">
        <f t="shared" si="177"/>
        <v/>
      </c>
      <c r="EA17" s="16" t="str">
        <f t="shared" si="178"/>
        <v/>
      </c>
      <c r="EB17" s="7" t="str">
        <f t="shared" si="179"/>
        <v/>
      </c>
      <c r="EC17" s="16" t="str">
        <f t="shared" si="180"/>
        <v/>
      </c>
      <c r="ED17" s="7" t="str">
        <f t="shared" si="181"/>
        <v/>
      </c>
      <c r="EE17" s="16" t="str">
        <f t="shared" si="182"/>
        <v/>
      </c>
      <c r="EF17" s="7" t="str">
        <f t="shared" si="183"/>
        <v/>
      </c>
      <c r="EG17" s="16" t="str">
        <f t="shared" si="184"/>
        <v/>
      </c>
      <c r="EH17" s="7" t="str">
        <f t="shared" si="185"/>
        <v/>
      </c>
      <c r="EI17" s="16" t="str">
        <f t="shared" si="186"/>
        <v/>
      </c>
      <c r="EJ17" s="7" t="str">
        <f t="shared" si="187"/>
        <v/>
      </c>
      <c r="EK17" s="16" t="str">
        <f t="shared" si="188"/>
        <v/>
      </c>
      <c r="EL17" s="7" t="str">
        <f t="shared" si="189"/>
        <v/>
      </c>
      <c r="EM17" s="16" t="str">
        <f t="shared" si="190"/>
        <v/>
      </c>
      <c r="EN17" s="7" t="str">
        <f t="shared" si="191"/>
        <v/>
      </c>
      <c r="EO17" s="16" t="str">
        <f t="shared" si="192"/>
        <v/>
      </c>
      <c r="EP17" s="7" t="str">
        <f t="shared" si="193"/>
        <v/>
      </c>
      <c r="EQ17" s="16" t="str">
        <f t="shared" si="194"/>
        <v/>
      </c>
      <c r="ER17" s="7" t="str">
        <f t="shared" si="195"/>
        <v/>
      </c>
      <c r="ES17" s="16" t="str">
        <f t="shared" si="196"/>
        <v/>
      </c>
      <c r="ET17" s="7" t="str">
        <f t="shared" si="197"/>
        <v/>
      </c>
      <c r="EU17" s="16" t="str">
        <f t="shared" si="198"/>
        <v/>
      </c>
      <c r="EV17" s="7" t="str">
        <f t="shared" si="199"/>
        <v/>
      </c>
      <c r="EW17" s="16" t="str">
        <f t="shared" si="200"/>
        <v/>
      </c>
      <c r="EX17" s="7" t="str">
        <f t="shared" si="201"/>
        <v/>
      </c>
      <c r="EY17" s="16" t="str">
        <f t="shared" si="202"/>
        <v/>
      </c>
      <c r="EZ17" s="7" t="str">
        <f t="shared" si="203"/>
        <v/>
      </c>
      <c r="FA17" s="16" t="str">
        <f t="shared" si="204"/>
        <v/>
      </c>
      <c r="FB17" s="7" t="str">
        <f t="shared" si="205"/>
        <v/>
      </c>
      <c r="FC17" s="16" t="str">
        <f t="shared" si="206"/>
        <v/>
      </c>
      <c r="FD17" s="7" t="str">
        <f t="shared" si="207"/>
        <v/>
      </c>
      <c r="FE17" s="16" t="str">
        <f t="shared" si="208"/>
        <v/>
      </c>
      <c r="FF17" s="7" t="str">
        <f t="shared" si="209"/>
        <v/>
      </c>
      <c r="FG17" s="16" t="str">
        <f t="shared" si="210"/>
        <v/>
      </c>
      <c r="FH17" s="7" t="str">
        <f t="shared" si="211"/>
        <v/>
      </c>
      <c r="FJ17" s="16" t="str">
        <f t="shared" si="212"/>
        <v/>
      </c>
      <c r="FK17" s="7" t="str">
        <f t="shared" si="213"/>
        <v/>
      </c>
      <c r="FL17" s="16" t="str">
        <f t="shared" si="214"/>
        <v/>
      </c>
      <c r="FM17" s="7" t="str">
        <f t="shared" si="215"/>
        <v/>
      </c>
      <c r="FN17" s="16" t="str">
        <f t="shared" si="216"/>
        <v/>
      </c>
      <c r="FO17" s="7" t="str">
        <f t="shared" si="217"/>
        <v/>
      </c>
      <c r="FP17" s="16" t="str">
        <f t="shared" si="218"/>
        <v/>
      </c>
      <c r="FQ17" s="7" t="str">
        <f t="shared" si="219"/>
        <v/>
      </c>
      <c r="FR17" s="16" t="str">
        <f t="shared" si="220"/>
        <v/>
      </c>
      <c r="FS17" s="7" t="str">
        <f t="shared" si="221"/>
        <v/>
      </c>
      <c r="FT17" s="16" t="str">
        <f t="shared" si="222"/>
        <v/>
      </c>
      <c r="FU17" s="7" t="str">
        <f t="shared" si="223"/>
        <v/>
      </c>
      <c r="FV17" s="16" t="str">
        <f t="shared" si="224"/>
        <v/>
      </c>
      <c r="FW17" s="7" t="str">
        <f t="shared" si="225"/>
        <v/>
      </c>
      <c r="FX17" s="16" t="str">
        <f t="shared" si="226"/>
        <v/>
      </c>
      <c r="FY17" s="7" t="str">
        <f t="shared" si="227"/>
        <v/>
      </c>
      <c r="FZ17" s="16" t="str">
        <f t="shared" si="228"/>
        <v/>
      </c>
      <c r="GA17" s="7" t="str">
        <f t="shared" si="229"/>
        <v/>
      </c>
      <c r="GB17" s="16" t="str">
        <f t="shared" si="230"/>
        <v/>
      </c>
      <c r="GC17" s="7" t="str">
        <f t="shared" si="231"/>
        <v/>
      </c>
      <c r="GD17" s="16" t="str">
        <f t="shared" si="232"/>
        <v/>
      </c>
      <c r="GE17" s="7" t="str">
        <f t="shared" si="233"/>
        <v/>
      </c>
      <c r="GF17" s="16" t="str">
        <f t="shared" si="234"/>
        <v/>
      </c>
      <c r="GG17" s="7" t="str">
        <f t="shared" si="235"/>
        <v/>
      </c>
      <c r="GH17" s="16" t="str">
        <f t="shared" si="236"/>
        <v/>
      </c>
      <c r="GI17" s="7" t="str">
        <f t="shared" si="237"/>
        <v/>
      </c>
      <c r="GJ17" s="16" t="str">
        <f t="shared" si="238"/>
        <v/>
      </c>
      <c r="GK17" s="7" t="str">
        <f t="shared" si="239"/>
        <v/>
      </c>
      <c r="GL17" s="16" t="str">
        <f t="shared" si="240"/>
        <v/>
      </c>
      <c r="GM17" s="7" t="str">
        <f t="shared" si="241"/>
        <v/>
      </c>
      <c r="GN17" s="16" t="str">
        <f t="shared" si="242"/>
        <v/>
      </c>
      <c r="GO17" s="7" t="str">
        <f t="shared" si="243"/>
        <v/>
      </c>
      <c r="GP17" s="16" t="str">
        <f t="shared" si="244"/>
        <v/>
      </c>
      <c r="GQ17" s="7" t="str">
        <f t="shared" si="245"/>
        <v/>
      </c>
      <c r="GR17" s="16" t="str">
        <f t="shared" si="246"/>
        <v/>
      </c>
      <c r="GS17" s="7" t="str">
        <f t="shared" si="247"/>
        <v/>
      </c>
      <c r="GT17" s="16" t="str">
        <f t="shared" si="248"/>
        <v/>
      </c>
      <c r="GU17" s="7" t="str">
        <f t="shared" si="249"/>
        <v/>
      </c>
      <c r="GV17" s="16" t="str">
        <f t="shared" si="250"/>
        <v/>
      </c>
      <c r="GW17" s="7" t="str">
        <f t="shared" si="251"/>
        <v/>
      </c>
    </row>
    <row r="18" spans="1:205" x14ac:dyDescent="0.25">
      <c r="A18" s="2"/>
      <c r="B18" s="21" t="str">
        <f>IFERROR(INDEX('Tournament Setup'!$B$17:$B$84, MATCH($BE18, 'Tournament Setup'!$BV$17:$BV$84, 0)), "")</f>
        <v>Wales</v>
      </c>
      <c r="C18" s="36" t="s">
        <v>9</v>
      </c>
      <c r="D18" s="21" t="str">
        <f>IFERROR(INDEX('Tournament Setup'!$J$17:$J$84, MATCH($BE18, 'Tournament Setup'!$BV$17:$BV$84, 0)), "")</f>
        <v>Portugal</v>
      </c>
      <c r="E18" s="2"/>
      <c r="F18" s="63">
        <f>IFERROR(INDEX('Tournament Setup'!$AV$17:$AV$84, MATCH($BE18, 'Tournament Setup'!$BV$17:$BV$84, 0)), "")</f>
        <v>45185.697916666672</v>
      </c>
      <c r="G18" s="2"/>
      <c r="H18" s="67"/>
      <c r="I18" s="68"/>
      <c r="J18" s="2"/>
      <c r="K18" s="10"/>
      <c r="L18" s="11"/>
      <c r="M18" s="2"/>
      <c r="N18" s="10"/>
      <c r="O18" s="11"/>
      <c r="P18" s="10"/>
      <c r="Q18" s="11"/>
      <c r="R18" s="10"/>
      <c r="S18" s="11"/>
      <c r="T18" s="10"/>
      <c r="U18" s="11"/>
      <c r="V18" s="10"/>
      <c r="W18" s="11"/>
      <c r="X18" s="10"/>
      <c r="Y18" s="11"/>
      <c r="Z18" s="10"/>
      <c r="AA18" s="11"/>
      <c r="AB18" s="10"/>
      <c r="AC18" s="11"/>
      <c r="AD18" s="10"/>
      <c r="AE18" s="11"/>
      <c r="AF18" s="10"/>
      <c r="AG18" s="11"/>
      <c r="AH18" s="10"/>
      <c r="AI18" s="11"/>
      <c r="AJ18" s="10"/>
      <c r="AK18" s="11"/>
      <c r="AL18" s="10"/>
      <c r="AM18" s="11"/>
      <c r="AN18" s="10"/>
      <c r="AO18" s="11"/>
      <c r="AP18" s="10"/>
      <c r="AQ18" s="11"/>
      <c r="AR18" s="10"/>
      <c r="AS18" s="11"/>
      <c r="AT18" s="10"/>
      <c r="AU18" s="11"/>
      <c r="AV18" s="10"/>
      <c r="AW18" s="11"/>
      <c r="AX18" s="10"/>
      <c r="AY18" s="11"/>
      <c r="AZ18" s="10"/>
      <c r="BA18" s="11"/>
      <c r="BB18" s="2"/>
      <c r="BE18" s="34">
        <v>12</v>
      </c>
      <c r="BG18" s="34" t="str">
        <f t="shared" si="252"/>
        <v/>
      </c>
      <c r="BI18" s="16" t="str">
        <f t="shared" si="253"/>
        <v/>
      </c>
      <c r="BJ18" s="7" t="str">
        <f t="shared" si="254"/>
        <v/>
      </c>
      <c r="BL18" s="34" t="str">
        <f t="shared" si="134"/>
        <v>WalesPortugal</v>
      </c>
      <c r="BN18" s="16" t="str">
        <f t="shared" si="255"/>
        <v/>
      </c>
      <c r="BO18" s="17" t="str">
        <f t="shared" si="256"/>
        <v/>
      </c>
      <c r="BP18" s="17" t="str">
        <f t="shared" si="257"/>
        <v/>
      </c>
      <c r="BQ18" s="7" t="str">
        <f t="shared" si="258"/>
        <v/>
      </c>
      <c r="BS18" s="16" t="str">
        <f t="shared" si="259"/>
        <v/>
      </c>
      <c r="BT18" s="17" t="str">
        <f t="shared" si="260"/>
        <v/>
      </c>
      <c r="BU18" s="17" t="str">
        <f t="shared" si="261"/>
        <v/>
      </c>
      <c r="BV18" s="7" t="str">
        <f t="shared" si="262"/>
        <v/>
      </c>
      <c r="BX18" s="16" t="str">
        <f t="shared" si="263"/>
        <v/>
      </c>
      <c r="BY18" s="7" t="str">
        <f t="shared" si="135"/>
        <v/>
      </c>
      <c r="CA18" s="16" t="str">
        <f>IFERROR(INDEX('Tournament Setup'!$J$90:$J$109, MATCH($B18, 'Tournament Setup'!$B$90:$B$109, 0)), "")</f>
        <v>Red - Medium</v>
      </c>
      <c r="CB18" s="7" t="str">
        <f>IFERROR(INDEX('Tournament Setup'!$Q$90:$Q$109, MATCH($B18, 'Tournament Setup'!$B$90:$B$109, 0)), "")</f>
        <v>White</v>
      </c>
      <c r="CC18" s="16" t="str">
        <f>IFERROR(INDEX('Tournament Setup'!$J$90:$J$109, MATCH($D18, 'Tournament Setup'!$B$90:$B$109, 0)), "")</f>
        <v>Red - Medium</v>
      </c>
      <c r="CD18" s="7" t="str">
        <f>IFERROR(INDEX('Tournament Setup'!$Q$90:$Q$109, MATCH($D18, 'Tournament Setup'!$B$90:$B$109, 0)), "")</f>
        <v>Green - Medium</v>
      </c>
      <c r="CF18" s="16" t="str">
        <f t="shared" si="264"/>
        <v/>
      </c>
      <c r="CG18" s="17" t="str">
        <f t="shared" si="265"/>
        <v/>
      </c>
      <c r="CH18" s="17" t="str">
        <f t="shared" si="136"/>
        <v/>
      </c>
      <c r="CI18" s="17" t="str">
        <f t="shared" si="137"/>
        <v/>
      </c>
      <c r="CJ18" s="17" t="str">
        <f t="shared" si="138"/>
        <v/>
      </c>
      <c r="CK18" s="17" t="str">
        <f t="shared" si="139"/>
        <v/>
      </c>
      <c r="CL18" s="17" t="str">
        <f t="shared" si="140"/>
        <v/>
      </c>
      <c r="CM18" s="17" t="str">
        <f t="shared" si="141"/>
        <v/>
      </c>
      <c r="CN18" s="17" t="str">
        <f t="shared" si="142"/>
        <v/>
      </c>
      <c r="CO18" s="17" t="str">
        <f t="shared" si="143"/>
        <v/>
      </c>
      <c r="CP18" s="17" t="str">
        <f t="shared" si="144"/>
        <v/>
      </c>
      <c r="CQ18" s="17" t="str">
        <f t="shared" si="145"/>
        <v/>
      </c>
      <c r="CR18" s="17" t="str">
        <f t="shared" si="146"/>
        <v/>
      </c>
      <c r="CS18" s="17" t="str">
        <f t="shared" si="147"/>
        <v/>
      </c>
      <c r="CT18" s="17" t="str">
        <f t="shared" si="148"/>
        <v/>
      </c>
      <c r="CU18" s="17" t="str">
        <f t="shared" si="149"/>
        <v/>
      </c>
      <c r="CV18" s="17" t="str">
        <f t="shared" si="150"/>
        <v/>
      </c>
      <c r="CW18" s="17" t="str">
        <f t="shared" si="151"/>
        <v/>
      </c>
      <c r="CX18" s="17" t="str">
        <f t="shared" si="152"/>
        <v/>
      </c>
      <c r="CY18" s="17" t="str">
        <f t="shared" si="153"/>
        <v/>
      </c>
      <c r="CZ18" s="17" t="str">
        <f t="shared" si="154"/>
        <v/>
      </c>
      <c r="DA18" s="17" t="str">
        <f t="shared" si="155"/>
        <v/>
      </c>
      <c r="DB18" s="17" t="str">
        <f t="shared" si="156"/>
        <v/>
      </c>
      <c r="DC18" s="17" t="str">
        <f t="shared" si="157"/>
        <v/>
      </c>
      <c r="DD18" s="17" t="str">
        <f t="shared" si="158"/>
        <v/>
      </c>
      <c r="DE18" s="17" t="str">
        <f t="shared" si="159"/>
        <v/>
      </c>
      <c r="DF18" s="17" t="str">
        <f t="shared" si="160"/>
        <v/>
      </c>
      <c r="DG18" s="17" t="str">
        <f t="shared" si="161"/>
        <v/>
      </c>
      <c r="DH18" s="17" t="str">
        <f t="shared" si="162"/>
        <v/>
      </c>
      <c r="DI18" s="17" t="str">
        <f t="shared" si="163"/>
        <v/>
      </c>
      <c r="DJ18" s="17" t="str">
        <f t="shared" si="164"/>
        <v/>
      </c>
      <c r="DK18" s="17" t="str">
        <f t="shared" si="165"/>
        <v/>
      </c>
      <c r="DL18" s="17" t="str">
        <f t="shared" si="166"/>
        <v/>
      </c>
      <c r="DM18" s="17" t="str">
        <f t="shared" si="167"/>
        <v/>
      </c>
      <c r="DN18" s="17" t="str">
        <f t="shared" si="168"/>
        <v/>
      </c>
      <c r="DO18" s="17" t="str">
        <f t="shared" si="169"/>
        <v/>
      </c>
      <c r="DP18" s="17" t="str">
        <f t="shared" si="170"/>
        <v/>
      </c>
      <c r="DQ18" s="17" t="str">
        <f t="shared" si="171"/>
        <v/>
      </c>
      <c r="DR18" s="17" t="str">
        <f t="shared" si="172"/>
        <v/>
      </c>
      <c r="DS18" s="7" t="str">
        <f t="shared" si="173"/>
        <v/>
      </c>
      <c r="DU18" s="16" t="str">
        <f t="shared" si="266"/>
        <v/>
      </c>
      <c r="DV18" s="7" t="str">
        <f t="shared" si="267"/>
        <v/>
      </c>
      <c r="DW18" s="16" t="str">
        <f t="shared" si="174"/>
        <v/>
      </c>
      <c r="DX18" s="7" t="str">
        <f t="shared" si="175"/>
        <v/>
      </c>
      <c r="DY18" s="16" t="str">
        <f t="shared" si="176"/>
        <v/>
      </c>
      <c r="DZ18" s="7" t="str">
        <f t="shared" si="177"/>
        <v/>
      </c>
      <c r="EA18" s="16" t="str">
        <f t="shared" si="178"/>
        <v/>
      </c>
      <c r="EB18" s="7" t="str">
        <f t="shared" si="179"/>
        <v/>
      </c>
      <c r="EC18" s="16" t="str">
        <f t="shared" si="180"/>
        <v/>
      </c>
      <c r="ED18" s="7" t="str">
        <f t="shared" si="181"/>
        <v/>
      </c>
      <c r="EE18" s="16" t="str">
        <f t="shared" si="182"/>
        <v/>
      </c>
      <c r="EF18" s="7" t="str">
        <f t="shared" si="183"/>
        <v/>
      </c>
      <c r="EG18" s="16" t="str">
        <f t="shared" si="184"/>
        <v/>
      </c>
      <c r="EH18" s="7" t="str">
        <f t="shared" si="185"/>
        <v/>
      </c>
      <c r="EI18" s="16" t="str">
        <f t="shared" si="186"/>
        <v/>
      </c>
      <c r="EJ18" s="7" t="str">
        <f t="shared" si="187"/>
        <v/>
      </c>
      <c r="EK18" s="16" t="str">
        <f t="shared" si="188"/>
        <v/>
      </c>
      <c r="EL18" s="7" t="str">
        <f t="shared" si="189"/>
        <v/>
      </c>
      <c r="EM18" s="16" t="str">
        <f t="shared" si="190"/>
        <v/>
      </c>
      <c r="EN18" s="7" t="str">
        <f t="shared" si="191"/>
        <v/>
      </c>
      <c r="EO18" s="16" t="str">
        <f t="shared" si="192"/>
        <v/>
      </c>
      <c r="EP18" s="7" t="str">
        <f t="shared" si="193"/>
        <v/>
      </c>
      <c r="EQ18" s="16" t="str">
        <f t="shared" si="194"/>
        <v/>
      </c>
      <c r="ER18" s="7" t="str">
        <f t="shared" si="195"/>
        <v/>
      </c>
      <c r="ES18" s="16" t="str">
        <f t="shared" si="196"/>
        <v/>
      </c>
      <c r="ET18" s="7" t="str">
        <f t="shared" si="197"/>
        <v/>
      </c>
      <c r="EU18" s="16" t="str">
        <f t="shared" si="198"/>
        <v/>
      </c>
      <c r="EV18" s="7" t="str">
        <f t="shared" si="199"/>
        <v/>
      </c>
      <c r="EW18" s="16" t="str">
        <f t="shared" si="200"/>
        <v/>
      </c>
      <c r="EX18" s="7" t="str">
        <f t="shared" si="201"/>
        <v/>
      </c>
      <c r="EY18" s="16" t="str">
        <f t="shared" si="202"/>
        <v/>
      </c>
      <c r="EZ18" s="7" t="str">
        <f t="shared" si="203"/>
        <v/>
      </c>
      <c r="FA18" s="16" t="str">
        <f t="shared" si="204"/>
        <v/>
      </c>
      <c r="FB18" s="7" t="str">
        <f t="shared" si="205"/>
        <v/>
      </c>
      <c r="FC18" s="16" t="str">
        <f t="shared" si="206"/>
        <v/>
      </c>
      <c r="FD18" s="7" t="str">
        <f t="shared" si="207"/>
        <v/>
      </c>
      <c r="FE18" s="16" t="str">
        <f t="shared" si="208"/>
        <v/>
      </c>
      <c r="FF18" s="7" t="str">
        <f t="shared" si="209"/>
        <v/>
      </c>
      <c r="FG18" s="16" t="str">
        <f t="shared" si="210"/>
        <v/>
      </c>
      <c r="FH18" s="7" t="str">
        <f t="shared" si="211"/>
        <v/>
      </c>
      <c r="FJ18" s="16" t="str">
        <f t="shared" si="212"/>
        <v/>
      </c>
      <c r="FK18" s="7" t="str">
        <f t="shared" si="213"/>
        <v/>
      </c>
      <c r="FL18" s="16" t="str">
        <f t="shared" si="214"/>
        <v/>
      </c>
      <c r="FM18" s="7" t="str">
        <f t="shared" si="215"/>
        <v/>
      </c>
      <c r="FN18" s="16" t="str">
        <f t="shared" si="216"/>
        <v/>
      </c>
      <c r="FO18" s="7" t="str">
        <f t="shared" si="217"/>
        <v/>
      </c>
      <c r="FP18" s="16" t="str">
        <f t="shared" si="218"/>
        <v/>
      </c>
      <c r="FQ18" s="7" t="str">
        <f t="shared" si="219"/>
        <v/>
      </c>
      <c r="FR18" s="16" t="str">
        <f t="shared" si="220"/>
        <v/>
      </c>
      <c r="FS18" s="7" t="str">
        <f t="shared" si="221"/>
        <v/>
      </c>
      <c r="FT18" s="16" t="str">
        <f t="shared" si="222"/>
        <v/>
      </c>
      <c r="FU18" s="7" t="str">
        <f t="shared" si="223"/>
        <v/>
      </c>
      <c r="FV18" s="16" t="str">
        <f t="shared" si="224"/>
        <v/>
      </c>
      <c r="FW18" s="7" t="str">
        <f t="shared" si="225"/>
        <v/>
      </c>
      <c r="FX18" s="16" t="str">
        <f t="shared" si="226"/>
        <v/>
      </c>
      <c r="FY18" s="7" t="str">
        <f t="shared" si="227"/>
        <v/>
      </c>
      <c r="FZ18" s="16" t="str">
        <f t="shared" si="228"/>
        <v/>
      </c>
      <c r="GA18" s="7" t="str">
        <f t="shared" si="229"/>
        <v/>
      </c>
      <c r="GB18" s="16" t="str">
        <f t="shared" si="230"/>
        <v/>
      </c>
      <c r="GC18" s="7" t="str">
        <f t="shared" si="231"/>
        <v/>
      </c>
      <c r="GD18" s="16" t="str">
        <f t="shared" si="232"/>
        <v/>
      </c>
      <c r="GE18" s="7" t="str">
        <f t="shared" si="233"/>
        <v/>
      </c>
      <c r="GF18" s="16" t="str">
        <f t="shared" si="234"/>
        <v/>
      </c>
      <c r="GG18" s="7" t="str">
        <f t="shared" si="235"/>
        <v/>
      </c>
      <c r="GH18" s="16" t="str">
        <f t="shared" si="236"/>
        <v/>
      </c>
      <c r="GI18" s="7" t="str">
        <f t="shared" si="237"/>
        <v/>
      </c>
      <c r="GJ18" s="16" t="str">
        <f t="shared" si="238"/>
        <v/>
      </c>
      <c r="GK18" s="7" t="str">
        <f t="shared" si="239"/>
        <v/>
      </c>
      <c r="GL18" s="16" t="str">
        <f t="shared" si="240"/>
        <v/>
      </c>
      <c r="GM18" s="7" t="str">
        <f t="shared" si="241"/>
        <v/>
      </c>
      <c r="GN18" s="16" t="str">
        <f t="shared" si="242"/>
        <v/>
      </c>
      <c r="GO18" s="7" t="str">
        <f t="shared" si="243"/>
        <v/>
      </c>
      <c r="GP18" s="16" t="str">
        <f t="shared" si="244"/>
        <v/>
      </c>
      <c r="GQ18" s="7" t="str">
        <f t="shared" si="245"/>
        <v/>
      </c>
      <c r="GR18" s="16" t="str">
        <f t="shared" si="246"/>
        <v/>
      </c>
      <c r="GS18" s="7" t="str">
        <f t="shared" si="247"/>
        <v/>
      </c>
      <c r="GT18" s="16" t="str">
        <f t="shared" si="248"/>
        <v/>
      </c>
      <c r="GU18" s="7" t="str">
        <f t="shared" si="249"/>
        <v/>
      </c>
      <c r="GV18" s="16" t="str">
        <f t="shared" si="250"/>
        <v/>
      </c>
      <c r="GW18" s="7" t="str">
        <f t="shared" si="251"/>
        <v/>
      </c>
    </row>
    <row r="19" spans="1:205" x14ac:dyDescent="0.25">
      <c r="A19" s="2"/>
      <c r="B19" s="21" t="str">
        <f>IFERROR(INDEX('Tournament Setup'!$B$17:$B$84, MATCH($BE19, 'Tournament Setup'!$BV$17:$BV$84, 0)), "")</f>
        <v>Ireland</v>
      </c>
      <c r="C19" s="36" t="s">
        <v>9</v>
      </c>
      <c r="D19" s="21" t="str">
        <f>IFERROR(INDEX('Tournament Setup'!$J$17:$J$84, MATCH($BE19, 'Tournament Setup'!$BV$17:$BV$84, 0)), "")</f>
        <v>Tonga</v>
      </c>
      <c r="E19" s="2"/>
      <c r="F19" s="63">
        <f>IFERROR(INDEX('Tournament Setup'!$AV$17:$AV$84, MATCH($BE19, 'Tournament Setup'!$BV$17:$BV$84, 0)), "")</f>
        <v>45185.833333333336</v>
      </c>
      <c r="G19" s="2"/>
      <c r="H19" s="67"/>
      <c r="I19" s="68"/>
      <c r="J19" s="2"/>
      <c r="K19" s="10"/>
      <c r="L19" s="11"/>
      <c r="M19" s="2"/>
      <c r="N19" s="10"/>
      <c r="O19" s="11"/>
      <c r="P19" s="10"/>
      <c r="Q19" s="11"/>
      <c r="R19" s="10"/>
      <c r="S19" s="11"/>
      <c r="T19" s="10"/>
      <c r="U19" s="11"/>
      <c r="V19" s="10"/>
      <c r="W19" s="11"/>
      <c r="X19" s="10"/>
      <c r="Y19" s="11"/>
      <c r="Z19" s="10"/>
      <c r="AA19" s="11"/>
      <c r="AB19" s="10"/>
      <c r="AC19" s="11"/>
      <c r="AD19" s="10"/>
      <c r="AE19" s="11"/>
      <c r="AF19" s="10"/>
      <c r="AG19" s="11"/>
      <c r="AH19" s="10"/>
      <c r="AI19" s="11"/>
      <c r="AJ19" s="10"/>
      <c r="AK19" s="11"/>
      <c r="AL19" s="10"/>
      <c r="AM19" s="11"/>
      <c r="AN19" s="10"/>
      <c r="AO19" s="11"/>
      <c r="AP19" s="10"/>
      <c r="AQ19" s="11"/>
      <c r="AR19" s="10"/>
      <c r="AS19" s="11"/>
      <c r="AT19" s="10"/>
      <c r="AU19" s="11"/>
      <c r="AV19" s="10"/>
      <c r="AW19" s="11"/>
      <c r="AX19" s="10"/>
      <c r="AY19" s="11"/>
      <c r="AZ19" s="10"/>
      <c r="BA19" s="11"/>
      <c r="BB19" s="2"/>
      <c r="BE19" s="34">
        <v>13</v>
      </c>
      <c r="BG19" s="34" t="str">
        <f t="shared" si="252"/>
        <v/>
      </c>
      <c r="BI19" s="16" t="str">
        <f t="shared" si="253"/>
        <v/>
      </c>
      <c r="BJ19" s="7" t="str">
        <f t="shared" si="254"/>
        <v/>
      </c>
      <c r="BL19" s="34" t="str">
        <f t="shared" si="134"/>
        <v>IrelandTonga</v>
      </c>
      <c r="BN19" s="16" t="str">
        <f t="shared" si="255"/>
        <v/>
      </c>
      <c r="BO19" s="17" t="str">
        <f t="shared" si="256"/>
        <v/>
      </c>
      <c r="BP19" s="17" t="str">
        <f t="shared" si="257"/>
        <v/>
      </c>
      <c r="BQ19" s="7" t="str">
        <f t="shared" si="258"/>
        <v/>
      </c>
      <c r="BS19" s="16" t="str">
        <f t="shared" si="259"/>
        <v/>
      </c>
      <c r="BT19" s="17" t="str">
        <f t="shared" si="260"/>
        <v/>
      </c>
      <c r="BU19" s="17" t="str">
        <f t="shared" si="261"/>
        <v/>
      </c>
      <c r="BV19" s="7" t="str">
        <f t="shared" si="262"/>
        <v/>
      </c>
      <c r="BX19" s="16" t="str">
        <f t="shared" si="263"/>
        <v/>
      </c>
      <c r="BY19" s="7" t="str">
        <f t="shared" si="135"/>
        <v/>
      </c>
      <c r="CA19" s="16" t="str">
        <f>IFERROR(INDEX('Tournament Setup'!$J$90:$J$109, MATCH($B19, 'Tournament Setup'!$B$90:$B$109, 0)), "")</f>
        <v>Green - Medium</v>
      </c>
      <c r="CB19" s="7" t="str">
        <f>IFERROR(INDEX('Tournament Setup'!$Q$90:$Q$109, MATCH($B19, 'Tournament Setup'!$B$90:$B$109, 0)), "")</f>
        <v>White</v>
      </c>
      <c r="CC19" s="16" t="str">
        <f>IFERROR(INDEX('Tournament Setup'!$J$90:$J$109, MATCH($D19, 'Tournament Setup'!$B$90:$B$109, 0)), "")</f>
        <v>White</v>
      </c>
      <c r="CD19" s="7" t="str">
        <f>IFERROR(INDEX('Tournament Setup'!$Q$90:$Q$109, MATCH($D19, 'Tournament Setup'!$B$90:$B$109, 0)), "")</f>
        <v>Black</v>
      </c>
      <c r="CF19" s="16" t="str">
        <f t="shared" si="264"/>
        <v/>
      </c>
      <c r="CG19" s="17" t="str">
        <f t="shared" si="265"/>
        <v/>
      </c>
      <c r="CH19" s="17" t="str">
        <f t="shared" si="136"/>
        <v/>
      </c>
      <c r="CI19" s="17" t="str">
        <f t="shared" si="137"/>
        <v/>
      </c>
      <c r="CJ19" s="17" t="str">
        <f t="shared" si="138"/>
        <v/>
      </c>
      <c r="CK19" s="17" t="str">
        <f t="shared" si="139"/>
        <v/>
      </c>
      <c r="CL19" s="17" t="str">
        <f t="shared" si="140"/>
        <v/>
      </c>
      <c r="CM19" s="17" t="str">
        <f t="shared" si="141"/>
        <v/>
      </c>
      <c r="CN19" s="17" t="str">
        <f t="shared" si="142"/>
        <v/>
      </c>
      <c r="CO19" s="17" t="str">
        <f t="shared" si="143"/>
        <v/>
      </c>
      <c r="CP19" s="17" t="str">
        <f t="shared" si="144"/>
        <v/>
      </c>
      <c r="CQ19" s="17" t="str">
        <f t="shared" si="145"/>
        <v/>
      </c>
      <c r="CR19" s="17" t="str">
        <f t="shared" si="146"/>
        <v/>
      </c>
      <c r="CS19" s="17" t="str">
        <f t="shared" si="147"/>
        <v/>
      </c>
      <c r="CT19" s="17" t="str">
        <f t="shared" si="148"/>
        <v/>
      </c>
      <c r="CU19" s="17" t="str">
        <f t="shared" si="149"/>
        <v/>
      </c>
      <c r="CV19" s="17" t="str">
        <f t="shared" si="150"/>
        <v/>
      </c>
      <c r="CW19" s="17" t="str">
        <f t="shared" si="151"/>
        <v/>
      </c>
      <c r="CX19" s="17" t="str">
        <f t="shared" si="152"/>
        <v/>
      </c>
      <c r="CY19" s="17" t="str">
        <f t="shared" si="153"/>
        <v/>
      </c>
      <c r="CZ19" s="17" t="str">
        <f t="shared" si="154"/>
        <v/>
      </c>
      <c r="DA19" s="17" t="str">
        <f t="shared" si="155"/>
        <v/>
      </c>
      <c r="DB19" s="17" t="str">
        <f t="shared" si="156"/>
        <v/>
      </c>
      <c r="DC19" s="17" t="str">
        <f t="shared" si="157"/>
        <v/>
      </c>
      <c r="DD19" s="17" t="str">
        <f t="shared" si="158"/>
        <v/>
      </c>
      <c r="DE19" s="17" t="str">
        <f t="shared" si="159"/>
        <v/>
      </c>
      <c r="DF19" s="17" t="str">
        <f t="shared" si="160"/>
        <v/>
      </c>
      <c r="DG19" s="17" t="str">
        <f t="shared" si="161"/>
        <v/>
      </c>
      <c r="DH19" s="17" t="str">
        <f t="shared" si="162"/>
        <v/>
      </c>
      <c r="DI19" s="17" t="str">
        <f t="shared" si="163"/>
        <v/>
      </c>
      <c r="DJ19" s="17" t="str">
        <f t="shared" si="164"/>
        <v/>
      </c>
      <c r="DK19" s="17" t="str">
        <f t="shared" si="165"/>
        <v/>
      </c>
      <c r="DL19" s="17" t="str">
        <f t="shared" si="166"/>
        <v/>
      </c>
      <c r="DM19" s="17" t="str">
        <f t="shared" si="167"/>
        <v/>
      </c>
      <c r="DN19" s="17" t="str">
        <f t="shared" si="168"/>
        <v/>
      </c>
      <c r="DO19" s="17" t="str">
        <f t="shared" si="169"/>
        <v/>
      </c>
      <c r="DP19" s="17" t="str">
        <f t="shared" si="170"/>
        <v/>
      </c>
      <c r="DQ19" s="17" t="str">
        <f t="shared" si="171"/>
        <v/>
      </c>
      <c r="DR19" s="17" t="str">
        <f t="shared" si="172"/>
        <v/>
      </c>
      <c r="DS19" s="7" t="str">
        <f t="shared" si="173"/>
        <v/>
      </c>
      <c r="DU19" s="16" t="str">
        <f t="shared" si="266"/>
        <v/>
      </c>
      <c r="DV19" s="7" t="str">
        <f t="shared" si="267"/>
        <v/>
      </c>
      <c r="DW19" s="16" t="str">
        <f t="shared" si="174"/>
        <v/>
      </c>
      <c r="DX19" s="7" t="str">
        <f t="shared" si="175"/>
        <v/>
      </c>
      <c r="DY19" s="16" t="str">
        <f t="shared" si="176"/>
        <v/>
      </c>
      <c r="DZ19" s="7" t="str">
        <f t="shared" si="177"/>
        <v/>
      </c>
      <c r="EA19" s="16" t="str">
        <f t="shared" si="178"/>
        <v/>
      </c>
      <c r="EB19" s="7" t="str">
        <f t="shared" si="179"/>
        <v/>
      </c>
      <c r="EC19" s="16" t="str">
        <f t="shared" si="180"/>
        <v/>
      </c>
      <c r="ED19" s="7" t="str">
        <f t="shared" si="181"/>
        <v/>
      </c>
      <c r="EE19" s="16" t="str">
        <f t="shared" si="182"/>
        <v/>
      </c>
      <c r="EF19" s="7" t="str">
        <f t="shared" si="183"/>
        <v/>
      </c>
      <c r="EG19" s="16" t="str">
        <f t="shared" si="184"/>
        <v/>
      </c>
      <c r="EH19" s="7" t="str">
        <f t="shared" si="185"/>
        <v/>
      </c>
      <c r="EI19" s="16" t="str">
        <f t="shared" si="186"/>
        <v/>
      </c>
      <c r="EJ19" s="7" t="str">
        <f t="shared" si="187"/>
        <v/>
      </c>
      <c r="EK19" s="16" t="str">
        <f t="shared" si="188"/>
        <v/>
      </c>
      <c r="EL19" s="7" t="str">
        <f t="shared" si="189"/>
        <v/>
      </c>
      <c r="EM19" s="16" t="str">
        <f t="shared" si="190"/>
        <v/>
      </c>
      <c r="EN19" s="7" t="str">
        <f t="shared" si="191"/>
        <v/>
      </c>
      <c r="EO19" s="16" t="str">
        <f t="shared" si="192"/>
        <v/>
      </c>
      <c r="EP19" s="7" t="str">
        <f t="shared" si="193"/>
        <v/>
      </c>
      <c r="EQ19" s="16" t="str">
        <f t="shared" si="194"/>
        <v/>
      </c>
      <c r="ER19" s="7" t="str">
        <f t="shared" si="195"/>
        <v/>
      </c>
      <c r="ES19" s="16" t="str">
        <f t="shared" si="196"/>
        <v/>
      </c>
      <c r="ET19" s="7" t="str">
        <f t="shared" si="197"/>
        <v/>
      </c>
      <c r="EU19" s="16" t="str">
        <f t="shared" si="198"/>
        <v/>
      </c>
      <c r="EV19" s="7" t="str">
        <f t="shared" si="199"/>
        <v/>
      </c>
      <c r="EW19" s="16" t="str">
        <f t="shared" si="200"/>
        <v/>
      </c>
      <c r="EX19" s="7" t="str">
        <f t="shared" si="201"/>
        <v/>
      </c>
      <c r="EY19" s="16" t="str">
        <f t="shared" si="202"/>
        <v/>
      </c>
      <c r="EZ19" s="7" t="str">
        <f t="shared" si="203"/>
        <v/>
      </c>
      <c r="FA19" s="16" t="str">
        <f t="shared" si="204"/>
        <v/>
      </c>
      <c r="FB19" s="7" t="str">
        <f t="shared" si="205"/>
        <v/>
      </c>
      <c r="FC19" s="16" t="str">
        <f t="shared" si="206"/>
        <v/>
      </c>
      <c r="FD19" s="7" t="str">
        <f t="shared" si="207"/>
        <v/>
      </c>
      <c r="FE19" s="16" t="str">
        <f t="shared" si="208"/>
        <v/>
      </c>
      <c r="FF19" s="7" t="str">
        <f t="shared" si="209"/>
        <v/>
      </c>
      <c r="FG19" s="16" t="str">
        <f t="shared" si="210"/>
        <v/>
      </c>
      <c r="FH19" s="7" t="str">
        <f t="shared" si="211"/>
        <v/>
      </c>
      <c r="FJ19" s="16" t="str">
        <f t="shared" si="212"/>
        <v/>
      </c>
      <c r="FK19" s="7" t="str">
        <f t="shared" si="213"/>
        <v/>
      </c>
      <c r="FL19" s="16" t="str">
        <f t="shared" si="214"/>
        <v/>
      </c>
      <c r="FM19" s="7" t="str">
        <f t="shared" si="215"/>
        <v/>
      </c>
      <c r="FN19" s="16" t="str">
        <f t="shared" si="216"/>
        <v/>
      </c>
      <c r="FO19" s="7" t="str">
        <f t="shared" si="217"/>
        <v/>
      </c>
      <c r="FP19" s="16" t="str">
        <f t="shared" si="218"/>
        <v/>
      </c>
      <c r="FQ19" s="7" t="str">
        <f t="shared" si="219"/>
        <v/>
      </c>
      <c r="FR19" s="16" t="str">
        <f t="shared" si="220"/>
        <v/>
      </c>
      <c r="FS19" s="7" t="str">
        <f t="shared" si="221"/>
        <v/>
      </c>
      <c r="FT19" s="16" t="str">
        <f t="shared" si="222"/>
        <v/>
      </c>
      <c r="FU19" s="7" t="str">
        <f t="shared" si="223"/>
        <v/>
      </c>
      <c r="FV19" s="16" t="str">
        <f t="shared" si="224"/>
        <v/>
      </c>
      <c r="FW19" s="7" t="str">
        <f t="shared" si="225"/>
        <v/>
      </c>
      <c r="FX19" s="16" t="str">
        <f t="shared" si="226"/>
        <v/>
      </c>
      <c r="FY19" s="7" t="str">
        <f t="shared" si="227"/>
        <v/>
      </c>
      <c r="FZ19" s="16" t="str">
        <f t="shared" si="228"/>
        <v/>
      </c>
      <c r="GA19" s="7" t="str">
        <f t="shared" si="229"/>
        <v/>
      </c>
      <c r="GB19" s="16" t="str">
        <f t="shared" si="230"/>
        <v/>
      </c>
      <c r="GC19" s="7" t="str">
        <f t="shared" si="231"/>
        <v/>
      </c>
      <c r="GD19" s="16" t="str">
        <f t="shared" si="232"/>
        <v/>
      </c>
      <c r="GE19" s="7" t="str">
        <f t="shared" si="233"/>
        <v/>
      </c>
      <c r="GF19" s="16" t="str">
        <f t="shared" si="234"/>
        <v/>
      </c>
      <c r="GG19" s="7" t="str">
        <f t="shared" si="235"/>
        <v/>
      </c>
      <c r="GH19" s="16" t="str">
        <f t="shared" si="236"/>
        <v/>
      </c>
      <c r="GI19" s="7" t="str">
        <f t="shared" si="237"/>
        <v/>
      </c>
      <c r="GJ19" s="16" t="str">
        <f t="shared" si="238"/>
        <v/>
      </c>
      <c r="GK19" s="7" t="str">
        <f t="shared" si="239"/>
        <v/>
      </c>
      <c r="GL19" s="16" t="str">
        <f t="shared" si="240"/>
        <v/>
      </c>
      <c r="GM19" s="7" t="str">
        <f t="shared" si="241"/>
        <v/>
      </c>
      <c r="GN19" s="16" t="str">
        <f t="shared" si="242"/>
        <v/>
      </c>
      <c r="GO19" s="7" t="str">
        <f t="shared" si="243"/>
        <v/>
      </c>
      <c r="GP19" s="16" t="str">
        <f t="shared" si="244"/>
        <v/>
      </c>
      <c r="GQ19" s="7" t="str">
        <f t="shared" si="245"/>
        <v/>
      </c>
      <c r="GR19" s="16" t="str">
        <f t="shared" si="246"/>
        <v/>
      </c>
      <c r="GS19" s="7" t="str">
        <f t="shared" si="247"/>
        <v/>
      </c>
      <c r="GT19" s="16" t="str">
        <f t="shared" si="248"/>
        <v/>
      </c>
      <c r="GU19" s="7" t="str">
        <f t="shared" si="249"/>
        <v/>
      </c>
      <c r="GV19" s="16" t="str">
        <f t="shared" si="250"/>
        <v/>
      </c>
      <c r="GW19" s="7" t="str">
        <f t="shared" si="251"/>
        <v/>
      </c>
    </row>
    <row r="20" spans="1:205" x14ac:dyDescent="0.25">
      <c r="A20" s="2"/>
      <c r="B20" s="21" t="str">
        <f>IFERROR(INDEX('Tournament Setup'!$B$17:$B$84, MATCH($BE20, 'Tournament Setup'!$BV$17:$BV$84, 0)), "")</f>
        <v>South Africa</v>
      </c>
      <c r="C20" s="36" t="s">
        <v>9</v>
      </c>
      <c r="D20" s="21" t="str">
        <f>IFERROR(INDEX('Tournament Setup'!$J$17:$J$84, MATCH($BE20, 'Tournament Setup'!$BV$17:$BV$84, 0)), "")</f>
        <v>Romania</v>
      </c>
      <c r="E20" s="2"/>
      <c r="F20" s="63">
        <f>IFERROR(INDEX('Tournament Setup'!$AV$17:$AV$84, MATCH($BE20, 'Tournament Setup'!$BV$17:$BV$84, 0)), "")</f>
        <v>45186.583333333336</v>
      </c>
      <c r="G20" s="2"/>
      <c r="H20" s="67"/>
      <c r="I20" s="68"/>
      <c r="J20" s="2"/>
      <c r="K20" s="10"/>
      <c r="L20" s="11"/>
      <c r="M20" s="2"/>
      <c r="N20" s="10"/>
      <c r="O20" s="11"/>
      <c r="P20" s="10"/>
      <c r="Q20" s="11"/>
      <c r="R20" s="10"/>
      <c r="S20" s="11"/>
      <c r="T20" s="10"/>
      <c r="U20" s="11"/>
      <c r="V20" s="10"/>
      <c r="W20" s="11"/>
      <c r="X20" s="10"/>
      <c r="Y20" s="11"/>
      <c r="Z20" s="10"/>
      <c r="AA20" s="11"/>
      <c r="AB20" s="10"/>
      <c r="AC20" s="11"/>
      <c r="AD20" s="10"/>
      <c r="AE20" s="11"/>
      <c r="AF20" s="10"/>
      <c r="AG20" s="11"/>
      <c r="AH20" s="10"/>
      <c r="AI20" s="11"/>
      <c r="AJ20" s="10"/>
      <c r="AK20" s="11"/>
      <c r="AL20" s="10"/>
      <c r="AM20" s="11"/>
      <c r="AN20" s="10"/>
      <c r="AO20" s="11"/>
      <c r="AP20" s="10"/>
      <c r="AQ20" s="11"/>
      <c r="AR20" s="10"/>
      <c r="AS20" s="11"/>
      <c r="AT20" s="10"/>
      <c r="AU20" s="11"/>
      <c r="AV20" s="10"/>
      <c r="AW20" s="11"/>
      <c r="AX20" s="10"/>
      <c r="AY20" s="11"/>
      <c r="AZ20" s="10"/>
      <c r="BA20" s="11"/>
      <c r="BB20" s="2"/>
      <c r="BE20" s="34">
        <v>14</v>
      </c>
      <c r="BG20" s="34" t="str">
        <f t="shared" si="252"/>
        <v/>
      </c>
      <c r="BI20" s="16" t="str">
        <f t="shared" si="253"/>
        <v/>
      </c>
      <c r="BJ20" s="7" t="str">
        <f t="shared" si="254"/>
        <v/>
      </c>
      <c r="BL20" s="34" t="str">
        <f t="shared" si="134"/>
        <v>South AfricaRomania</v>
      </c>
      <c r="BN20" s="16" t="str">
        <f t="shared" si="255"/>
        <v/>
      </c>
      <c r="BO20" s="17" t="str">
        <f t="shared" si="256"/>
        <v/>
      </c>
      <c r="BP20" s="17" t="str">
        <f t="shared" si="257"/>
        <v/>
      </c>
      <c r="BQ20" s="7" t="str">
        <f t="shared" si="258"/>
        <v/>
      </c>
      <c r="BS20" s="16" t="str">
        <f t="shared" si="259"/>
        <v/>
      </c>
      <c r="BT20" s="17" t="str">
        <f t="shared" si="260"/>
        <v/>
      </c>
      <c r="BU20" s="17" t="str">
        <f t="shared" si="261"/>
        <v/>
      </c>
      <c r="BV20" s="7" t="str">
        <f t="shared" si="262"/>
        <v/>
      </c>
      <c r="BX20" s="16" t="str">
        <f t="shared" si="263"/>
        <v/>
      </c>
      <c r="BY20" s="7" t="str">
        <f t="shared" si="135"/>
        <v/>
      </c>
      <c r="CA20" s="16" t="str">
        <f>IFERROR(INDEX('Tournament Setup'!$J$90:$J$109, MATCH($B20, 'Tournament Setup'!$B$90:$B$109, 0)), "")</f>
        <v>Green - Dark</v>
      </c>
      <c r="CB20" s="7" t="str">
        <f>IFERROR(INDEX('Tournament Setup'!$Q$90:$Q$109, MATCH($B20, 'Tournament Setup'!$B$90:$B$109, 0)), "")</f>
        <v>Gold</v>
      </c>
      <c r="CC20" s="16" t="str">
        <f>IFERROR(INDEX('Tournament Setup'!$J$90:$J$109, MATCH($D20, 'Tournament Setup'!$B$90:$B$109, 0)), "")</f>
        <v>Yellow</v>
      </c>
      <c r="CD20" s="7" t="str">
        <f>IFERROR(INDEX('Tournament Setup'!$Q$90:$Q$109, MATCH($D20, 'Tournament Setup'!$B$90:$B$109, 0)), "")</f>
        <v>Red - Medium</v>
      </c>
      <c r="CF20" s="16" t="str">
        <f t="shared" si="264"/>
        <v/>
      </c>
      <c r="CG20" s="17" t="str">
        <f t="shared" si="265"/>
        <v/>
      </c>
      <c r="CH20" s="17" t="str">
        <f t="shared" si="136"/>
        <v/>
      </c>
      <c r="CI20" s="17" t="str">
        <f t="shared" si="137"/>
        <v/>
      </c>
      <c r="CJ20" s="17" t="str">
        <f t="shared" si="138"/>
        <v/>
      </c>
      <c r="CK20" s="17" t="str">
        <f t="shared" si="139"/>
        <v/>
      </c>
      <c r="CL20" s="17" t="str">
        <f t="shared" si="140"/>
        <v/>
      </c>
      <c r="CM20" s="17" t="str">
        <f t="shared" si="141"/>
        <v/>
      </c>
      <c r="CN20" s="17" t="str">
        <f t="shared" si="142"/>
        <v/>
      </c>
      <c r="CO20" s="17" t="str">
        <f t="shared" si="143"/>
        <v/>
      </c>
      <c r="CP20" s="17" t="str">
        <f t="shared" si="144"/>
        <v/>
      </c>
      <c r="CQ20" s="17" t="str">
        <f t="shared" si="145"/>
        <v/>
      </c>
      <c r="CR20" s="17" t="str">
        <f t="shared" si="146"/>
        <v/>
      </c>
      <c r="CS20" s="17" t="str">
        <f t="shared" si="147"/>
        <v/>
      </c>
      <c r="CT20" s="17" t="str">
        <f t="shared" si="148"/>
        <v/>
      </c>
      <c r="CU20" s="17" t="str">
        <f t="shared" si="149"/>
        <v/>
      </c>
      <c r="CV20" s="17" t="str">
        <f t="shared" si="150"/>
        <v/>
      </c>
      <c r="CW20" s="17" t="str">
        <f t="shared" si="151"/>
        <v/>
      </c>
      <c r="CX20" s="17" t="str">
        <f t="shared" si="152"/>
        <v/>
      </c>
      <c r="CY20" s="17" t="str">
        <f t="shared" si="153"/>
        <v/>
      </c>
      <c r="CZ20" s="17" t="str">
        <f t="shared" si="154"/>
        <v/>
      </c>
      <c r="DA20" s="17" t="str">
        <f t="shared" si="155"/>
        <v/>
      </c>
      <c r="DB20" s="17" t="str">
        <f t="shared" si="156"/>
        <v/>
      </c>
      <c r="DC20" s="17" t="str">
        <f t="shared" si="157"/>
        <v/>
      </c>
      <c r="DD20" s="17" t="str">
        <f t="shared" si="158"/>
        <v/>
      </c>
      <c r="DE20" s="17" t="str">
        <f t="shared" si="159"/>
        <v/>
      </c>
      <c r="DF20" s="17" t="str">
        <f t="shared" si="160"/>
        <v/>
      </c>
      <c r="DG20" s="17" t="str">
        <f t="shared" si="161"/>
        <v/>
      </c>
      <c r="DH20" s="17" t="str">
        <f t="shared" si="162"/>
        <v/>
      </c>
      <c r="DI20" s="17" t="str">
        <f t="shared" si="163"/>
        <v/>
      </c>
      <c r="DJ20" s="17" t="str">
        <f t="shared" si="164"/>
        <v/>
      </c>
      <c r="DK20" s="17" t="str">
        <f t="shared" si="165"/>
        <v/>
      </c>
      <c r="DL20" s="17" t="str">
        <f t="shared" si="166"/>
        <v/>
      </c>
      <c r="DM20" s="17" t="str">
        <f t="shared" si="167"/>
        <v/>
      </c>
      <c r="DN20" s="17" t="str">
        <f t="shared" si="168"/>
        <v/>
      </c>
      <c r="DO20" s="17" t="str">
        <f t="shared" si="169"/>
        <v/>
      </c>
      <c r="DP20" s="17" t="str">
        <f t="shared" si="170"/>
        <v/>
      </c>
      <c r="DQ20" s="17" t="str">
        <f t="shared" si="171"/>
        <v/>
      </c>
      <c r="DR20" s="17" t="str">
        <f t="shared" si="172"/>
        <v/>
      </c>
      <c r="DS20" s="7" t="str">
        <f t="shared" si="173"/>
        <v/>
      </c>
      <c r="DU20" s="16" t="str">
        <f t="shared" si="266"/>
        <v/>
      </c>
      <c r="DV20" s="7" t="str">
        <f t="shared" si="267"/>
        <v/>
      </c>
      <c r="DW20" s="16" t="str">
        <f t="shared" si="174"/>
        <v/>
      </c>
      <c r="DX20" s="7" t="str">
        <f t="shared" si="175"/>
        <v/>
      </c>
      <c r="DY20" s="16" t="str">
        <f t="shared" si="176"/>
        <v/>
      </c>
      <c r="DZ20" s="7" t="str">
        <f t="shared" si="177"/>
        <v/>
      </c>
      <c r="EA20" s="16" t="str">
        <f t="shared" si="178"/>
        <v/>
      </c>
      <c r="EB20" s="7" t="str">
        <f t="shared" si="179"/>
        <v/>
      </c>
      <c r="EC20" s="16" t="str">
        <f t="shared" si="180"/>
        <v/>
      </c>
      <c r="ED20" s="7" t="str">
        <f t="shared" si="181"/>
        <v/>
      </c>
      <c r="EE20" s="16" t="str">
        <f t="shared" si="182"/>
        <v/>
      </c>
      <c r="EF20" s="7" t="str">
        <f t="shared" si="183"/>
        <v/>
      </c>
      <c r="EG20" s="16" t="str">
        <f t="shared" si="184"/>
        <v/>
      </c>
      <c r="EH20" s="7" t="str">
        <f t="shared" si="185"/>
        <v/>
      </c>
      <c r="EI20" s="16" t="str">
        <f t="shared" si="186"/>
        <v/>
      </c>
      <c r="EJ20" s="7" t="str">
        <f t="shared" si="187"/>
        <v/>
      </c>
      <c r="EK20" s="16" t="str">
        <f t="shared" si="188"/>
        <v/>
      </c>
      <c r="EL20" s="7" t="str">
        <f t="shared" si="189"/>
        <v/>
      </c>
      <c r="EM20" s="16" t="str">
        <f t="shared" si="190"/>
        <v/>
      </c>
      <c r="EN20" s="7" t="str">
        <f t="shared" si="191"/>
        <v/>
      </c>
      <c r="EO20" s="16" t="str">
        <f t="shared" si="192"/>
        <v/>
      </c>
      <c r="EP20" s="7" t="str">
        <f t="shared" si="193"/>
        <v/>
      </c>
      <c r="EQ20" s="16" t="str">
        <f t="shared" si="194"/>
        <v/>
      </c>
      <c r="ER20" s="7" t="str">
        <f t="shared" si="195"/>
        <v/>
      </c>
      <c r="ES20" s="16" t="str">
        <f t="shared" si="196"/>
        <v/>
      </c>
      <c r="ET20" s="7" t="str">
        <f t="shared" si="197"/>
        <v/>
      </c>
      <c r="EU20" s="16" t="str">
        <f t="shared" si="198"/>
        <v/>
      </c>
      <c r="EV20" s="7" t="str">
        <f t="shared" si="199"/>
        <v/>
      </c>
      <c r="EW20" s="16" t="str">
        <f t="shared" si="200"/>
        <v/>
      </c>
      <c r="EX20" s="7" t="str">
        <f t="shared" si="201"/>
        <v/>
      </c>
      <c r="EY20" s="16" t="str">
        <f t="shared" si="202"/>
        <v/>
      </c>
      <c r="EZ20" s="7" t="str">
        <f t="shared" si="203"/>
        <v/>
      </c>
      <c r="FA20" s="16" t="str">
        <f t="shared" si="204"/>
        <v/>
      </c>
      <c r="FB20" s="7" t="str">
        <f t="shared" si="205"/>
        <v/>
      </c>
      <c r="FC20" s="16" t="str">
        <f t="shared" si="206"/>
        <v/>
      </c>
      <c r="FD20" s="7" t="str">
        <f t="shared" si="207"/>
        <v/>
      </c>
      <c r="FE20" s="16" t="str">
        <f t="shared" si="208"/>
        <v/>
      </c>
      <c r="FF20" s="7" t="str">
        <f t="shared" si="209"/>
        <v/>
      </c>
      <c r="FG20" s="16" t="str">
        <f t="shared" si="210"/>
        <v/>
      </c>
      <c r="FH20" s="7" t="str">
        <f t="shared" si="211"/>
        <v/>
      </c>
      <c r="FJ20" s="16" t="str">
        <f t="shared" si="212"/>
        <v/>
      </c>
      <c r="FK20" s="7" t="str">
        <f t="shared" si="213"/>
        <v/>
      </c>
      <c r="FL20" s="16" t="str">
        <f t="shared" si="214"/>
        <v/>
      </c>
      <c r="FM20" s="7" t="str">
        <f t="shared" si="215"/>
        <v/>
      </c>
      <c r="FN20" s="16" t="str">
        <f t="shared" si="216"/>
        <v/>
      </c>
      <c r="FO20" s="7" t="str">
        <f t="shared" si="217"/>
        <v/>
      </c>
      <c r="FP20" s="16" t="str">
        <f t="shared" si="218"/>
        <v/>
      </c>
      <c r="FQ20" s="7" t="str">
        <f t="shared" si="219"/>
        <v/>
      </c>
      <c r="FR20" s="16" t="str">
        <f t="shared" si="220"/>
        <v/>
      </c>
      <c r="FS20" s="7" t="str">
        <f t="shared" si="221"/>
        <v/>
      </c>
      <c r="FT20" s="16" t="str">
        <f t="shared" si="222"/>
        <v/>
      </c>
      <c r="FU20" s="7" t="str">
        <f t="shared" si="223"/>
        <v/>
      </c>
      <c r="FV20" s="16" t="str">
        <f t="shared" si="224"/>
        <v/>
      </c>
      <c r="FW20" s="7" t="str">
        <f t="shared" si="225"/>
        <v/>
      </c>
      <c r="FX20" s="16" t="str">
        <f t="shared" si="226"/>
        <v/>
      </c>
      <c r="FY20" s="7" t="str">
        <f t="shared" si="227"/>
        <v/>
      </c>
      <c r="FZ20" s="16" t="str">
        <f t="shared" si="228"/>
        <v/>
      </c>
      <c r="GA20" s="7" t="str">
        <f t="shared" si="229"/>
        <v/>
      </c>
      <c r="GB20" s="16" t="str">
        <f t="shared" si="230"/>
        <v/>
      </c>
      <c r="GC20" s="7" t="str">
        <f t="shared" si="231"/>
        <v/>
      </c>
      <c r="GD20" s="16" t="str">
        <f t="shared" si="232"/>
        <v/>
      </c>
      <c r="GE20" s="7" t="str">
        <f t="shared" si="233"/>
        <v/>
      </c>
      <c r="GF20" s="16" t="str">
        <f t="shared" si="234"/>
        <v/>
      </c>
      <c r="GG20" s="7" t="str">
        <f t="shared" si="235"/>
        <v/>
      </c>
      <c r="GH20" s="16" t="str">
        <f t="shared" si="236"/>
        <v/>
      </c>
      <c r="GI20" s="7" t="str">
        <f t="shared" si="237"/>
        <v/>
      </c>
      <c r="GJ20" s="16" t="str">
        <f t="shared" si="238"/>
        <v/>
      </c>
      <c r="GK20" s="7" t="str">
        <f t="shared" si="239"/>
        <v/>
      </c>
      <c r="GL20" s="16" t="str">
        <f t="shared" si="240"/>
        <v/>
      </c>
      <c r="GM20" s="7" t="str">
        <f t="shared" si="241"/>
        <v/>
      </c>
      <c r="GN20" s="16" t="str">
        <f t="shared" si="242"/>
        <v/>
      </c>
      <c r="GO20" s="7" t="str">
        <f t="shared" si="243"/>
        <v/>
      </c>
      <c r="GP20" s="16" t="str">
        <f t="shared" si="244"/>
        <v/>
      </c>
      <c r="GQ20" s="7" t="str">
        <f t="shared" si="245"/>
        <v/>
      </c>
      <c r="GR20" s="16" t="str">
        <f t="shared" si="246"/>
        <v/>
      </c>
      <c r="GS20" s="7" t="str">
        <f t="shared" si="247"/>
        <v/>
      </c>
      <c r="GT20" s="16" t="str">
        <f t="shared" si="248"/>
        <v/>
      </c>
      <c r="GU20" s="7" t="str">
        <f t="shared" si="249"/>
        <v/>
      </c>
      <c r="GV20" s="16" t="str">
        <f t="shared" si="250"/>
        <v/>
      </c>
      <c r="GW20" s="7" t="str">
        <f t="shared" si="251"/>
        <v/>
      </c>
    </row>
    <row r="21" spans="1:205" x14ac:dyDescent="0.25">
      <c r="A21" s="2"/>
      <c r="B21" s="21" t="str">
        <f>IFERROR(INDEX('Tournament Setup'!$B$17:$B$84, MATCH($BE21, 'Tournament Setup'!$BV$17:$BV$84, 0)), "")</f>
        <v>Australia</v>
      </c>
      <c r="C21" s="36" t="s">
        <v>9</v>
      </c>
      <c r="D21" s="21" t="str">
        <f>IFERROR(INDEX('Tournament Setup'!$J$17:$J$84, MATCH($BE21, 'Tournament Setup'!$BV$17:$BV$84, 0)), "")</f>
        <v>Fiji</v>
      </c>
      <c r="E21" s="2"/>
      <c r="F21" s="63">
        <f>IFERROR(INDEX('Tournament Setup'!$AV$17:$AV$84, MATCH($BE21, 'Tournament Setup'!$BV$17:$BV$84, 0)), "")</f>
        <v>45186.697916666672</v>
      </c>
      <c r="G21" s="2"/>
      <c r="H21" s="67"/>
      <c r="I21" s="68"/>
      <c r="J21" s="2"/>
      <c r="K21" s="10"/>
      <c r="L21" s="11"/>
      <c r="M21" s="2"/>
      <c r="N21" s="10"/>
      <c r="O21" s="11"/>
      <c r="P21" s="10"/>
      <c r="Q21" s="11"/>
      <c r="R21" s="10"/>
      <c r="S21" s="11"/>
      <c r="T21" s="10"/>
      <c r="U21" s="11"/>
      <c r="V21" s="10"/>
      <c r="W21" s="11"/>
      <c r="X21" s="10"/>
      <c r="Y21" s="11"/>
      <c r="Z21" s="10"/>
      <c r="AA21" s="11"/>
      <c r="AB21" s="10"/>
      <c r="AC21" s="11"/>
      <c r="AD21" s="10"/>
      <c r="AE21" s="11"/>
      <c r="AF21" s="10"/>
      <c r="AG21" s="11"/>
      <c r="AH21" s="10"/>
      <c r="AI21" s="11"/>
      <c r="AJ21" s="10"/>
      <c r="AK21" s="11"/>
      <c r="AL21" s="10"/>
      <c r="AM21" s="11"/>
      <c r="AN21" s="10"/>
      <c r="AO21" s="11"/>
      <c r="AP21" s="10"/>
      <c r="AQ21" s="11"/>
      <c r="AR21" s="10"/>
      <c r="AS21" s="11"/>
      <c r="AT21" s="10"/>
      <c r="AU21" s="11"/>
      <c r="AV21" s="10"/>
      <c r="AW21" s="11"/>
      <c r="AX21" s="10"/>
      <c r="AY21" s="11"/>
      <c r="AZ21" s="10"/>
      <c r="BA21" s="11"/>
      <c r="BB21" s="2"/>
      <c r="BE21" s="34">
        <v>15</v>
      </c>
      <c r="BG21" s="34" t="str">
        <f t="shared" si="252"/>
        <v/>
      </c>
      <c r="BI21" s="16" t="str">
        <f t="shared" si="253"/>
        <v/>
      </c>
      <c r="BJ21" s="7" t="str">
        <f t="shared" si="254"/>
        <v/>
      </c>
      <c r="BL21" s="34" t="str">
        <f t="shared" si="134"/>
        <v>AustraliaFiji</v>
      </c>
      <c r="BN21" s="16" t="str">
        <f t="shared" si="255"/>
        <v/>
      </c>
      <c r="BO21" s="17" t="str">
        <f t="shared" si="256"/>
        <v/>
      </c>
      <c r="BP21" s="17" t="str">
        <f t="shared" si="257"/>
        <v/>
      </c>
      <c r="BQ21" s="7" t="str">
        <f t="shared" si="258"/>
        <v/>
      </c>
      <c r="BS21" s="16" t="str">
        <f t="shared" si="259"/>
        <v/>
      </c>
      <c r="BT21" s="17" t="str">
        <f t="shared" si="260"/>
        <v/>
      </c>
      <c r="BU21" s="17" t="str">
        <f t="shared" si="261"/>
        <v/>
      </c>
      <c r="BV21" s="7" t="str">
        <f t="shared" si="262"/>
        <v/>
      </c>
      <c r="BX21" s="16" t="str">
        <f t="shared" si="263"/>
        <v/>
      </c>
      <c r="BY21" s="7" t="str">
        <f t="shared" si="135"/>
        <v/>
      </c>
      <c r="CA21" s="16" t="str">
        <f>IFERROR(INDEX('Tournament Setup'!$J$90:$J$109, MATCH($B21, 'Tournament Setup'!$B$90:$B$109, 0)), "")</f>
        <v>Gold</v>
      </c>
      <c r="CB21" s="7" t="str">
        <f>IFERROR(INDEX('Tournament Setup'!$Q$90:$Q$109, MATCH($B21, 'Tournament Setup'!$B$90:$B$109, 0)), "")</f>
        <v>Green - Dark</v>
      </c>
      <c r="CC21" s="16" t="str">
        <f>IFERROR(INDEX('Tournament Setup'!$J$90:$J$109, MATCH($D21, 'Tournament Setup'!$B$90:$B$109, 0)), "")</f>
        <v>White</v>
      </c>
      <c r="CD21" s="7" t="str">
        <f>IFERROR(INDEX('Tournament Setup'!$Q$90:$Q$109, MATCH($D21, 'Tournament Setup'!$B$90:$B$109, 0)), "")</f>
        <v>Black</v>
      </c>
      <c r="CF21" s="16" t="str">
        <f t="shared" si="264"/>
        <v/>
      </c>
      <c r="CG21" s="17" t="str">
        <f t="shared" si="265"/>
        <v/>
      </c>
      <c r="CH21" s="17" t="str">
        <f t="shared" si="136"/>
        <v/>
      </c>
      <c r="CI21" s="17" t="str">
        <f t="shared" si="137"/>
        <v/>
      </c>
      <c r="CJ21" s="17" t="str">
        <f t="shared" si="138"/>
        <v/>
      </c>
      <c r="CK21" s="17" t="str">
        <f t="shared" si="139"/>
        <v/>
      </c>
      <c r="CL21" s="17" t="str">
        <f t="shared" si="140"/>
        <v/>
      </c>
      <c r="CM21" s="17" t="str">
        <f t="shared" si="141"/>
        <v/>
      </c>
      <c r="CN21" s="17" t="str">
        <f t="shared" si="142"/>
        <v/>
      </c>
      <c r="CO21" s="17" t="str">
        <f t="shared" si="143"/>
        <v/>
      </c>
      <c r="CP21" s="17" t="str">
        <f t="shared" si="144"/>
        <v/>
      </c>
      <c r="CQ21" s="17" t="str">
        <f t="shared" si="145"/>
        <v/>
      </c>
      <c r="CR21" s="17" t="str">
        <f t="shared" si="146"/>
        <v/>
      </c>
      <c r="CS21" s="17" t="str">
        <f t="shared" si="147"/>
        <v/>
      </c>
      <c r="CT21" s="17" t="str">
        <f t="shared" si="148"/>
        <v/>
      </c>
      <c r="CU21" s="17" t="str">
        <f t="shared" si="149"/>
        <v/>
      </c>
      <c r="CV21" s="17" t="str">
        <f t="shared" si="150"/>
        <v/>
      </c>
      <c r="CW21" s="17" t="str">
        <f t="shared" si="151"/>
        <v/>
      </c>
      <c r="CX21" s="17" t="str">
        <f t="shared" si="152"/>
        <v/>
      </c>
      <c r="CY21" s="17" t="str">
        <f t="shared" si="153"/>
        <v/>
      </c>
      <c r="CZ21" s="17" t="str">
        <f t="shared" si="154"/>
        <v/>
      </c>
      <c r="DA21" s="17" t="str">
        <f t="shared" si="155"/>
        <v/>
      </c>
      <c r="DB21" s="17" t="str">
        <f t="shared" si="156"/>
        <v/>
      </c>
      <c r="DC21" s="17" t="str">
        <f t="shared" si="157"/>
        <v/>
      </c>
      <c r="DD21" s="17" t="str">
        <f t="shared" si="158"/>
        <v/>
      </c>
      <c r="DE21" s="17" t="str">
        <f t="shared" si="159"/>
        <v/>
      </c>
      <c r="DF21" s="17" t="str">
        <f t="shared" si="160"/>
        <v/>
      </c>
      <c r="DG21" s="17" t="str">
        <f t="shared" si="161"/>
        <v/>
      </c>
      <c r="DH21" s="17" t="str">
        <f t="shared" si="162"/>
        <v/>
      </c>
      <c r="DI21" s="17" t="str">
        <f t="shared" si="163"/>
        <v/>
      </c>
      <c r="DJ21" s="17" t="str">
        <f t="shared" si="164"/>
        <v/>
      </c>
      <c r="DK21" s="17" t="str">
        <f t="shared" si="165"/>
        <v/>
      </c>
      <c r="DL21" s="17" t="str">
        <f t="shared" si="166"/>
        <v/>
      </c>
      <c r="DM21" s="17" t="str">
        <f t="shared" si="167"/>
        <v/>
      </c>
      <c r="DN21" s="17" t="str">
        <f t="shared" si="168"/>
        <v/>
      </c>
      <c r="DO21" s="17" t="str">
        <f t="shared" si="169"/>
        <v/>
      </c>
      <c r="DP21" s="17" t="str">
        <f t="shared" si="170"/>
        <v/>
      </c>
      <c r="DQ21" s="17" t="str">
        <f t="shared" si="171"/>
        <v/>
      </c>
      <c r="DR21" s="17" t="str">
        <f t="shared" si="172"/>
        <v/>
      </c>
      <c r="DS21" s="7" t="str">
        <f t="shared" si="173"/>
        <v/>
      </c>
      <c r="DU21" s="16" t="str">
        <f t="shared" si="266"/>
        <v/>
      </c>
      <c r="DV21" s="7" t="str">
        <f t="shared" si="267"/>
        <v/>
      </c>
      <c r="DW21" s="16" t="str">
        <f t="shared" si="174"/>
        <v/>
      </c>
      <c r="DX21" s="7" t="str">
        <f t="shared" si="175"/>
        <v/>
      </c>
      <c r="DY21" s="16" t="str">
        <f t="shared" si="176"/>
        <v/>
      </c>
      <c r="DZ21" s="7" t="str">
        <f t="shared" si="177"/>
        <v/>
      </c>
      <c r="EA21" s="16" t="str">
        <f t="shared" si="178"/>
        <v/>
      </c>
      <c r="EB21" s="7" t="str">
        <f t="shared" si="179"/>
        <v/>
      </c>
      <c r="EC21" s="16" t="str">
        <f t="shared" si="180"/>
        <v/>
      </c>
      <c r="ED21" s="7" t="str">
        <f t="shared" si="181"/>
        <v/>
      </c>
      <c r="EE21" s="16" t="str">
        <f t="shared" si="182"/>
        <v/>
      </c>
      <c r="EF21" s="7" t="str">
        <f t="shared" si="183"/>
        <v/>
      </c>
      <c r="EG21" s="16" t="str">
        <f t="shared" si="184"/>
        <v/>
      </c>
      <c r="EH21" s="7" t="str">
        <f t="shared" si="185"/>
        <v/>
      </c>
      <c r="EI21" s="16" t="str">
        <f t="shared" si="186"/>
        <v/>
      </c>
      <c r="EJ21" s="7" t="str">
        <f t="shared" si="187"/>
        <v/>
      </c>
      <c r="EK21" s="16" t="str">
        <f t="shared" si="188"/>
        <v/>
      </c>
      <c r="EL21" s="7" t="str">
        <f t="shared" si="189"/>
        <v/>
      </c>
      <c r="EM21" s="16" t="str">
        <f t="shared" si="190"/>
        <v/>
      </c>
      <c r="EN21" s="7" t="str">
        <f t="shared" si="191"/>
        <v/>
      </c>
      <c r="EO21" s="16" t="str">
        <f t="shared" si="192"/>
        <v/>
      </c>
      <c r="EP21" s="7" t="str">
        <f t="shared" si="193"/>
        <v/>
      </c>
      <c r="EQ21" s="16" t="str">
        <f t="shared" si="194"/>
        <v/>
      </c>
      <c r="ER21" s="7" t="str">
        <f t="shared" si="195"/>
        <v/>
      </c>
      <c r="ES21" s="16" t="str">
        <f t="shared" si="196"/>
        <v/>
      </c>
      <c r="ET21" s="7" t="str">
        <f t="shared" si="197"/>
        <v/>
      </c>
      <c r="EU21" s="16" t="str">
        <f t="shared" si="198"/>
        <v/>
      </c>
      <c r="EV21" s="7" t="str">
        <f t="shared" si="199"/>
        <v/>
      </c>
      <c r="EW21" s="16" t="str">
        <f t="shared" si="200"/>
        <v/>
      </c>
      <c r="EX21" s="7" t="str">
        <f t="shared" si="201"/>
        <v/>
      </c>
      <c r="EY21" s="16" t="str">
        <f t="shared" si="202"/>
        <v/>
      </c>
      <c r="EZ21" s="7" t="str">
        <f t="shared" si="203"/>
        <v/>
      </c>
      <c r="FA21" s="16" t="str">
        <f t="shared" si="204"/>
        <v/>
      </c>
      <c r="FB21" s="7" t="str">
        <f t="shared" si="205"/>
        <v/>
      </c>
      <c r="FC21" s="16" t="str">
        <f t="shared" si="206"/>
        <v/>
      </c>
      <c r="FD21" s="7" t="str">
        <f t="shared" si="207"/>
        <v/>
      </c>
      <c r="FE21" s="16" t="str">
        <f t="shared" si="208"/>
        <v/>
      </c>
      <c r="FF21" s="7" t="str">
        <f t="shared" si="209"/>
        <v/>
      </c>
      <c r="FG21" s="16" t="str">
        <f t="shared" si="210"/>
        <v/>
      </c>
      <c r="FH21" s="7" t="str">
        <f t="shared" si="211"/>
        <v/>
      </c>
      <c r="FJ21" s="16" t="str">
        <f t="shared" si="212"/>
        <v/>
      </c>
      <c r="FK21" s="7" t="str">
        <f t="shared" si="213"/>
        <v/>
      </c>
      <c r="FL21" s="16" t="str">
        <f t="shared" si="214"/>
        <v/>
      </c>
      <c r="FM21" s="7" t="str">
        <f t="shared" si="215"/>
        <v/>
      </c>
      <c r="FN21" s="16" t="str">
        <f t="shared" si="216"/>
        <v/>
      </c>
      <c r="FO21" s="7" t="str">
        <f t="shared" si="217"/>
        <v/>
      </c>
      <c r="FP21" s="16" t="str">
        <f t="shared" si="218"/>
        <v/>
      </c>
      <c r="FQ21" s="7" t="str">
        <f t="shared" si="219"/>
        <v/>
      </c>
      <c r="FR21" s="16" t="str">
        <f t="shared" si="220"/>
        <v/>
      </c>
      <c r="FS21" s="7" t="str">
        <f t="shared" si="221"/>
        <v/>
      </c>
      <c r="FT21" s="16" t="str">
        <f t="shared" si="222"/>
        <v/>
      </c>
      <c r="FU21" s="7" t="str">
        <f t="shared" si="223"/>
        <v/>
      </c>
      <c r="FV21" s="16" t="str">
        <f t="shared" si="224"/>
        <v/>
      </c>
      <c r="FW21" s="7" t="str">
        <f t="shared" si="225"/>
        <v/>
      </c>
      <c r="FX21" s="16" t="str">
        <f t="shared" si="226"/>
        <v/>
      </c>
      <c r="FY21" s="7" t="str">
        <f t="shared" si="227"/>
        <v/>
      </c>
      <c r="FZ21" s="16" t="str">
        <f t="shared" si="228"/>
        <v/>
      </c>
      <c r="GA21" s="7" t="str">
        <f t="shared" si="229"/>
        <v/>
      </c>
      <c r="GB21" s="16" t="str">
        <f t="shared" si="230"/>
        <v/>
      </c>
      <c r="GC21" s="7" t="str">
        <f t="shared" si="231"/>
        <v/>
      </c>
      <c r="GD21" s="16" t="str">
        <f t="shared" si="232"/>
        <v/>
      </c>
      <c r="GE21" s="7" t="str">
        <f t="shared" si="233"/>
        <v/>
      </c>
      <c r="GF21" s="16" t="str">
        <f t="shared" si="234"/>
        <v/>
      </c>
      <c r="GG21" s="7" t="str">
        <f t="shared" si="235"/>
        <v/>
      </c>
      <c r="GH21" s="16" t="str">
        <f t="shared" si="236"/>
        <v/>
      </c>
      <c r="GI21" s="7" t="str">
        <f t="shared" si="237"/>
        <v/>
      </c>
      <c r="GJ21" s="16" t="str">
        <f t="shared" si="238"/>
        <v/>
      </c>
      <c r="GK21" s="7" t="str">
        <f t="shared" si="239"/>
        <v/>
      </c>
      <c r="GL21" s="16" t="str">
        <f t="shared" si="240"/>
        <v/>
      </c>
      <c r="GM21" s="7" t="str">
        <f t="shared" si="241"/>
        <v/>
      </c>
      <c r="GN21" s="16" t="str">
        <f t="shared" si="242"/>
        <v/>
      </c>
      <c r="GO21" s="7" t="str">
        <f t="shared" si="243"/>
        <v/>
      </c>
      <c r="GP21" s="16" t="str">
        <f t="shared" si="244"/>
        <v/>
      </c>
      <c r="GQ21" s="7" t="str">
        <f t="shared" si="245"/>
        <v/>
      </c>
      <c r="GR21" s="16" t="str">
        <f t="shared" si="246"/>
        <v/>
      </c>
      <c r="GS21" s="7" t="str">
        <f t="shared" si="247"/>
        <v/>
      </c>
      <c r="GT21" s="16" t="str">
        <f t="shared" si="248"/>
        <v/>
      </c>
      <c r="GU21" s="7" t="str">
        <f t="shared" si="249"/>
        <v/>
      </c>
      <c r="GV21" s="16" t="str">
        <f t="shared" si="250"/>
        <v/>
      </c>
      <c r="GW21" s="7" t="str">
        <f t="shared" si="251"/>
        <v/>
      </c>
    </row>
    <row r="22" spans="1:205" x14ac:dyDescent="0.25">
      <c r="A22" s="2"/>
      <c r="B22" s="21" t="str">
        <f>IFERROR(INDEX('Tournament Setup'!$B$17:$B$84, MATCH($BE22, 'Tournament Setup'!$BV$17:$BV$84, 0)), "")</f>
        <v>England</v>
      </c>
      <c r="C22" s="36" t="s">
        <v>9</v>
      </c>
      <c r="D22" s="21" t="str">
        <f>IFERROR(INDEX('Tournament Setup'!$J$17:$J$84, MATCH($BE22, 'Tournament Setup'!$BV$17:$BV$84, 0)), "")</f>
        <v>Japan</v>
      </c>
      <c r="E22" s="2"/>
      <c r="F22" s="63">
        <f>IFERROR(INDEX('Tournament Setup'!$AV$17:$AV$84, MATCH($BE22, 'Tournament Setup'!$BV$17:$BV$84, 0)), "")</f>
        <v>45186.833333333336</v>
      </c>
      <c r="G22" s="2"/>
      <c r="H22" s="67"/>
      <c r="I22" s="68"/>
      <c r="J22" s="2"/>
      <c r="K22" s="10"/>
      <c r="L22" s="11"/>
      <c r="M22" s="2"/>
      <c r="N22" s="10"/>
      <c r="O22" s="11"/>
      <c r="P22" s="10"/>
      <c r="Q22" s="11"/>
      <c r="R22" s="10"/>
      <c r="S22" s="11"/>
      <c r="T22" s="10"/>
      <c r="U22" s="11"/>
      <c r="V22" s="10"/>
      <c r="W22" s="11"/>
      <c r="X22" s="10"/>
      <c r="Y22" s="11"/>
      <c r="Z22" s="10"/>
      <c r="AA22" s="11"/>
      <c r="AB22" s="10"/>
      <c r="AC22" s="11"/>
      <c r="AD22" s="10"/>
      <c r="AE22" s="11"/>
      <c r="AF22" s="10"/>
      <c r="AG22" s="11"/>
      <c r="AH22" s="10"/>
      <c r="AI22" s="11"/>
      <c r="AJ22" s="10"/>
      <c r="AK22" s="11"/>
      <c r="AL22" s="10"/>
      <c r="AM22" s="11"/>
      <c r="AN22" s="10"/>
      <c r="AO22" s="11"/>
      <c r="AP22" s="10"/>
      <c r="AQ22" s="11"/>
      <c r="AR22" s="10"/>
      <c r="AS22" s="11"/>
      <c r="AT22" s="10"/>
      <c r="AU22" s="11"/>
      <c r="AV22" s="10"/>
      <c r="AW22" s="11"/>
      <c r="AX22" s="10"/>
      <c r="AY22" s="11"/>
      <c r="AZ22" s="10"/>
      <c r="BA22" s="11"/>
      <c r="BB22" s="2"/>
      <c r="BE22" s="34">
        <v>16</v>
      </c>
      <c r="BG22" s="34" t="str">
        <f t="shared" si="252"/>
        <v/>
      </c>
      <c r="BI22" s="16" t="str">
        <f t="shared" si="253"/>
        <v/>
      </c>
      <c r="BJ22" s="7" t="str">
        <f t="shared" si="254"/>
        <v/>
      </c>
      <c r="BL22" s="34" t="str">
        <f t="shared" si="134"/>
        <v>EnglandJapan</v>
      </c>
      <c r="BN22" s="16" t="str">
        <f t="shared" si="255"/>
        <v/>
      </c>
      <c r="BO22" s="17" t="str">
        <f t="shared" si="256"/>
        <v/>
      </c>
      <c r="BP22" s="17" t="str">
        <f t="shared" si="257"/>
        <v/>
      </c>
      <c r="BQ22" s="7" t="str">
        <f t="shared" si="258"/>
        <v/>
      </c>
      <c r="BS22" s="16" t="str">
        <f t="shared" si="259"/>
        <v/>
      </c>
      <c r="BT22" s="17" t="str">
        <f t="shared" si="260"/>
        <v/>
      </c>
      <c r="BU22" s="17" t="str">
        <f t="shared" si="261"/>
        <v/>
      </c>
      <c r="BV22" s="7" t="str">
        <f t="shared" si="262"/>
        <v/>
      </c>
      <c r="BX22" s="16" t="str">
        <f t="shared" si="263"/>
        <v/>
      </c>
      <c r="BY22" s="7" t="str">
        <f t="shared" si="135"/>
        <v/>
      </c>
      <c r="CA22" s="16" t="str">
        <f>IFERROR(INDEX('Tournament Setup'!$J$90:$J$109, MATCH($B22, 'Tournament Setup'!$B$90:$B$109, 0)), "")</f>
        <v>White</v>
      </c>
      <c r="CB22" s="7" t="str">
        <f>IFERROR(INDEX('Tournament Setup'!$Q$90:$Q$109, MATCH($B22, 'Tournament Setup'!$B$90:$B$109, 0)), "")</f>
        <v>Red - Medium</v>
      </c>
      <c r="CC22" s="16" t="str">
        <f>IFERROR(INDEX('Tournament Setup'!$J$90:$J$109, MATCH($D22, 'Tournament Setup'!$B$90:$B$109, 0)), "")</f>
        <v>White</v>
      </c>
      <c r="CD22" s="7" t="str">
        <f>IFERROR(INDEX('Tournament Setup'!$Q$90:$Q$109, MATCH($D22, 'Tournament Setup'!$B$90:$B$109, 0)), "")</f>
        <v>Red - Medium</v>
      </c>
      <c r="CF22" s="16" t="str">
        <f t="shared" si="264"/>
        <v/>
      </c>
      <c r="CG22" s="17" t="str">
        <f t="shared" si="265"/>
        <v/>
      </c>
      <c r="CH22" s="17" t="str">
        <f t="shared" si="136"/>
        <v/>
      </c>
      <c r="CI22" s="17" t="str">
        <f t="shared" si="137"/>
        <v/>
      </c>
      <c r="CJ22" s="17" t="str">
        <f t="shared" si="138"/>
        <v/>
      </c>
      <c r="CK22" s="17" t="str">
        <f t="shared" si="139"/>
        <v/>
      </c>
      <c r="CL22" s="17" t="str">
        <f t="shared" si="140"/>
        <v/>
      </c>
      <c r="CM22" s="17" t="str">
        <f t="shared" si="141"/>
        <v/>
      </c>
      <c r="CN22" s="17" t="str">
        <f t="shared" si="142"/>
        <v/>
      </c>
      <c r="CO22" s="17" t="str">
        <f t="shared" si="143"/>
        <v/>
      </c>
      <c r="CP22" s="17" t="str">
        <f t="shared" si="144"/>
        <v/>
      </c>
      <c r="CQ22" s="17" t="str">
        <f t="shared" si="145"/>
        <v/>
      </c>
      <c r="CR22" s="17" t="str">
        <f t="shared" si="146"/>
        <v/>
      </c>
      <c r="CS22" s="17" t="str">
        <f t="shared" si="147"/>
        <v/>
      </c>
      <c r="CT22" s="17" t="str">
        <f t="shared" si="148"/>
        <v/>
      </c>
      <c r="CU22" s="17" t="str">
        <f t="shared" si="149"/>
        <v/>
      </c>
      <c r="CV22" s="17" t="str">
        <f t="shared" si="150"/>
        <v/>
      </c>
      <c r="CW22" s="17" t="str">
        <f t="shared" si="151"/>
        <v/>
      </c>
      <c r="CX22" s="17" t="str">
        <f t="shared" si="152"/>
        <v/>
      </c>
      <c r="CY22" s="17" t="str">
        <f t="shared" si="153"/>
        <v/>
      </c>
      <c r="CZ22" s="17" t="str">
        <f t="shared" si="154"/>
        <v/>
      </c>
      <c r="DA22" s="17" t="str">
        <f t="shared" si="155"/>
        <v/>
      </c>
      <c r="DB22" s="17" t="str">
        <f t="shared" si="156"/>
        <v/>
      </c>
      <c r="DC22" s="17" t="str">
        <f t="shared" si="157"/>
        <v/>
      </c>
      <c r="DD22" s="17" t="str">
        <f t="shared" si="158"/>
        <v/>
      </c>
      <c r="DE22" s="17" t="str">
        <f t="shared" si="159"/>
        <v/>
      </c>
      <c r="DF22" s="17" t="str">
        <f t="shared" si="160"/>
        <v/>
      </c>
      <c r="DG22" s="17" t="str">
        <f t="shared" si="161"/>
        <v/>
      </c>
      <c r="DH22" s="17" t="str">
        <f t="shared" si="162"/>
        <v/>
      </c>
      <c r="DI22" s="17" t="str">
        <f t="shared" si="163"/>
        <v/>
      </c>
      <c r="DJ22" s="17" t="str">
        <f t="shared" si="164"/>
        <v/>
      </c>
      <c r="DK22" s="17" t="str">
        <f t="shared" si="165"/>
        <v/>
      </c>
      <c r="DL22" s="17" t="str">
        <f t="shared" si="166"/>
        <v/>
      </c>
      <c r="DM22" s="17" t="str">
        <f t="shared" si="167"/>
        <v/>
      </c>
      <c r="DN22" s="17" t="str">
        <f t="shared" si="168"/>
        <v/>
      </c>
      <c r="DO22" s="17" t="str">
        <f t="shared" si="169"/>
        <v/>
      </c>
      <c r="DP22" s="17" t="str">
        <f t="shared" si="170"/>
        <v/>
      </c>
      <c r="DQ22" s="17" t="str">
        <f t="shared" si="171"/>
        <v/>
      </c>
      <c r="DR22" s="17" t="str">
        <f t="shared" si="172"/>
        <v/>
      </c>
      <c r="DS22" s="7" t="str">
        <f t="shared" si="173"/>
        <v/>
      </c>
      <c r="DU22" s="16" t="str">
        <f t="shared" si="266"/>
        <v/>
      </c>
      <c r="DV22" s="7" t="str">
        <f t="shared" si="267"/>
        <v/>
      </c>
      <c r="DW22" s="16" t="str">
        <f t="shared" si="174"/>
        <v/>
      </c>
      <c r="DX22" s="7" t="str">
        <f t="shared" si="175"/>
        <v/>
      </c>
      <c r="DY22" s="16" t="str">
        <f t="shared" si="176"/>
        <v/>
      </c>
      <c r="DZ22" s="7" t="str">
        <f t="shared" si="177"/>
        <v/>
      </c>
      <c r="EA22" s="16" t="str">
        <f t="shared" si="178"/>
        <v/>
      </c>
      <c r="EB22" s="7" t="str">
        <f t="shared" si="179"/>
        <v/>
      </c>
      <c r="EC22" s="16" t="str">
        <f t="shared" si="180"/>
        <v/>
      </c>
      <c r="ED22" s="7" t="str">
        <f t="shared" si="181"/>
        <v/>
      </c>
      <c r="EE22" s="16" t="str">
        <f t="shared" si="182"/>
        <v/>
      </c>
      <c r="EF22" s="7" t="str">
        <f t="shared" si="183"/>
        <v/>
      </c>
      <c r="EG22" s="16" t="str">
        <f t="shared" si="184"/>
        <v/>
      </c>
      <c r="EH22" s="7" t="str">
        <f t="shared" si="185"/>
        <v/>
      </c>
      <c r="EI22" s="16" t="str">
        <f t="shared" si="186"/>
        <v/>
      </c>
      <c r="EJ22" s="7" t="str">
        <f t="shared" si="187"/>
        <v/>
      </c>
      <c r="EK22" s="16" t="str">
        <f t="shared" si="188"/>
        <v/>
      </c>
      <c r="EL22" s="7" t="str">
        <f t="shared" si="189"/>
        <v/>
      </c>
      <c r="EM22" s="16" t="str">
        <f t="shared" si="190"/>
        <v/>
      </c>
      <c r="EN22" s="7" t="str">
        <f t="shared" si="191"/>
        <v/>
      </c>
      <c r="EO22" s="16" t="str">
        <f t="shared" si="192"/>
        <v/>
      </c>
      <c r="EP22" s="7" t="str">
        <f t="shared" si="193"/>
        <v/>
      </c>
      <c r="EQ22" s="16" t="str">
        <f t="shared" si="194"/>
        <v/>
      </c>
      <c r="ER22" s="7" t="str">
        <f t="shared" si="195"/>
        <v/>
      </c>
      <c r="ES22" s="16" t="str">
        <f t="shared" si="196"/>
        <v/>
      </c>
      <c r="ET22" s="7" t="str">
        <f t="shared" si="197"/>
        <v/>
      </c>
      <c r="EU22" s="16" t="str">
        <f t="shared" si="198"/>
        <v/>
      </c>
      <c r="EV22" s="7" t="str">
        <f t="shared" si="199"/>
        <v/>
      </c>
      <c r="EW22" s="16" t="str">
        <f t="shared" si="200"/>
        <v/>
      </c>
      <c r="EX22" s="7" t="str">
        <f t="shared" si="201"/>
        <v/>
      </c>
      <c r="EY22" s="16" t="str">
        <f t="shared" si="202"/>
        <v/>
      </c>
      <c r="EZ22" s="7" t="str">
        <f t="shared" si="203"/>
        <v/>
      </c>
      <c r="FA22" s="16" t="str">
        <f t="shared" si="204"/>
        <v/>
      </c>
      <c r="FB22" s="7" t="str">
        <f t="shared" si="205"/>
        <v/>
      </c>
      <c r="FC22" s="16" t="str">
        <f t="shared" si="206"/>
        <v/>
      </c>
      <c r="FD22" s="7" t="str">
        <f t="shared" si="207"/>
        <v/>
      </c>
      <c r="FE22" s="16" t="str">
        <f t="shared" si="208"/>
        <v/>
      </c>
      <c r="FF22" s="7" t="str">
        <f t="shared" si="209"/>
        <v/>
      </c>
      <c r="FG22" s="16" t="str">
        <f t="shared" si="210"/>
        <v/>
      </c>
      <c r="FH22" s="7" t="str">
        <f t="shared" si="211"/>
        <v/>
      </c>
      <c r="FJ22" s="16" t="str">
        <f t="shared" si="212"/>
        <v/>
      </c>
      <c r="FK22" s="7" t="str">
        <f t="shared" si="213"/>
        <v/>
      </c>
      <c r="FL22" s="16" t="str">
        <f t="shared" si="214"/>
        <v/>
      </c>
      <c r="FM22" s="7" t="str">
        <f t="shared" si="215"/>
        <v/>
      </c>
      <c r="FN22" s="16" t="str">
        <f t="shared" si="216"/>
        <v/>
      </c>
      <c r="FO22" s="7" t="str">
        <f t="shared" si="217"/>
        <v/>
      </c>
      <c r="FP22" s="16" t="str">
        <f t="shared" si="218"/>
        <v/>
      </c>
      <c r="FQ22" s="7" t="str">
        <f t="shared" si="219"/>
        <v/>
      </c>
      <c r="FR22" s="16" t="str">
        <f t="shared" si="220"/>
        <v/>
      </c>
      <c r="FS22" s="7" t="str">
        <f t="shared" si="221"/>
        <v/>
      </c>
      <c r="FT22" s="16" t="str">
        <f t="shared" si="222"/>
        <v/>
      </c>
      <c r="FU22" s="7" t="str">
        <f t="shared" si="223"/>
        <v/>
      </c>
      <c r="FV22" s="16" t="str">
        <f t="shared" si="224"/>
        <v/>
      </c>
      <c r="FW22" s="7" t="str">
        <f t="shared" si="225"/>
        <v/>
      </c>
      <c r="FX22" s="16" t="str">
        <f t="shared" si="226"/>
        <v/>
      </c>
      <c r="FY22" s="7" t="str">
        <f t="shared" si="227"/>
        <v/>
      </c>
      <c r="FZ22" s="16" t="str">
        <f t="shared" si="228"/>
        <v/>
      </c>
      <c r="GA22" s="7" t="str">
        <f t="shared" si="229"/>
        <v/>
      </c>
      <c r="GB22" s="16" t="str">
        <f t="shared" si="230"/>
        <v/>
      </c>
      <c r="GC22" s="7" t="str">
        <f t="shared" si="231"/>
        <v/>
      </c>
      <c r="GD22" s="16" t="str">
        <f t="shared" si="232"/>
        <v/>
      </c>
      <c r="GE22" s="7" t="str">
        <f t="shared" si="233"/>
        <v/>
      </c>
      <c r="GF22" s="16" t="str">
        <f t="shared" si="234"/>
        <v/>
      </c>
      <c r="GG22" s="7" t="str">
        <f t="shared" si="235"/>
        <v/>
      </c>
      <c r="GH22" s="16" t="str">
        <f t="shared" si="236"/>
        <v/>
      </c>
      <c r="GI22" s="7" t="str">
        <f t="shared" si="237"/>
        <v/>
      </c>
      <c r="GJ22" s="16" t="str">
        <f t="shared" si="238"/>
        <v/>
      </c>
      <c r="GK22" s="7" t="str">
        <f t="shared" si="239"/>
        <v/>
      </c>
      <c r="GL22" s="16" t="str">
        <f t="shared" si="240"/>
        <v/>
      </c>
      <c r="GM22" s="7" t="str">
        <f t="shared" si="241"/>
        <v/>
      </c>
      <c r="GN22" s="16" t="str">
        <f t="shared" si="242"/>
        <v/>
      </c>
      <c r="GO22" s="7" t="str">
        <f t="shared" si="243"/>
        <v/>
      </c>
      <c r="GP22" s="16" t="str">
        <f t="shared" si="244"/>
        <v/>
      </c>
      <c r="GQ22" s="7" t="str">
        <f t="shared" si="245"/>
        <v/>
      </c>
      <c r="GR22" s="16" t="str">
        <f t="shared" si="246"/>
        <v/>
      </c>
      <c r="GS22" s="7" t="str">
        <f t="shared" si="247"/>
        <v/>
      </c>
      <c r="GT22" s="16" t="str">
        <f t="shared" si="248"/>
        <v/>
      </c>
      <c r="GU22" s="7" t="str">
        <f t="shared" si="249"/>
        <v/>
      </c>
      <c r="GV22" s="16" t="str">
        <f t="shared" si="250"/>
        <v/>
      </c>
      <c r="GW22" s="7" t="str">
        <f t="shared" si="251"/>
        <v/>
      </c>
    </row>
    <row r="23" spans="1:205" x14ac:dyDescent="0.25">
      <c r="A23" s="2"/>
      <c r="B23" s="21" t="str">
        <f>IFERROR(INDEX('Tournament Setup'!$B$17:$B$84, MATCH($BE23, 'Tournament Setup'!$BV$17:$BV$84, 0)), "")</f>
        <v>Italy</v>
      </c>
      <c r="C23" s="36" t="s">
        <v>9</v>
      </c>
      <c r="D23" s="21" t="str">
        <f>IFERROR(INDEX('Tournament Setup'!$J$17:$J$84, MATCH($BE23, 'Tournament Setup'!$BV$17:$BV$84, 0)), "")</f>
        <v>Uruguay</v>
      </c>
      <c r="E23" s="2"/>
      <c r="F23" s="63">
        <f>IFERROR(INDEX('Tournament Setup'!$AV$17:$AV$84, MATCH($BE23, 'Tournament Setup'!$BV$17:$BV$84, 0)), "")</f>
        <v>45189.697916666672</v>
      </c>
      <c r="G23" s="2"/>
      <c r="H23" s="67"/>
      <c r="I23" s="68"/>
      <c r="J23" s="2"/>
      <c r="K23" s="10"/>
      <c r="L23" s="11"/>
      <c r="M23" s="2"/>
      <c r="N23" s="10"/>
      <c r="O23" s="11"/>
      <c r="P23" s="10"/>
      <c r="Q23" s="11"/>
      <c r="R23" s="10"/>
      <c r="S23" s="11"/>
      <c r="T23" s="10"/>
      <c r="U23" s="11"/>
      <c r="V23" s="10"/>
      <c r="W23" s="11"/>
      <c r="X23" s="10"/>
      <c r="Y23" s="11"/>
      <c r="Z23" s="10"/>
      <c r="AA23" s="11"/>
      <c r="AB23" s="10"/>
      <c r="AC23" s="11"/>
      <c r="AD23" s="10"/>
      <c r="AE23" s="11"/>
      <c r="AF23" s="10"/>
      <c r="AG23" s="11"/>
      <c r="AH23" s="10"/>
      <c r="AI23" s="11"/>
      <c r="AJ23" s="10"/>
      <c r="AK23" s="11"/>
      <c r="AL23" s="10"/>
      <c r="AM23" s="11"/>
      <c r="AN23" s="10"/>
      <c r="AO23" s="11"/>
      <c r="AP23" s="10"/>
      <c r="AQ23" s="11"/>
      <c r="AR23" s="10"/>
      <c r="AS23" s="11"/>
      <c r="AT23" s="10"/>
      <c r="AU23" s="11"/>
      <c r="AV23" s="10"/>
      <c r="AW23" s="11"/>
      <c r="AX23" s="10"/>
      <c r="AY23" s="11"/>
      <c r="AZ23" s="10"/>
      <c r="BA23" s="11"/>
      <c r="BB23" s="2"/>
      <c r="BE23" s="34">
        <v>17</v>
      </c>
      <c r="BG23" s="34" t="str">
        <f t="shared" si="252"/>
        <v/>
      </c>
      <c r="BI23" s="16" t="str">
        <f t="shared" si="253"/>
        <v/>
      </c>
      <c r="BJ23" s="7" t="str">
        <f t="shared" si="254"/>
        <v/>
      </c>
      <c r="BL23" s="34" t="str">
        <f t="shared" si="134"/>
        <v>ItalyUruguay</v>
      </c>
      <c r="BN23" s="16" t="str">
        <f t="shared" si="255"/>
        <v/>
      </c>
      <c r="BO23" s="17" t="str">
        <f t="shared" si="256"/>
        <v/>
      </c>
      <c r="BP23" s="17" t="str">
        <f t="shared" si="257"/>
        <v/>
      </c>
      <c r="BQ23" s="7" t="str">
        <f t="shared" si="258"/>
        <v/>
      </c>
      <c r="BS23" s="16" t="str">
        <f t="shared" si="259"/>
        <v/>
      </c>
      <c r="BT23" s="17" t="str">
        <f t="shared" si="260"/>
        <v/>
      </c>
      <c r="BU23" s="17" t="str">
        <f t="shared" si="261"/>
        <v/>
      </c>
      <c r="BV23" s="7" t="str">
        <f t="shared" si="262"/>
        <v/>
      </c>
      <c r="BX23" s="16" t="str">
        <f t="shared" si="263"/>
        <v/>
      </c>
      <c r="BY23" s="7" t="str">
        <f t="shared" si="135"/>
        <v/>
      </c>
      <c r="CA23" s="16" t="str">
        <f>IFERROR(INDEX('Tournament Setup'!$J$90:$J$109, MATCH($B23, 'Tournament Setup'!$B$90:$B$109, 0)), "")</f>
        <v>Blue - Royal</v>
      </c>
      <c r="CB23" s="7" t="str">
        <f>IFERROR(INDEX('Tournament Setup'!$Q$90:$Q$109, MATCH($B23, 'Tournament Setup'!$B$90:$B$109, 0)), "")</f>
        <v>White</v>
      </c>
      <c r="CC23" s="16" t="str">
        <f>IFERROR(INDEX('Tournament Setup'!$J$90:$J$109, MATCH($D23, 'Tournament Setup'!$B$90:$B$109, 0)), "")</f>
        <v>Blue - Light</v>
      </c>
      <c r="CD23" s="7" t="str">
        <f>IFERROR(INDEX('Tournament Setup'!$Q$90:$Q$109, MATCH($D23, 'Tournament Setup'!$B$90:$B$109, 0)), "")</f>
        <v>Black</v>
      </c>
      <c r="CF23" s="16" t="str">
        <f t="shared" si="264"/>
        <v/>
      </c>
      <c r="CG23" s="17" t="str">
        <f t="shared" si="265"/>
        <v/>
      </c>
      <c r="CH23" s="17" t="str">
        <f t="shared" si="136"/>
        <v/>
      </c>
      <c r="CI23" s="17" t="str">
        <f t="shared" si="137"/>
        <v/>
      </c>
      <c r="CJ23" s="17" t="str">
        <f t="shared" si="138"/>
        <v/>
      </c>
      <c r="CK23" s="17" t="str">
        <f t="shared" si="139"/>
        <v/>
      </c>
      <c r="CL23" s="17" t="str">
        <f t="shared" si="140"/>
        <v/>
      </c>
      <c r="CM23" s="17" t="str">
        <f t="shared" si="141"/>
        <v/>
      </c>
      <c r="CN23" s="17" t="str">
        <f t="shared" si="142"/>
        <v/>
      </c>
      <c r="CO23" s="17" t="str">
        <f t="shared" si="143"/>
        <v/>
      </c>
      <c r="CP23" s="17" t="str">
        <f t="shared" si="144"/>
        <v/>
      </c>
      <c r="CQ23" s="17" t="str">
        <f t="shared" si="145"/>
        <v/>
      </c>
      <c r="CR23" s="17" t="str">
        <f t="shared" si="146"/>
        <v/>
      </c>
      <c r="CS23" s="17" t="str">
        <f t="shared" si="147"/>
        <v/>
      </c>
      <c r="CT23" s="17" t="str">
        <f t="shared" si="148"/>
        <v/>
      </c>
      <c r="CU23" s="17" t="str">
        <f t="shared" si="149"/>
        <v/>
      </c>
      <c r="CV23" s="17" t="str">
        <f t="shared" si="150"/>
        <v/>
      </c>
      <c r="CW23" s="17" t="str">
        <f t="shared" si="151"/>
        <v/>
      </c>
      <c r="CX23" s="17" t="str">
        <f t="shared" si="152"/>
        <v/>
      </c>
      <c r="CY23" s="17" t="str">
        <f t="shared" si="153"/>
        <v/>
      </c>
      <c r="CZ23" s="17" t="str">
        <f t="shared" si="154"/>
        <v/>
      </c>
      <c r="DA23" s="17" t="str">
        <f t="shared" si="155"/>
        <v/>
      </c>
      <c r="DB23" s="17" t="str">
        <f t="shared" si="156"/>
        <v/>
      </c>
      <c r="DC23" s="17" t="str">
        <f t="shared" si="157"/>
        <v/>
      </c>
      <c r="DD23" s="17" t="str">
        <f t="shared" si="158"/>
        <v/>
      </c>
      <c r="DE23" s="17" t="str">
        <f t="shared" si="159"/>
        <v/>
      </c>
      <c r="DF23" s="17" t="str">
        <f t="shared" si="160"/>
        <v/>
      </c>
      <c r="DG23" s="17" t="str">
        <f t="shared" si="161"/>
        <v/>
      </c>
      <c r="DH23" s="17" t="str">
        <f t="shared" si="162"/>
        <v/>
      </c>
      <c r="DI23" s="17" t="str">
        <f t="shared" si="163"/>
        <v/>
      </c>
      <c r="DJ23" s="17" t="str">
        <f t="shared" si="164"/>
        <v/>
      </c>
      <c r="DK23" s="17" t="str">
        <f t="shared" si="165"/>
        <v/>
      </c>
      <c r="DL23" s="17" t="str">
        <f t="shared" si="166"/>
        <v/>
      </c>
      <c r="DM23" s="17" t="str">
        <f t="shared" si="167"/>
        <v/>
      </c>
      <c r="DN23" s="17" t="str">
        <f t="shared" si="168"/>
        <v/>
      </c>
      <c r="DO23" s="17" t="str">
        <f t="shared" si="169"/>
        <v/>
      </c>
      <c r="DP23" s="17" t="str">
        <f t="shared" si="170"/>
        <v/>
      </c>
      <c r="DQ23" s="17" t="str">
        <f t="shared" si="171"/>
        <v/>
      </c>
      <c r="DR23" s="17" t="str">
        <f t="shared" si="172"/>
        <v/>
      </c>
      <c r="DS23" s="7" t="str">
        <f t="shared" si="173"/>
        <v/>
      </c>
      <c r="DU23" s="16" t="str">
        <f t="shared" si="266"/>
        <v/>
      </c>
      <c r="DV23" s="7" t="str">
        <f t="shared" si="267"/>
        <v/>
      </c>
      <c r="DW23" s="16" t="str">
        <f t="shared" si="174"/>
        <v/>
      </c>
      <c r="DX23" s="7" t="str">
        <f t="shared" si="175"/>
        <v/>
      </c>
      <c r="DY23" s="16" t="str">
        <f t="shared" si="176"/>
        <v/>
      </c>
      <c r="DZ23" s="7" t="str">
        <f t="shared" si="177"/>
        <v/>
      </c>
      <c r="EA23" s="16" t="str">
        <f t="shared" si="178"/>
        <v/>
      </c>
      <c r="EB23" s="7" t="str">
        <f t="shared" si="179"/>
        <v/>
      </c>
      <c r="EC23" s="16" t="str">
        <f t="shared" si="180"/>
        <v/>
      </c>
      <c r="ED23" s="7" t="str">
        <f t="shared" si="181"/>
        <v/>
      </c>
      <c r="EE23" s="16" t="str">
        <f t="shared" si="182"/>
        <v/>
      </c>
      <c r="EF23" s="7" t="str">
        <f t="shared" si="183"/>
        <v/>
      </c>
      <c r="EG23" s="16" t="str">
        <f t="shared" si="184"/>
        <v/>
      </c>
      <c r="EH23" s="7" t="str">
        <f t="shared" si="185"/>
        <v/>
      </c>
      <c r="EI23" s="16" t="str">
        <f t="shared" si="186"/>
        <v/>
      </c>
      <c r="EJ23" s="7" t="str">
        <f t="shared" si="187"/>
        <v/>
      </c>
      <c r="EK23" s="16" t="str">
        <f t="shared" si="188"/>
        <v/>
      </c>
      <c r="EL23" s="7" t="str">
        <f t="shared" si="189"/>
        <v/>
      </c>
      <c r="EM23" s="16" t="str">
        <f t="shared" si="190"/>
        <v/>
      </c>
      <c r="EN23" s="7" t="str">
        <f t="shared" si="191"/>
        <v/>
      </c>
      <c r="EO23" s="16" t="str">
        <f t="shared" si="192"/>
        <v/>
      </c>
      <c r="EP23" s="7" t="str">
        <f t="shared" si="193"/>
        <v/>
      </c>
      <c r="EQ23" s="16" t="str">
        <f t="shared" si="194"/>
        <v/>
      </c>
      <c r="ER23" s="7" t="str">
        <f t="shared" si="195"/>
        <v/>
      </c>
      <c r="ES23" s="16" t="str">
        <f t="shared" si="196"/>
        <v/>
      </c>
      <c r="ET23" s="7" t="str">
        <f t="shared" si="197"/>
        <v/>
      </c>
      <c r="EU23" s="16" t="str">
        <f t="shared" si="198"/>
        <v/>
      </c>
      <c r="EV23" s="7" t="str">
        <f t="shared" si="199"/>
        <v/>
      </c>
      <c r="EW23" s="16" t="str">
        <f t="shared" si="200"/>
        <v/>
      </c>
      <c r="EX23" s="7" t="str">
        <f t="shared" si="201"/>
        <v/>
      </c>
      <c r="EY23" s="16" t="str">
        <f t="shared" si="202"/>
        <v/>
      </c>
      <c r="EZ23" s="7" t="str">
        <f t="shared" si="203"/>
        <v/>
      </c>
      <c r="FA23" s="16" t="str">
        <f t="shared" si="204"/>
        <v/>
      </c>
      <c r="FB23" s="7" t="str">
        <f t="shared" si="205"/>
        <v/>
      </c>
      <c r="FC23" s="16" t="str">
        <f t="shared" si="206"/>
        <v/>
      </c>
      <c r="FD23" s="7" t="str">
        <f t="shared" si="207"/>
        <v/>
      </c>
      <c r="FE23" s="16" t="str">
        <f t="shared" si="208"/>
        <v/>
      </c>
      <c r="FF23" s="7" t="str">
        <f t="shared" si="209"/>
        <v/>
      </c>
      <c r="FG23" s="16" t="str">
        <f t="shared" si="210"/>
        <v/>
      </c>
      <c r="FH23" s="7" t="str">
        <f t="shared" si="211"/>
        <v/>
      </c>
      <c r="FJ23" s="16" t="str">
        <f t="shared" si="212"/>
        <v/>
      </c>
      <c r="FK23" s="7" t="str">
        <f t="shared" si="213"/>
        <v/>
      </c>
      <c r="FL23" s="16" t="str">
        <f t="shared" si="214"/>
        <v/>
      </c>
      <c r="FM23" s="7" t="str">
        <f t="shared" si="215"/>
        <v/>
      </c>
      <c r="FN23" s="16" t="str">
        <f t="shared" si="216"/>
        <v/>
      </c>
      <c r="FO23" s="7" t="str">
        <f t="shared" si="217"/>
        <v/>
      </c>
      <c r="FP23" s="16" t="str">
        <f t="shared" si="218"/>
        <v/>
      </c>
      <c r="FQ23" s="7" t="str">
        <f t="shared" si="219"/>
        <v/>
      </c>
      <c r="FR23" s="16" t="str">
        <f t="shared" si="220"/>
        <v/>
      </c>
      <c r="FS23" s="7" t="str">
        <f t="shared" si="221"/>
        <v/>
      </c>
      <c r="FT23" s="16" t="str">
        <f t="shared" si="222"/>
        <v/>
      </c>
      <c r="FU23" s="7" t="str">
        <f t="shared" si="223"/>
        <v/>
      </c>
      <c r="FV23" s="16" t="str">
        <f t="shared" si="224"/>
        <v/>
      </c>
      <c r="FW23" s="7" t="str">
        <f t="shared" si="225"/>
        <v/>
      </c>
      <c r="FX23" s="16" t="str">
        <f t="shared" si="226"/>
        <v/>
      </c>
      <c r="FY23" s="7" t="str">
        <f t="shared" si="227"/>
        <v/>
      </c>
      <c r="FZ23" s="16" t="str">
        <f t="shared" si="228"/>
        <v/>
      </c>
      <c r="GA23" s="7" t="str">
        <f t="shared" si="229"/>
        <v/>
      </c>
      <c r="GB23" s="16" t="str">
        <f t="shared" si="230"/>
        <v/>
      </c>
      <c r="GC23" s="7" t="str">
        <f t="shared" si="231"/>
        <v/>
      </c>
      <c r="GD23" s="16" t="str">
        <f t="shared" si="232"/>
        <v/>
      </c>
      <c r="GE23" s="7" t="str">
        <f t="shared" si="233"/>
        <v/>
      </c>
      <c r="GF23" s="16" t="str">
        <f t="shared" si="234"/>
        <v/>
      </c>
      <c r="GG23" s="7" t="str">
        <f t="shared" si="235"/>
        <v/>
      </c>
      <c r="GH23" s="16" t="str">
        <f t="shared" si="236"/>
        <v/>
      </c>
      <c r="GI23" s="7" t="str">
        <f t="shared" si="237"/>
        <v/>
      </c>
      <c r="GJ23" s="16" t="str">
        <f t="shared" si="238"/>
        <v/>
      </c>
      <c r="GK23" s="7" t="str">
        <f t="shared" si="239"/>
        <v/>
      </c>
      <c r="GL23" s="16" t="str">
        <f t="shared" si="240"/>
        <v/>
      </c>
      <c r="GM23" s="7" t="str">
        <f t="shared" si="241"/>
        <v/>
      </c>
      <c r="GN23" s="16" t="str">
        <f t="shared" si="242"/>
        <v/>
      </c>
      <c r="GO23" s="7" t="str">
        <f t="shared" si="243"/>
        <v/>
      </c>
      <c r="GP23" s="16" t="str">
        <f t="shared" si="244"/>
        <v/>
      </c>
      <c r="GQ23" s="7" t="str">
        <f t="shared" si="245"/>
        <v/>
      </c>
      <c r="GR23" s="16" t="str">
        <f t="shared" si="246"/>
        <v/>
      </c>
      <c r="GS23" s="7" t="str">
        <f t="shared" si="247"/>
        <v/>
      </c>
      <c r="GT23" s="16" t="str">
        <f t="shared" si="248"/>
        <v/>
      </c>
      <c r="GU23" s="7" t="str">
        <f t="shared" si="249"/>
        <v/>
      </c>
      <c r="GV23" s="16" t="str">
        <f t="shared" si="250"/>
        <v/>
      </c>
      <c r="GW23" s="7" t="str">
        <f t="shared" si="251"/>
        <v/>
      </c>
    </row>
    <row r="24" spans="1:205" x14ac:dyDescent="0.25">
      <c r="A24" s="2"/>
      <c r="B24" s="21" t="str">
        <f>IFERROR(INDEX('Tournament Setup'!$B$17:$B$84, MATCH($BE24, 'Tournament Setup'!$BV$17:$BV$84, 0)), "")</f>
        <v>France</v>
      </c>
      <c r="C24" s="36" t="s">
        <v>9</v>
      </c>
      <c r="D24" s="21" t="str">
        <f>IFERROR(INDEX('Tournament Setup'!$J$17:$J$84, MATCH($BE24, 'Tournament Setup'!$BV$17:$BV$84, 0)), "")</f>
        <v>Namibia</v>
      </c>
      <c r="E24" s="2"/>
      <c r="F24" s="63">
        <f>IFERROR(INDEX('Tournament Setup'!$AV$17:$AV$84, MATCH($BE24, 'Tournament Setup'!$BV$17:$BV$84, 0)), "")</f>
        <v>45190.833333333336</v>
      </c>
      <c r="G24" s="2"/>
      <c r="H24" s="67"/>
      <c r="I24" s="68"/>
      <c r="J24" s="2"/>
      <c r="K24" s="10"/>
      <c r="L24" s="11"/>
      <c r="M24" s="2"/>
      <c r="N24" s="10"/>
      <c r="O24" s="11"/>
      <c r="P24" s="10"/>
      <c r="Q24" s="11"/>
      <c r="R24" s="10"/>
      <c r="S24" s="11"/>
      <c r="T24" s="10"/>
      <c r="U24" s="11"/>
      <c r="V24" s="10"/>
      <c r="W24" s="11"/>
      <c r="X24" s="10"/>
      <c r="Y24" s="11"/>
      <c r="Z24" s="10"/>
      <c r="AA24" s="11"/>
      <c r="AB24" s="10"/>
      <c r="AC24" s="11"/>
      <c r="AD24" s="10"/>
      <c r="AE24" s="11"/>
      <c r="AF24" s="10"/>
      <c r="AG24" s="11"/>
      <c r="AH24" s="10"/>
      <c r="AI24" s="11"/>
      <c r="AJ24" s="10"/>
      <c r="AK24" s="11"/>
      <c r="AL24" s="10"/>
      <c r="AM24" s="11"/>
      <c r="AN24" s="10"/>
      <c r="AO24" s="11"/>
      <c r="AP24" s="10"/>
      <c r="AQ24" s="11"/>
      <c r="AR24" s="10"/>
      <c r="AS24" s="11"/>
      <c r="AT24" s="10"/>
      <c r="AU24" s="11"/>
      <c r="AV24" s="10"/>
      <c r="AW24" s="11"/>
      <c r="AX24" s="10"/>
      <c r="AY24" s="11"/>
      <c r="AZ24" s="10"/>
      <c r="BA24" s="11"/>
      <c r="BB24" s="2"/>
      <c r="BE24" s="34">
        <v>18</v>
      </c>
      <c r="BG24" s="34" t="str">
        <f t="shared" si="252"/>
        <v/>
      </c>
      <c r="BI24" s="16" t="str">
        <f t="shared" si="253"/>
        <v/>
      </c>
      <c r="BJ24" s="7" t="str">
        <f t="shared" si="254"/>
        <v/>
      </c>
      <c r="BL24" s="34" t="str">
        <f t="shared" si="134"/>
        <v>FranceNamibia</v>
      </c>
      <c r="BN24" s="16" t="str">
        <f t="shared" si="255"/>
        <v/>
      </c>
      <c r="BO24" s="17" t="str">
        <f t="shared" si="256"/>
        <v/>
      </c>
      <c r="BP24" s="17" t="str">
        <f t="shared" si="257"/>
        <v/>
      </c>
      <c r="BQ24" s="7" t="str">
        <f t="shared" si="258"/>
        <v/>
      </c>
      <c r="BS24" s="16" t="str">
        <f t="shared" si="259"/>
        <v/>
      </c>
      <c r="BT24" s="17" t="str">
        <f t="shared" si="260"/>
        <v/>
      </c>
      <c r="BU24" s="17" t="str">
        <f t="shared" si="261"/>
        <v/>
      </c>
      <c r="BV24" s="7" t="str">
        <f t="shared" si="262"/>
        <v/>
      </c>
      <c r="BX24" s="16" t="str">
        <f t="shared" si="263"/>
        <v/>
      </c>
      <c r="BY24" s="7" t="str">
        <f t="shared" si="135"/>
        <v/>
      </c>
      <c r="CA24" s="16" t="str">
        <f>IFERROR(INDEX('Tournament Setup'!$J$90:$J$109, MATCH($B24, 'Tournament Setup'!$B$90:$B$109, 0)), "")</f>
        <v>Blue - Royal</v>
      </c>
      <c r="CB24" s="7" t="str">
        <f>IFERROR(INDEX('Tournament Setup'!$Q$90:$Q$109, MATCH($B24, 'Tournament Setup'!$B$90:$B$109, 0)), "")</f>
        <v>Red - Medium</v>
      </c>
      <c r="CC24" s="16" t="str">
        <f>IFERROR(INDEX('Tournament Setup'!$J$90:$J$109, MATCH($D24, 'Tournament Setup'!$B$90:$B$109, 0)), "")</f>
        <v>Blue - Royal</v>
      </c>
      <c r="CD24" s="7" t="str">
        <f>IFERROR(INDEX('Tournament Setup'!$Q$90:$Q$109, MATCH($D24, 'Tournament Setup'!$B$90:$B$109, 0)), "")</f>
        <v>Red - Medium</v>
      </c>
      <c r="CF24" s="16" t="str">
        <f t="shared" si="264"/>
        <v/>
      </c>
      <c r="CG24" s="17" t="str">
        <f t="shared" si="265"/>
        <v/>
      </c>
      <c r="CH24" s="17" t="str">
        <f t="shared" si="136"/>
        <v/>
      </c>
      <c r="CI24" s="17" t="str">
        <f t="shared" si="137"/>
        <v/>
      </c>
      <c r="CJ24" s="17" t="str">
        <f t="shared" si="138"/>
        <v/>
      </c>
      <c r="CK24" s="17" t="str">
        <f t="shared" si="139"/>
        <v/>
      </c>
      <c r="CL24" s="17" t="str">
        <f t="shared" si="140"/>
        <v/>
      </c>
      <c r="CM24" s="17" t="str">
        <f t="shared" si="141"/>
        <v/>
      </c>
      <c r="CN24" s="17" t="str">
        <f t="shared" si="142"/>
        <v/>
      </c>
      <c r="CO24" s="17" t="str">
        <f t="shared" si="143"/>
        <v/>
      </c>
      <c r="CP24" s="17" t="str">
        <f t="shared" si="144"/>
        <v/>
      </c>
      <c r="CQ24" s="17" t="str">
        <f t="shared" si="145"/>
        <v/>
      </c>
      <c r="CR24" s="17" t="str">
        <f t="shared" si="146"/>
        <v/>
      </c>
      <c r="CS24" s="17" t="str">
        <f t="shared" si="147"/>
        <v/>
      </c>
      <c r="CT24" s="17" t="str">
        <f t="shared" si="148"/>
        <v/>
      </c>
      <c r="CU24" s="17" t="str">
        <f t="shared" si="149"/>
        <v/>
      </c>
      <c r="CV24" s="17" t="str">
        <f t="shared" si="150"/>
        <v/>
      </c>
      <c r="CW24" s="17" t="str">
        <f t="shared" si="151"/>
        <v/>
      </c>
      <c r="CX24" s="17" t="str">
        <f t="shared" si="152"/>
        <v/>
      </c>
      <c r="CY24" s="17" t="str">
        <f t="shared" si="153"/>
        <v/>
      </c>
      <c r="CZ24" s="17" t="str">
        <f t="shared" si="154"/>
        <v/>
      </c>
      <c r="DA24" s="17" t="str">
        <f t="shared" si="155"/>
        <v/>
      </c>
      <c r="DB24" s="17" t="str">
        <f t="shared" si="156"/>
        <v/>
      </c>
      <c r="DC24" s="17" t="str">
        <f t="shared" si="157"/>
        <v/>
      </c>
      <c r="DD24" s="17" t="str">
        <f t="shared" si="158"/>
        <v/>
      </c>
      <c r="DE24" s="17" t="str">
        <f t="shared" si="159"/>
        <v/>
      </c>
      <c r="DF24" s="17" t="str">
        <f t="shared" si="160"/>
        <v/>
      </c>
      <c r="DG24" s="17" t="str">
        <f t="shared" si="161"/>
        <v/>
      </c>
      <c r="DH24" s="17" t="str">
        <f t="shared" si="162"/>
        <v/>
      </c>
      <c r="DI24" s="17" t="str">
        <f t="shared" si="163"/>
        <v/>
      </c>
      <c r="DJ24" s="17" t="str">
        <f t="shared" si="164"/>
        <v/>
      </c>
      <c r="DK24" s="17" t="str">
        <f t="shared" si="165"/>
        <v/>
      </c>
      <c r="DL24" s="17" t="str">
        <f t="shared" si="166"/>
        <v/>
      </c>
      <c r="DM24" s="17" t="str">
        <f t="shared" si="167"/>
        <v/>
      </c>
      <c r="DN24" s="17" t="str">
        <f t="shared" si="168"/>
        <v/>
      </c>
      <c r="DO24" s="17" t="str">
        <f t="shared" si="169"/>
        <v/>
      </c>
      <c r="DP24" s="17" t="str">
        <f t="shared" si="170"/>
        <v/>
      </c>
      <c r="DQ24" s="17" t="str">
        <f t="shared" si="171"/>
        <v/>
      </c>
      <c r="DR24" s="17" t="str">
        <f t="shared" si="172"/>
        <v/>
      </c>
      <c r="DS24" s="7" t="str">
        <f t="shared" si="173"/>
        <v/>
      </c>
      <c r="DU24" s="16" t="str">
        <f t="shared" si="266"/>
        <v/>
      </c>
      <c r="DV24" s="7" t="str">
        <f t="shared" si="267"/>
        <v/>
      </c>
      <c r="DW24" s="16" t="str">
        <f t="shared" si="174"/>
        <v/>
      </c>
      <c r="DX24" s="7" t="str">
        <f t="shared" si="175"/>
        <v/>
      </c>
      <c r="DY24" s="16" t="str">
        <f t="shared" si="176"/>
        <v/>
      </c>
      <c r="DZ24" s="7" t="str">
        <f t="shared" si="177"/>
        <v/>
      </c>
      <c r="EA24" s="16" t="str">
        <f t="shared" si="178"/>
        <v/>
      </c>
      <c r="EB24" s="7" t="str">
        <f t="shared" si="179"/>
        <v/>
      </c>
      <c r="EC24" s="16" t="str">
        <f t="shared" si="180"/>
        <v/>
      </c>
      <c r="ED24" s="7" t="str">
        <f t="shared" si="181"/>
        <v/>
      </c>
      <c r="EE24" s="16" t="str">
        <f t="shared" si="182"/>
        <v/>
      </c>
      <c r="EF24" s="7" t="str">
        <f t="shared" si="183"/>
        <v/>
      </c>
      <c r="EG24" s="16" t="str">
        <f t="shared" si="184"/>
        <v/>
      </c>
      <c r="EH24" s="7" t="str">
        <f t="shared" si="185"/>
        <v/>
      </c>
      <c r="EI24" s="16" t="str">
        <f t="shared" si="186"/>
        <v/>
      </c>
      <c r="EJ24" s="7" t="str">
        <f t="shared" si="187"/>
        <v/>
      </c>
      <c r="EK24" s="16" t="str">
        <f t="shared" si="188"/>
        <v/>
      </c>
      <c r="EL24" s="7" t="str">
        <f t="shared" si="189"/>
        <v/>
      </c>
      <c r="EM24" s="16" t="str">
        <f t="shared" si="190"/>
        <v/>
      </c>
      <c r="EN24" s="7" t="str">
        <f t="shared" si="191"/>
        <v/>
      </c>
      <c r="EO24" s="16" t="str">
        <f t="shared" si="192"/>
        <v/>
      </c>
      <c r="EP24" s="7" t="str">
        <f t="shared" si="193"/>
        <v/>
      </c>
      <c r="EQ24" s="16" t="str">
        <f t="shared" si="194"/>
        <v/>
      </c>
      <c r="ER24" s="7" t="str">
        <f t="shared" si="195"/>
        <v/>
      </c>
      <c r="ES24" s="16" t="str">
        <f t="shared" si="196"/>
        <v/>
      </c>
      <c r="ET24" s="7" t="str">
        <f t="shared" si="197"/>
        <v/>
      </c>
      <c r="EU24" s="16" t="str">
        <f t="shared" si="198"/>
        <v/>
      </c>
      <c r="EV24" s="7" t="str">
        <f t="shared" si="199"/>
        <v/>
      </c>
      <c r="EW24" s="16" t="str">
        <f t="shared" si="200"/>
        <v/>
      </c>
      <c r="EX24" s="7" t="str">
        <f t="shared" si="201"/>
        <v/>
      </c>
      <c r="EY24" s="16" t="str">
        <f t="shared" si="202"/>
        <v/>
      </c>
      <c r="EZ24" s="7" t="str">
        <f t="shared" si="203"/>
        <v/>
      </c>
      <c r="FA24" s="16" t="str">
        <f t="shared" si="204"/>
        <v/>
      </c>
      <c r="FB24" s="7" t="str">
        <f t="shared" si="205"/>
        <v/>
      </c>
      <c r="FC24" s="16" t="str">
        <f t="shared" si="206"/>
        <v/>
      </c>
      <c r="FD24" s="7" t="str">
        <f t="shared" si="207"/>
        <v/>
      </c>
      <c r="FE24" s="16" t="str">
        <f t="shared" si="208"/>
        <v/>
      </c>
      <c r="FF24" s="7" t="str">
        <f t="shared" si="209"/>
        <v/>
      </c>
      <c r="FG24" s="16" t="str">
        <f t="shared" si="210"/>
        <v/>
      </c>
      <c r="FH24" s="7" t="str">
        <f t="shared" si="211"/>
        <v/>
      </c>
      <c r="FJ24" s="16" t="str">
        <f t="shared" si="212"/>
        <v/>
      </c>
      <c r="FK24" s="7" t="str">
        <f t="shared" si="213"/>
        <v/>
      </c>
      <c r="FL24" s="16" t="str">
        <f t="shared" si="214"/>
        <v/>
      </c>
      <c r="FM24" s="7" t="str">
        <f t="shared" si="215"/>
        <v/>
      </c>
      <c r="FN24" s="16" t="str">
        <f t="shared" si="216"/>
        <v/>
      </c>
      <c r="FO24" s="7" t="str">
        <f t="shared" si="217"/>
        <v/>
      </c>
      <c r="FP24" s="16" t="str">
        <f t="shared" si="218"/>
        <v/>
      </c>
      <c r="FQ24" s="7" t="str">
        <f t="shared" si="219"/>
        <v/>
      </c>
      <c r="FR24" s="16" t="str">
        <f t="shared" si="220"/>
        <v/>
      </c>
      <c r="FS24" s="7" t="str">
        <f t="shared" si="221"/>
        <v/>
      </c>
      <c r="FT24" s="16" t="str">
        <f t="shared" si="222"/>
        <v/>
      </c>
      <c r="FU24" s="7" t="str">
        <f t="shared" si="223"/>
        <v/>
      </c>
      <c r="FV24" s="16" t="str">
        <f t="shared" si="224"/>
        <v/>
      </c>
      <c r="FW24" s="7" t="str">
        <f t="shared" si="225"/>
        <v/>
      </c>
      <c r="FX24" s="16" t="str">
        <f t="shared" si="226"/>
        <v/>
      </c>
      <c r="FY24" s="7" t="str">
        <f t="shared" si="227"/>
        <v/>
      </c>
      <c r="FZ24" s="16" t="str">
        <f t="shared" si="228"/>
        <v/>
      </c>
      <c r="GA24" s="7" t="str">
        <f t="shared" si="229"/>
        <v/>
      </c>
      <c r="GB24" s="16" t="str">
        <f t="shared" si="230"/>
        <v/>
      </c>
      <c r="GC24" s="7" t="str">
        <f t="shared" si="231"/>
        <v/>
      </c>
      <c r="GD24" s="16" t="str">
        <f t="shared" si="232"/>
        <v/>
      </c>
      <c r="GE24" s="7" t="str">
        <f t="shared" si="233"/>
        <v/>
      </c>
      <c r="GF24" s="16" t="str">
        <f t="shared" si="234"/>
        <v/>
      </c>
      <c r="GG24" s="7" t="str">
        <f t="shared" si="235"/>
        <v/>
      </c>
      <c r="GH24" s="16" t="str">
        <f t="shared" si="236"/>
        <v/>
      </c>
      <c r="GI24" s="7" t="str">
        <f t="shared" si="237"/>
        <v/>
      </c>
      <c r="GJ24" s="16" t="str">
        <f t="shared" si="238"/>
        <v/>
      </c>
      <c r="GK24" s="7" t="str">
        <f t="shared" si="239"/>
        <v/>
      </c>
      <c r="GL24" s="16" t="str">
        <f t="shared" si="240"/>
        <v/>
      </c>
      <c r="GM24" s="7" t="str">
        <f t="shared" si="241"/>
        <v/>
      </c>
      <c r="GN24" s="16" t="str">
        <f t="shared" si="242"/>
        <v/>
      </c>
      <c r="GO24" s="7" t="str">
        <f t="shared" si="243"/>
        <v/>
      </c>
      <c r="GP24" s="16" t="str">
        <f t="shared" si="244"/>
        <v/>
      </c>
      <c r="GQ24" s="7" t="str">
        <f t="shared" si="245"/>
        <v/>
      </c>
      <c r="GR24" s="16" t="str">
        <f t="shared" si="246"/>
        <v/>
      </c>
      <c r="GS24" s="7" t="str">
        <f t="shared" si="247"/>
        <v/>
      </c>
      <c r="GT24" s="16" t="str">
        <f t="shared" si="248"/>
        <v/>
      </c>
      <c r="GU24" s="7" t="str">
        <f t="shared" si="249"/>
        <v/>
      </c>
      <c r="GV24" s="16" t="str">
        <f t="shared" si="250"/>
        <v/>
      </c>
      <c r="GW24" s="7" t="str">
        <f t="shared" si="251"/>
        <v/>
      </c>
    </row>
    <row r="25" spans="1:205" x14ac:dyDescent="0.25">
      <c r="A25" s="2"/>
      <c r="B25" s="21" t="str">
        <f>IFERROR(INDEX('Tournament Setup'!$B$17:$B$84, MATCH($BE25, 'Tournament Setup'!$BV$17:$BV$84, 0)), "")</f>
        <v>Argentina</v>
      </c>
      <c r="C25" s="36" t="s">
        <v>9</v>
      </c>
      <c r="D25" s="21" t="str">
        <f>IFERROR(INDEX('Tournament Setup'!$J$17:$J$84, MATCH($BE25, 'Tournament Setup'!$BV$17:$BV$84, 0)), "")</f>
        <v>Samoa</v>
      </c>
      <c r="E25" s="2"/>
      <c r="F25" s="63">
        <f>IFERROR(INDEX('Tournament Setup'!$AV$17:$AV$84, MATCH($BE25, 'Tournament Setup'!$BV$17:$BV$84, 0)), "")</f>
        <v>45191.697916666672</v>
      </c>
      <c r="G25" s="2"/>
      <c r="H25" s="67"/>
      <c r="I25" s="68"/>
      <c r="J25" s="2"/>
      <c r="K25" s="10"/>
      <c r="L25" s="11"/>
      <c r="M25" s="2"/>
      <c r="N25" s="10"/>
      <c r="O25" s="11"/>
      <c r="P25" s="10"/>
      <c r="Q25" s="11"/>
      <c r="R25" s="10"/>
      <c r="S25" s="11"/>
      <c r="T25" s="10"/>
      <c r="U25" s="11"/>
      <c r="V25" s="10"/>
      <c r="W25" s="11"/>
      <c r="X25" s="10"/>
      <c r="Y25" s="11"/>
      <c r="Z25" s="10"/>
      <c r="AA25" s="11"/>
      <c r="AB25" s="10"/>
      <c r="AC25" s="11"/>
      <c r="AD25" s="10"/>
      <c r="AE25" s="11"/>
      <c r="AF25" s="10"/>
      <c r="AG25" s="11"/>
      <c r="AH25" s="10"/>
      <c r="AI25" s="11"/>
      <c r="AJ25" s="10"/>
      <c r="AK25" s="11"/>
      <c r="AL25" s="10"/>
      <c r="AM25" s="11"/>
      <c r="AN25" s="10"/>
      <c r="AO25" s="11"/>
      <c r="AP25" s="10"/>
      <c r="AQ25" s="11"/>
      <c r="AR25" s="10"/>
      <c r="AS25" s="11"/>
      <c r="AT25" s="10"/>
      <c r="AU25" s="11"/>
      <c r="AV25" s="10"/>
      <c r="AW25" s="11"/>
      <c r="AX25" s="10"/>
      <c r="AY25" s="11"/>
      <c r="AZ25" s="10"/>
      <c r="BA25" s="11"/>
      <c r="BB25" s="2"/>
      <c r="BE25" s="34">
        <v>19</v>
      </c>
      <c r="BG25" s="34" t="str">
        <f t="shared" si="252"/>
        <v/>
      </c>
      <c r="BI25" s="16" t="str">
        <f t="shared" si="253"/>
        <v/>
      </c>
      <c r="BJ25" s="7" t="str">
        <f t="shared" si="254"/>
        <v/>
      </c>
      <c r="BL25" s="34" t="str">
        <f t="shared" si="134"/>
        <v>ArgentinaSamoa</v>
      </c>
      <c r="BN25" s="16" t="str">
        <f t="shared" si="255"/>
        <v/>
      </c>
      <c r="BO25" s="17" t="str">
        <f t="shared" si="256"/>
        <v/>
      </c>
      <c r="BP25" s="17" t="str">
        <f t="shared" si="257"/>
        <v/>
      </c>
      <c r="BQ25" s="7" t="str">
        <f t="shared" si="258"/>
        <v/>
      </c>
      <c r="BS25" s="16" t="str">
        <f t="shared" si="259"/>
        <v/>
      </c>
      <c r="BT25" s="17" t="str">
        <f t="shared" si="260"/>
        <v/>
      </c>
      <c r="BU25" s="17" t="str">
        <f t="shared" si="261"/>
        <v/>
      </c>
      <c r="BV25" s="7" t="str">
        <f t="shared" si="262"/>
        <v/>
      </c>
      <c r="BX25" s="16" t="str">
        <f t="shared" si="263"/>
        <v/>
      </c>
      <c r="BY25" s="7" t="str">
        <f t="shared" si="135"/>
        <v/>
      </c>
      <c r="CA25" s="16" t="str">
        <f>IFERROR(INDEX('Tournament Setup'!$J$90:$J$109, MATCH($B25, 'Tournament Setup'!$B$90:$B$109, 0)), "")</f>
        <v>Blue - Light</v>
      </c>
      <c r="CB25" s="7" t="str">
        <f>IFERROR(INDEX('Tournament Setup'!$Q$90:$Q$109, MATCH($B25, 'Tournament Setup'!$B$90:$B$109, 0)), "")</f>
        <v>White</v>
      </c>
      <c r="CC25" s="16" t="str">
        <f>IFERROR(INDEX('Tournament Setup'!$J$90:$J$109, MATCH($D25, 'Tournament Setup'!$B$90:$B$109, 0)), "")</f>
        <v>Blue - Royal</v>
      </c>
      <c r="CD25" s="7" t="str">
        <f>IFERROR(INDEX('Tournament Setup'!$Q$90:$Q$109, MATCH($D25, 'Tournament Setup'!$B$90:$B$109, 0)), "")</f>
        <v>White</v>
      </c>
      <c r="CF25" s="16" t="str">
        <f t="shared" si="264"/>
        <v/>
      </c>
      <c r="CG25" s="17" t="str">
        <f t="shared" si="265"/>
        <v/>
      </c>
      <c r="CH25" s="17" t="str">
        <f t="shared" si="136"/>
        <v/>
      </c>
      <c r="CI25" s="17" t="str">
        <f t="shared" si="137"/>
        <v/>
      </c>
      <c r="CJ25" s="17" t="str">
        <f t="shared" si="138"/>
        <v/>
      </c>
      <c r="CK25" s="17" t="str">
        <f t="shared" si="139"/>
        <v/>
      </c>
      <c r="CL25" s="17" t="str">
        <f t="shared" si="140"/>
        <v/>
      </c>
      <c r="CM25" s="17" t="str">
        <f t="shared" si="141"/>
        <v/>
      </c>
      <c r="CN25" s="17" t="str">
        <f t="shared" si="142"/>
        <v/>
      </c>
      <c r="CO25" s="17" t="str">
        <f t="shared" si="143"/>
        <v/>
      </c>
      <c r="CP25" s="17" t="str">
        <f t="shared" si="144"/>
        <v/>
      </c>
      <c r="CQ25" s="17" t="str">
        <f t="shared" si="145"/>
        <v/>
      </c>
      <c r="CR25" s="17" t="str">
        <f t="shared" si="146"/>
        <v/>
      </c>
      <c r="CS25" s="17" t="str">
        <f t="shared" si="147"/>
        <v/>
      </c>
      <c r="CT25" s="17" t="str">
        <f t="shared" si="148"/>
        <v/>
      </c>
      <c r="CU25" s="17" t="str">
        <f t="shared" si="149"/>
        <v/>
      </c>
      <c r="CV25" s="17" t="str">
        <f t="shared" si="150"/>
        <v/>
      </c>
      <c r="CW25" s="17" t="str">
        <f t="shared" si="151"/>
        <v/>
      </c>
      <c r="CX25" s="17" t="str">
        <f t="shared" si="152"/>
        <v/>
      </c>
      <c r="CY25" s="17" t="str">
        <f t="shared" si="153"/>
        <v/>
      </c>
      <c r="CZ25" s="17" t="str">
        <f t="shared" si="154"/>
        <v/>
      </c>
      <c r="DA25" s="17" t="str">
        <f t="shared" si="155"/>
        <v/>
      </c>
      <c r="DB25" s="17" t="str">
        <f t="shared" si="156"/>
        <v/>
      </c>
      <c r="DC25" s="17" t="str">
        <f t="shared" si="157"/>
        <v/>
      </c>
      <c r="DD25" s="17" t="str">
        <f t="shared" si="158"/>
        <v/>
      </c>
      <c r="DE25" s="17" t="str">
        <f t="shared" si="159"/>
        <v/>
      </c>
      <c r="DF25" s="17" t="str">
        <f t="shared" si="160"/>
        <v/>
      </c>
      <c r="DG25" s="17" t="str">
        <f t="shared" si="161"/>
        <v/>
      </c>
      <c r="DH25" s="17" t="str">
        <f t="shared" si="162"/>
        <v/>
      </c>
      <c r="DI25" s="17" t="str">
        <f t="shared" si="163"/>
        <v/>
      </c>
      <c r="DJ25" s="17" t="str">
        <f t="shared" si="164"/>
        <v/>
      </c>
      <c r="DK25" s="17" t="str">
        <f t="shared" si="165"/>
        <v/>
      </c>
      <c r="DL25" s="17" t="str">
        <f t="shared" si="166"/>
        <v/>
      </c>
      <c r="DM25" s="17" t="str">
        <f t="shared" si="167"/>
        <v/>
      </c>
      <c r="DN25" s="17" t="str">
        <f t="shared" si="168"/>
        <v/>
      </c>
      <c r="DO25" s="17" t="str">
        <f t="shared" si="169"/>
        <v/>
      </c>
      <c r="DP25" s="17" t="str">
        <f t="shared" si="170"/>
        <v/>
      </c>
      <c r="DQ25" s="17" t="str">
        <f t="shared" si="171"/>
        <v/>
      </c>
      <c r="DR25" s="17" t="str">
        <f t="shared" si="172"/>
        <v/>
      </c>
      <c r="DS25" s="7" t="str">
        <f t="shared" si="173"/>
        <v/>
      </c>
      <c r="DU25" s="16" t="str">
        <f t="shared" si="266"/>
        <v/>
      </c>
      <c r="DV25" s="7" t="str">
        <f t="shared" si="267"/>
        <v/>
      </c>
      <c r="DW25" s="16" t="str">
        <f t="shared" si="174"/>
        <v/>
      </c>
      <c r="DX25" s="7" t="str">
        <f t="shared" si="175"/>
        <v/>
      </c>
      <c r="DY25" s="16" t="str">
        <f t="shared" si="176"/>
        <v/>
      </c>
      <c r="DZ25" s="7" t="str">
        <f t="shared" si="177"/>
        <v/>
      </c>
      <c r="EA25" s="16" t="str">
        <f t="shared" si="178"/>
        <v/>
      </c>
      <c r="EB25" s="7" t="str">
        <f t="shared" si="179"/>
        <v/>
      </c>
      <c r="EC25" s="16" t="str">
        <f t="shared" si="180"/>
        <v/>
      </c>
      <c r="ED25" s="7" t="str">
        <f t="shared" si="181"/>
        <v/>
      </c>
      <c r="EE25" s="16" t="str">
        <f t="shared" si="182"/>
        <v/>
      </c>
      <c r="EF25" s="7" t="str">
        <f t="shared" si="183"/>
        <v/>
      </c>
      <c r="EG25" s="16" t="str">
        <f t="shared" si="184"/>
        <v/>
      </c>
      <c r="EH25" s="7" t="str">
        <f t="shared" si="185"/>
        <v/>
      </c>
      <c r="EI25" s="16" t="str">
        <f t="shared" si="186"/>
        <v/>
      </c>
      <c r="EJ25" s="7" t="str">
        <f t="shared" si="187"/>
        <v/>
      </c>
      <c r="EK25" s="16" t="str">
        <f t="shared" si="188"/>
        <v/>
      </c>
      <c r="EL25" s="7" t="str">
        <f t="shared" si="189"/>
        <v/>
      </c>
      <c r="EM25" s="16" t="str">
        <f t="shared" si="190"/>
        <v/>
      </c>
      <c r="EN25" s="7" t="str">
        <f t="shared" si="191"/>
        <v/>
      </c>
      <c r="EO25" s="16" t="str">
        <f t="shared" si="192"/>
        <v/>
      </c>
      <c r="EP25" s="7" t="str">
        <f t="shared" si="193"/>
        <v/>
      </c>
      <c r="EQ25" s="16" t="str">
        <f t="shared" si="194"/>
        <v/>
      </c>
      <c r="ER25" s="7" t="str">
        <f t="shared" si="195"/>
        <v/>
      </c>
      <c r="ES25" s="16" t="str">
        <f t="shared" si="196"/>
        <v/>
      </c>
      <c r="ET25" s="7" t="str">
        <f t="shared" si="197"/>
        <v/>
      </c>
      <c r="EU25" s="16" t="str">
        <f t="shared" si="198"/>
        <v/>
      </c>
      <c r="EV25" s="7" t="str">
        <f t="shared" si="199"/>
        <v/>
      </c>
      <c r="EW25" s="16" t="str">
        <f t="shared" si="200"/>
        <v/>
      </c>
      <c r="EX25" s="7" t="str">
        <f t="shared" si="201"/>
        <v/>
      </c>
      <c r="EY25" s="16" t="str">
        <f t="shared" si="202"/>
        <v/>
      </c>
      <c r="EZ25" s="7" t="str">
        <f t="shared" si="203"/>
        <v/>
      </c>
      <c r="FA25" s="16" t="str">
        <f t="shared" si="204"/>
        <v/>
      </c>
      <c r="FB25" s="7" t="str">
        <f t="shared" si="205"/>
        <v/>
      </c>
      <c r="FC25" s="16" t="str">
        <f t="shared" si="206"/>
        <v/>
      </c>
      <c r="FD25" s="7" t="str">
        <f t="shared" si="207"/>
        <v/>
      </c>
      <c r="FE25" s="16" t="str">
        <f t="shared" si="208"/>
        <v/>
      </c>
      <c r="FF25" s="7" t="str">
        <f t="shared" si="209"/>
        <v/>
      </c>
      <c r="FG25" s="16" t="str">
        <f t="shared" si="210"/>
        <v/>
      </c>
      <c r="FH25" s="7" t="str">
        <f t="shared" si="211"/>
        <v/>
      </c>
      <c r="FJ25" s="16" t="str">
        <f t="shared" si="212"/>
        <v/>
      </c>
      <c r="FK25" s="7" t="str">
        <f t="shared" si="213"/>
        <v/>
      </c>
      <c r="FL25" s="16" t="str">
        <f t="shared" si="214"/>
        <v/>
      </c>
      <c r="FM25" s="7" t="str">
        <f t="shared" si="215"/>
        <v/>
      </c>
      <c r="FN25" s="16" t="str">
        <f t="shared" si="216"/>
        <v/>
      </c>
      <c r="FO25" s="7" t="str">
        <f t="shared" si="217"/>
        <v/>
      </c>
      <c r="FP25" s="16" t="str">
        <f t="shared" si="218"/>
        <v/>
      </c>
      <c r="FQ25" s="7" t="str">
        <f t="shared" si="219"/>
        <v/>
      </c>
      <c r="FR25" s="16" t="str">
        <f t="shared" si="220"/>
        <v/>
      </c>
      <c r="FS25" s="7" t="str">
        <f t="shared" si="221"/>
        <v/>
      </c>
      <c r="FT25" s="16" t="str">
        <f t="shared" si="222"/>
        <v/>
      </c>
      <c r="FU25" s="7" t="str">
        <f t="shared" si="223"/>
        <v/>
      </c>
      <c r="FV25" s="16" t="str">
        <f t="shared" si="224"/>
        <v/>
      </c>
      <c r="FW25" s="7" t="str">
        <f t="shared" si="225"/>
        <v/>
      </c>
      <c r="FX25" s="16" t="str">
        <f t="shared" si="226"/>
        <v/>
      </c>
      <c r="FY25" s="7" t="str">
        <f t="shared" si="227"/>
        <v/>
      </c>
      <c r="FZ25" s="16" t="str">
        <f t="shared" si="228"/>
        <v/>
      </c>
      <c r="GA25" s="7" t="str">
        <f t="shared" si="229"/>
        <v/>
      </c>
      <c r="GB25" s="16" t="str">
        <f t="shared" si="230"/>
        <v/>
      </c>
      <c r="GC25" s="7" t="str">
        <f t="shared" si="231"/>
        <v/>
      </c>
      <c r="GD25" s="16" t="str">
        <f t="shared" si="232"/>
        <v/>
      </c>
      <c r="GE25" s="7" t="str">
        <f t="shared" si="233"/>
        <v/>
      </c>
      <c r="GF25" s="16" t="str">
        <f t="shared" si="234"/>
        <v/>
      </c>
      <c r="GG25" s="7" t="str">
        <f t="shared" si="235"/>
        <v/>
      </c>
      <c r="GH25" s="16" t="str">
        <f t="shared" si="236"/>
        <v/>
      </c>
      <c r="GI25" s="7" t="str">
        <f t="shared" si="237"/>
        <v/>
      </c>
      <c r="GJ25" s="16" t="str">
        <f t="shared" si="238"/>
        <v/>
      </c>
      <c r="GK25" s="7" t="str">
        <f t="shared" si="239"/>
        <v/>
      </c>
      <c r="GL25" s="16" t="str">
        <f t="shared" si="240"/>
        <v/>
      </c>
      <c r="GM25" s="7" t="str">
        <f t="shared" si="241"/>
        <v/>
      </c>
      <c r="GN25" s="16" t="str">
        <f t="shared" si="242"/>
        <v/>
      </c>
      <c r="GO25" s="7" t="str">
        <f t="shared" si="243"/>
        <v/>
      </c>
      <c r="GP25" s="16" t="str">
        <f t="shared" si="244"/>
        <v/>
      </c>
      <c r="GQ25" s="7" t="str">
        <f t="shared" si="245"/>
        <v/>
      </c>
      <c r="GR25" s="16" t="str">
        <f t="shared" si="246"/>
        <v/>
      </c>
      <c r="GS25" s="7" t="str">
        <f t="shared" si="247"/>
        <v/>
      </c>
      <c r="GT25" s="16" t="str">
        <f t="shared" si="248"/>
        <v/>
      </c>
      <c r="GU25" s="7" t="str">
        <f t="shared" si="249"/>
        <v/>
      </c>
      <c r="GV25" s="16" t="str">
        <f t="shared" si="250"/>
        <v/>
      </c>
      <c r="GW25" s="7" t="str">
        <f t="shared" si="251"/>
        <v/>
      </c>
    </row>
    <row r="26" spans="1:205" x14ac:dyDescent="0.25">
      <c r="A26" s="2"/>
      <c r="B26" s="21" t="str">
        <f>IFERROR(INDEX('Tournament Setup'!$B$17:$B$84, MATCH($BE26, 'Tournament Setup'!$BV$17:$BV$84, 0)), "")</f>
        <v>Georgia</v>
      </c>
      <c r="C26" s="36" t="s">
        <v>9</v>
      </c>
      <c r="D26" s="21" t="str">
        <f>IFERROR(INDEX('Tournament Setup'!$J$17:$J$84, MATCH($BE26, 'Tournament Setup'!$BV$17:$BV$84, 0)), "")</f>
        <v>Portugal</v>
      </c>
      <c r="E26" s="2"/>
      <c r="F26" s="63">
        <f>IFERROR(INDEX('Tournament Setup'!$AV$17:$AV$84, MATCH($BE26, 'Tournament Setup'!$BV$17:$BV$84, 0)), "")</f>
        <v>45192.541666666672</v>
      </c>
      <c r="G26" s="2"/>
      <c r="H26" s="67"/>
      <c r="I26" s="68"/>
      <c r="J26" s="2"/>
      <c r="K26" s="10"/>
      <c r="L26" s="11"/>
      <c r="M26" s="2"/>
      <c r="N26" s="10"/>
      <c r="O26" s="11"/>
      <c r="P26" s="10"/>
      <c r="Q26" s="11"/>
      <c r="R26" s="10"/>
      <c r="S26" s="11"/>
      <c r="T26" s="10"/>
      <c r="U26" s="11"/>
      <c r="V26" s="10"/>
      <c r="W26" s="11"/>
      <c r="X26" s="10"/>
      <c r="Y26" s="11"/>
      <c r="Z26" s="10"/>
      <c r="AA26" s="11"/>
      <c r="AB26" s="10"/>
      <c r="AC26" s="11"/>
      <c r="AD26" s="10"/>
      <c r="AE26" s="11"/>
      <c r="AF26" s="10"/>
      <c r="AG26" s="11"/>
      <c r="AH26" s="10"/>
      <c r="AI26" s="11"/>
      <c r="AJ26" s="10"/>
      <c r="AK26" s="11"/>
      <c r="AL26" s="10"/>
      <c r="AM26" s="11"/>
      <c r="AN26" s="10"/>
      <c r="AO26" s="11"/>
      <c r="AP26" s="10"/>
      <c r="AQ26" s="11"/>
      <c r="AR26" s="10"/>
      <c r="AS26" s="11"/>
      <c r="AT26" s="10"/>
      <c r="AU26" s="11"/>
      <c r="AV26" s="10"/>
      <c r="AW26" s="11"/>
      <c r="AX26" s="10"/>
      <c r="AY26" s="11"/>
      <c r="AZ26" s="10"/>
      <c r="BA26" s="11"/>
      <c r="BB26" s="2"/>
      <c r="BE26" s="34">
        <v>20</v>
      </c>
      <c r="BG26" s="34" t="str">
        <f t="shared" si="252"/>
        <v/>
      </c>
      <c r="BI26" s="16" t="str">
        <f t="shared" si="253"/>
        <v/>
      </c>
      <c r="BJ26" s="7" t="str">
        <f t="shared" si="254"/>
        <v/>
      </c>
      <c r="BL26" s="34" t="str">
        <f t="shared" si="134"/>
        <v>GeorgiaPortugal</v>
      </c>
      <c r="BN26" s="16" t="str">
        <f t="shared" si="255"/>
        <v/>
      </c>
      <c r="BO26" s="17" t="str">
        <f t="shared" si="256"/>
        <v/>
      </c>
      <c r="BP26" s="17" t="str">
        <f t="shared" si="257"/>
        <v/>
      </c>
      <c r="BQ26" s="7" t="str">
        <f t="shared" si="258"/>
        <v/>
      </c>
      <c r="BS26" s="16" t="str">
        <f t="shared" si="259"/>
        <v/>
      </c>
      <c r="BT26" s="17" t="str">
        <f t="shared" si="260"/>
        <v/>
      </c>
      <c r="BU26" s="17" t="str">
        <f t="shared" si="261"/>
        <v/>
      </c>
      <c r="BV26" s="7" t="str">
        <f t="shared" si="262"/>
        <v/>
      </c>
      <c r="BX26" s="16" t="str">
        <f t="shared" si="263"/>
        <v/>
      </c>
      <c r="BY26" s="7" t="str">
        <f t="shared" si="135"/>
        <v/>
      </c>
      <c r="CA26" s="16" t="str">
        <f>IFERROR(INDEX('Tournament Setup'!$J$90:$J$109, MATCH($B26, 'Tournament Setup'!$B$90:$B$109, 0)), "")</f>
        <v>White</v>
      </c>
      <c r="CB26" s="7" t="str">
        <f>IFERROR(INDEX('Tournament Setup'!$Q$90:$Q$109, MATCH($B26, 'Tournament Setup'!$B$90:$B$109, 0)), "")</f>
        <v>Red - Medium</v>
      </c>
      <c r="CC26" s="16" t="str">
        <f>IFERROR(INDEX('Tournament Setup'!$J$90:$J$109, MATCH($D26, 'Tournament Setup'!$B$90:$B$109, 0)), "")</f>
        <v>Red - Medium</v>
      </c>
      <c r="CD26" s="7" t="str">
        <f>IFERROR(INDEX('Tournament Setup'!$Q$90:$Q$109, MATCH($D26, 'Tournament Setup'!$B$90:$B$109, 0)), "")</f>
        <v>Green - Medium</v>
      </c>
      <c r="CF26" s="16" t="str">
        <f t="shared" si="264"/>
        <v/>
      </c>
      <c r="CG26" s="17" t="str">
        <f t="shared" si="265"/>
        <v/>
      </c>
      <c r="CH26" s="17" t="str">
        <f t="shared" si="136"/>
        <v/>
      </c>
      <c r="CI26" s="17" t="str">
        <f t="shared" si="137"/>
        <v/>
      </c>
      <c r="CJ26" s="17" t="str">
        <f t="shared" si="138"/>
        <v/>
      </c>
      <c r="CK26" s="17" t="str">
        <f t="shared" si="139"/>
        <v/>
      </c>
      <c r="CL26" s="17" t="str">
        <f t="shared" si="140"/>
        <v/>
      </c>
      <c r="CM26" s="17" t="str">
        <f t="shared" si="141"/>
        <v/>
      </c>
      <c r="CN26" s="17" t="str">
        <f t="shared" si="142"/>
        <v/>
      </c>
      <c r="CO26" s="17" t="str">
        <f t="shared" si="143"/>
        <v/>
      </c>
      <c r="CP26" s="17" t="str">
        <f t="shared" si="144"/>
        <v/>
      </c>
      <c r="CQ26" s="17" t="str">
        <f t="shared" si="145"/>
        <v/>
      </c>
      <c r="CR26" s="17" t="str">
        <f t="shared" si="146"/>
        <v/>
      </c>
      <c r="CS26" s="17" t="str">
        <f t="shared" si="147"/>
        <v/>
      </c>
      <c r="CT26" s="17" t="str">
        <f t="shared" si="148"/>
        <v/>
      </c>
      <c r="CU26" s="17" t="str">
        <f t="shared" si="149"/>
        <v/>
      </c>
      <c r="CV26" s="17" t="str">
        <f t="shared" si="150"/>
        <v/>
      </c>
      <c r="CW26" s="17" t="str">
        <f t="shared" si="151"/>
        <v/>
      </c>
      <c r="CX26" s="17" t="str">
        <f t="shared" si="152"/>
        <v/>
      </c>
      <c r="CY26" s="17" t="str">
        <f t="shared" si="153"/>
        <v/>
      </c>
      <c r="CZ26" s="17" t="str">
        <f t="shared" si="154"/>
        <v/>
      </c>
      <c r="DA26" s="17" t="str">
        <f t="shared" si="155"/>
        <v/>
      </c>
      <c r="DB26" s="17" t="str">
        <f t="shared" si="156"/>
        <v/>
      </c>
      <c r="DC26" s="17" t="str">
        <f t="shared" si="157"/>
        <v/>
      </c>
      <c r="DD26" s="17" t="str">
        <f t="shared" si="158"/>
        <v/>
      </c>
      <c r="DE26" s="17" t="str">
        <f t="shared" si="159"/>
        <v/>
      </c>
      <c r="DF26" s="17" t="str">
        <f t="shared" si="160"/>
        <v/>
      </c>
      <c r="DG26" s="17" t="str">
        <f t="shared" si="161"/>
        <v/>
      </c>
      <c r="DH26" s="17" t="str">
        <f t="shared" si="162"/>
        <v/>
      </c>
      <c r="DI26" s="17" t="str">
        <f t="shared" si="163"/>
        <v/>
      </c>
      <c r="DJ26" s="17" t="str">
        <f t="shared" si="164"/>
        <v/>
      </c>
      <c r="DK26" s="17" t="str">
        <f t="shared" si="165"/>
        <v/>
      </c>
      <c r="DL26" s="17" t="str">
        <f t="shared" si="166"/>
        <v/>
      </c>
      <c r="DM26" s="17" t="str">
        <f t="shared" si="167"/>
        <v/>
      </c>
      <c r="DN26" s="17" t="str">
        <f t="shared" si="168"/>
        <v/>
      </c>
      <c r="DO26" s="17" t="str">
        <f t="shared" si="169"/>
        <v/>
      </c>
      <c r="DP26" s="17" t="str">
        <f t="shared" si="170"/>
        <v/>
      </c>
      <c r="DQ26" s="17" t="str">
        <f t="shared" si="171"/>
        <v/>
      </c>
      <c r="DR26" s="17" t="str">
        <f t="shared" si="172"/>
        <v/>
      </c>
      <c r="DS26" s="7" t="str">
        <f t="shared" si="173"/>
        <v/>
      </c>
      <c r="DU26" s="16" t="str">
        <f t="shared" si="266"/>
        <v/>
      </c>
      <c r="DV26" s="7" t="str">
        <f t="shared" si="267"/>
        <v/>
      </c>
      <c r="DW26" s="16" t="str">
        <f t="shared" si="174"/>
        <v/>
      </c>
      <c r="DX26" s="7" t="str">
        <f t="shared" si="175"/>
        <v/>
      </c>
      <c r="DY26" s="16" t="str">
        <f t="shared" si="176"/>
        <v/>
      </c>
      <c r="DZ26" s="7" t="str">
        <f t="shared" si="177"/>
        <v/>
      </c>
      <c r="EA26" s="16" t="str">
        <f t="shared" si="178"/>
        <v/>
      </c>
      <c r="EB26" s="7" t="str">
        <f t="shared" si="179"/>
        <v/>
      </c>
      <c r="EC26" s="16" t="str">
        <f t="shared" si="180"/>
        <v/>
      </c>
      <c r="ED26" s="7" t="str">
        <f t="shared" si="181"/>
        <v/>
      </c>
      <c r="EE26" s="16" t="str">
        <f t="shared" si="182"/>
        <v/>
      </c>
      <c r="EF26" s="7" t="str">
        <f t="shared" si="183"/>
        <v/>
      </c>
      <c r="EG26" s="16" t="str">
        <f t="shared" si="184"/>
        <v/>
      </c>
      <c r="EH26" s="7" t="str">
        <f t="shared" si="185"/>
        <v/>
      </c>
      <c r="EI26" s="16" t="str">
        <f t="shared" si="186"/>
        <v/>
      </c>
      <c r="EJ26" s="7" t="str">
        <f t="shared" si="187"/>
        <v/>
      </c>
      <c r="EK26" s="16" t="str">
        <f t="shared" si="188"/>
        <v/>
      </c>
      <c r="EL26" s="7" t="str">
        <f t="shared" si="189"/>
        <v/>
      </c>
      <c r="EM26" s="16" t="str">
        <f t="shared" si="190"/>
        <v/>
      </c>
      <c r="EN26" s="7" t="str">
        <f t="shared" si="191"/>
        <v/>
      </c>
      <c r="EO26" s="16" t="str">
        <f t="shared" si="192"/>
        <v/>
      </c>
      <c r="EP26" s="7" t="str">
        <f t="shared" si="193"/>
        <v/>
      </c>
      <c r="EQ26" s="16" t="str">
        <f t="shared" si="194"/>
        <v/>
      </c>
      <c r="ER26" s="7" t="str">
        <f t="shared" si="195"/>
        <v/>
      </c>
      <c r="ES26" s="16" t="str">
        <f t="shared" si="196"/>
        <v/>
      </c>
      <c r="ET26" s="7" t="str">
        <f t="shared" si="197"/>
        <v/>
      </c>
      <c r="EU26" s="16" t="str">
        <f t="shared" si="198"/>
        <v/>
      </c>
      <c r="EV26" s="7" t="str">
        <f t="shared" si="199"/>
        <v/>
      </c>
      <c r="EW26" s="16" t="str">
        <f t="shared" si="200"/>
        <v/>
      </c>
      <c r="EX26" s="7" t="str">
        <f t="shared" si="201"/>
        <v/>
      </c>
      <c r="EY26" s="16" t="str">
        <f t="shared" si="202"/>
        <v/>
      </c>
      <c r="EZ26" s="7" t="str">
        <f t="shared" si="203"/>
        <v/>
      </c>
      <c r="FA26" s="16" t="str">
        <f t="shared" si="204"/>
        <v/>
      </c>
      <c r="FB26" s="7" t="str">
        <f t="shared" si="205"/>
        <v/>
      </c>
      <c r="FC26" s="16" t="str">
        <f t="shared" si="206"/>
        <v/>
      </c>
      <c r="FD26" s="7" t="str">
        <f t="shared" si="207"/>
        <v/>
      </c>
      <c r="FE26" s="16" t="str">
        <f t="shared" si="208"/>
        <v/>
      </c>
      <c r="FF26" s="7" t="str">
        <f t="shared" si="209"/>
        <v/>
      </c>
      <c r="FG26" s="16" t="str">
        <f t="shared" si="210"/>
        <v/>
      </c>
      <c r="FH26" s="7" t="str">
        <f t="shared" si="211"/>
        <v/>
      </c>
      <c r="FJ26" s="16" t="str">
        <f t="shared" si="212"/>
        <v/>
      </c>
      <c r="FK26" s="7" t="str">
        <f t="shared" si="213"/>
        <v/>
      </c>
      <c r="FL26" s="16" t="str">
        <f t="shared" si="214"/>
        <v/>
      </c>
      <c r="FM26" s="7" t="str">
        <f t="shared" si="215"/>
        <v/>
      </c>
      <c r="FN26" s="16" t="str">
        <f t="shared" si="216"/>
        <v/>
      </c>
      <c r="FO26" s="7" t="str">
        <f t="shared" si="217"/>
        <v/>
      </c>
      <c r="FP26" s="16" t="str">
        <f t="shared" si="218"/>
        <v/>
      </c>
      <c r="FQ26" s="7" t="str">
        <f t="shared" si="219"/>
        <v/>
      </c>
      <c r="FR26" s="16" t="str">
        <f t="shared" si="220"/>
        <v/>
      </c>
      <c r="FS26" s="7" t="str">
        <f t="shared" si="221"/>
        <v/>
      </c>
      <c r="FT26" s="16" t="str">
        <f t="shared" si="222"/>
        <v/>
      </c>
      <c r="FU26" s="7" t="str">
        <f t="shared" si="223"/>
        <v/>
      </c>
      <c r="FV26" s="16" t="str">
        <f t="shared" si="224"/>
        <v/>
      </c>
      <c r="FW26" s="7" t="str">
        <f t="shared" si="225"/>
        <v/>
      </c>
      <c r="FX26" s="16" t="str">
        <f t="shared" si="226"/>
        <v/>
      </c>
      <c r="FY26" s="7" t="str">
        <f t="shared" si="227"/>
        <v/>
      </c>
      <c r="FZ26" s="16" t="str">
        <f t="shared" si="228"/>
        <v/>
      </c>
      <c r="GA26" s="7" t="str">
        <f t="shared" si="229"/>
        <v/>
      </c>
      <c r="GB26" s="16" t="str">
        <f t="shared" si="230"/>
        <v/>
      </c>
      <c r="GC26" s="7" t="str">
        <f t="shared" si="231"/>
        <v/>
      </c>
      <c r="GD26" s="16" t="str">
        <f t="shared" si="232"/>
        <v/>
      </c>
      <c r="GE26" s="7" t="str">
        <f t="shared" si="233"/>
        <v/>
      </c>
      <c r="GF26" s="16" t="str">
        <f t="shared" si="234"/>
        <v/>
      </c>
      <c r="GG26" s="7" t="str">
        <f t="shared" si="235"/>
        <v/>
      </c>
      <c r="GH26" s="16" t="str">
        <f t="shared" si="236"/>
        <v/>
      </c>
      <c r="GI26" s="7" t="str">
        <f t="shared" si="237"/>
        <v/>
      </c>
      <c r="GJ26" s="16" t="str">
        <f t="shared" si="238"/>
        <v/>
      </c>
      <c r="GK26" s="7" t="str">
        <f t="shared" si="239"/>
        <v/>
      </c>
      <c r="GL26" s="16" t="str">
        <f t="shared" si="240"/>
        <v/>
      </c>
      <c r="GM26" s="7" t="str">
        <f t="shared" si="241"/>
        <v/>
      </c>
      <c r="GN26" s="16" t="str">
        <f t="shared" si="242"/>
        <v/>
      </c>
      <c r="GO26" s="7" t="str">
        <f t="shared" si="243"/>
        <v/>
      </c>
      <c r="GP26" s="16" t="str">
        <f t="shared" si="244"/>
        <v/>
      </c>
      <c r="GQ26" s="7" t="str">
        <f t="shared" si="245"/>
        <v/>
      </c>
      <c r="GR26" s="16" t="str">
        <f t="shared" si="246"/>
        <v/>
      </c>
      <c r="GS26" s="7" t="str">
        <f t="shared" si="247"/>
        <v/>
      </c>
      <c r="GT26" s="16" t="str">
        <f t="shared" si="248"/>
        <v/>
      </c>
      <c r="GU26" s="7" t="str">
        <f t="shared" si="249"/>
        <v/>
      </c>
      <c r="GV26" s="16" t="str">
        <f t="shared" si="250"/>
        <v/>
      </c>
      <c r="GW26" s="7" t="str">
        <f t="shared" si="251"/>
        <v/>
      </c>
    </row>
    <row r="27" spans="1:205" x14ac:dyDescent="0.25">
      <c r="A27" s="2"/>
      <c r="B27" s="21" t="str">
        <f>IFERROR(INDEX('Tournament Setup'!$B$17:$B$84, MATCH($BE27, 'Tournament Setup'!$BV$17:$BV$84, 0)), "")</f>
        <v>England</v>
      </c>
      <c r="C27" s="36" t="s">
        <v>9</v>
      </c>
      <c r="D27" s="21" t="str">
        <f>IFERROR(INDEX('Tournament Setup'!$J$17:$J$84, MATCH($BE27, 'Tournament Setup'!$BV$17:$BV$84, 0)), "")</f>
        <v>Chile</v>
      </c>
      <c r="E27" s="2"/>
      <c r="F27" s="63">
        <f>IFERROR(INDEX('Tournament Setup'!$AV$17:$AV$84, MATCH($BE27, 'Tournament Setup'!$BV$17:$BV$84, 0)), "")</f>
        <v>45192.697916666672</v>
      </c>
      <c r="G27" s="2"/>
      <c r="H27" s="67"/>
      <c r="I27" s="68"/>
      <c r="J27" s="2"/>
      <c r="K27" s="10"/>
      <c r="L27" s="11"/>
      <c r="M27" s="2"/>
      <c r="N27" s="10"/>
      <c r="O27" s="11"/>
      <c r="P27" s="10"/>
      <c r="Q27" s="11"/>
      <c r="R27" s="10"/>
      <c r="S27" s="11"/>
      <c r="T27" s="10"/>
      <c r="U27" s="11"/>
      <c r="V27" s="10"/>
      <c r="W27" s="11"/>
      <c r="X27" s="10"/>
      <c r="Y27" s="11"/>
      <c r="Z27" s="10"/>
      <c r="AA27" s="11"/>
      <c r="AB27" s="10"/>
      <c r="AC27" s="11"/>
      <c r="AD27" s="10"/>
      <c r="AE27" s="11"/>
      <c r="AF27" s="10"/>
      <c r="AG27" s="11"/>
      <c r="AH27" s="10"/>
      <c r="AI27" s="11"/>
      <c r="AJ27" s="10"/>
      <c r="AK27" s="11"/>
      <c r="AL27" s="10"/>
      <c r="AM27" s="11"/>
      <c r="AN27" s="10"/>
      <c r="AO27" s="11"/>
      <c r="AP27" s="10"/>
      <c r="AQ27" s="11"/>
      <c r="AR27" s="10"/>
      <c r="AS27" s="11"/>
      <c r="AT27" s="10"/>
      <c r="AU27" s="11"/>
      <c r="AV27" s="10"/>
      <c r="AW27" s="11"/>
      <c r="AX27" s="10"/>
      <c r="AY27" s="11"/>
      <c r="AZ27" s="10"/>
      <c r="BA27" s="11"/>
      <c r="BB27" s="2"/>
      <c r="BE27" s="34">
        <v>21</v>
      </c>
      <c r="BG27" s="34" t="str">
        <f t="shared" si="252"/>
        <v/>
      </c>
      <c r="BI27" s="16" t="str">
        <f t="shared" si="253"/>
        <v/>
      </c>
      <c r="BJ27" s="7" t="str">
        <f t="shared" si="254"/>
        <v/>
      </c>
      <c r="BL27" s="34" t="str">
        <f t="shared" si="134"/>
        <v>EnglandChile</v>
      </c>
      <c r="BN27" s="16" t="str">
        <f t="shared" si="255"/>
        <v/>
      </c>
      <c r="BO27" s="17" t="str">
        <f t="shared" si="256"/>
        <v/>
      </c>
      <c r="BP27" s="17" t="str">
        <f t="shared" si="257"/>
        <v/>
      </c>
      <c r="BQ27" s="7" t="str">
        <f t="shared" si="258"/>
        <v/>
      </c>
      <c r="BS27" s="16" t="str">
        <f t="shared" si="259"/>
        <v/>
      </c>
      <c r="BT27" s="17" t="str">
        <f t="shared" si="260"/>
        <v/>
      </c>
      <c r="BU27" s="17" t="str">
        <f t="shared" si="261"/>
        <v/>
      </c>
      <c r="BV27" s="7" t="str">
        <f t="shared" si="262"/>
        <v/>
      </c>
      <c r="BX27" s="16" t="str">
        <f t="shared" si="263"/>
        <v/>
      </c>
      <c r="BY27" s="7" t="str">
        <f t="shared" si="135"/>
        <v/>
      </c>
      <c r="CA27" s="16" t="str">
        <f>IFERROR(INDEX('Tournament Setup'!$J$90:$J$109, MATCH($B27, 'Tournament Setup'!$B$90:$B$109, 0)), "")</f>
        <v>White</v>
      </c>
      <c r="CB27" s="7" t="str">
        <f>IFERROR(INDEX('Tournament Setup'!$Q$90:$Q$109, MATCH($B27, 'Tournament Setup'!$B$90:$B$109, 0)), "")</f>
        <v>Red - Medium</v>
      </c>
      <c r="CC27" s="16" t="str">
        <f>IFERROR(INDEX('Tournament Setup'!$J$90:$J$109, MATCH($D27, 'Tournament Setup'!$B$90:$B$109, 0)), "")</f>
        <v>Red - Medium</v>
      </c>
      <c r="CD27" s="7" t="str">
        <f>IFERROR(INDEX('Tournament Setup'!$Q$90:$Q$109, MATCH($D27, 'Tournament Setup'!$B$90:$B$109, 0)), "")</f>
        <v>Blue - Royal</v>
      </c>
      <c r="CF27" s="16" t="str">
        <f t="shared" si="264"/>
        <v/>
      </c>
      <c r="CG27" s="17" t="str">
        <f t="shared" si="265"/>
        <v/>
      </c>
      <c r="CH27" s="17" t="str">
        <f t="shared" si="136"/>
        <v/>
      </c>
      <c r="CI27" s="17" t="str">
        <f t="shared" si="137"/>
        <v/>
      </c>
      <c r="CJ27" s="17" t="str">
        <f t="shared" si="138"/>
        <v/>
      </c>
      <c r="CK27" s="17" t="str">
        <f t="shared" si="139"/>
        <v/>
      </c>
      <c r="CL27" s="17" t="str">
        <f t="shared" si="140"/>
        <v/>
      </c>
      <c r="CM27" s="17" t="str">
        <f t="shared" si="141"/>
        <v/>
      </c>
      <c r="CN27" s="17" t="str">
        <f t="shared" si="142"/>
        <v/>
      </c>
      <c r="CO27" s="17" t="str">
        <f t="shared" si="143"/>
        <v/>
      </c>
      <c r="CP27" s="17" t="str">
        <f t="shared" si="144"/>
        <v/>
      </c>
      <c r="CQ27" s="17" t="str">
        <f t="shared" si="145"/>
        <v/>
      </c>
      <c r="CR27" s="17" t="str">
        <f t="shared" si="146"/>
        <v/>
      </c>
      <c r="CS27" s="17" t="str">
        <f t="shared" si="147"/>
        <v/>
      </c>
      <c r="CT27" s="17" t="str">
        <f t="shared" si="148"/>
        <v/>
      </c>
      <c r="CU27" s="17" t="str">
        <f t="shared" si="149"/>
        <v/>
      </c>
      <c r="CV27" s="17" t="str">
        <f t="shared" si="150"/>
        <v/>
      </c>
      <c r="CW27" s="17" t="str">
        <f t="shared" si="151"/>
        <v/>
      </c>
      <c r="CX27" s="17" t="str">
        <f t="shared" si="152"/>
        <v/>
      </c>
      <c r="CY27" s="17" t="str">
        <f t="shared" si="153"/>
        <v/>
      </c>
      <c r="CZ27" s="17" t="str">
        <f t="shared" si="154"/>
        <v/>
      </c>
      <c r="DA27" s="17" t="str">
        <f t="shared" si="155"/>
        <v/>
      </c>
      <c r="DB27" s="17" t="str">
        <f t="shared" si="156"/>
        <v/>
      </c>
      <c r="DC27" s="17" t="str">
        <f t="shared" si="157"/>
        <v/>
      </c>
      <c r="DD27" s="17" t="str">
        <f t="shared" si="158"/>
        <v/>
      </c>
      <c r="DE27" s="17" t="str">
        <f t="shared" si="159"/>
        <v/>
      </c>
      <c r="DF27" s="17" t="str">
        <f t="shared" si="160"/>
        <v/>
      </c>
      <c r="DG27" s="17" t="str">
        <f t="shared" si="161"/>
        <v/>
      </c>
      <c r="DH27" s="17" t="str">
        <f t="shared" si="162"/>
        <v/>
      </c>
      <c r="DI27" s="17" t="str">
        <f t="shared" si="163"/>
        <v/>
      </c>
      <c r="DJ27" s="17" t="str">
        <f t="shared" si="164"/>
        <v/>
      </c>
      <c r="DK27" s="17" t="str">
        <f t="shared" si="165"/>
        <v/>
      </c>
      <c r="DL27" s="17" t="str">
        <f t="shared" si="166"/>
        <v/>
      </c>
      <c r="DM27" s="17" t="str">
        <f t="shared" si="167"/>
        <v/>
      </c>
      <c r="DN27" s="17" t="str">
        <f t="shared" si="168"/>
        <v/>
      </c>
      <c r="DO27" s="17" t="str">
        <f t="shared" si="169"/>
        <v/>
      </c>
      <c r="DP27" s="17" t="str">
        <f t="shared" si="170"/>
        <v/>
      </c>
      <c r="DQ27" s="17" t="str">
        <f t="shared" si="171"/>
        <v/>
      </c>
      <c r="DR27" s="17" t="str">
        <f t="shared" si="172"/>
        <v/>
      </c>
      <c r="DS27" s="7" t="str">
        <f t="shared" si="173"/>
        <v/>
      </c>
      <c r="DU27" s="16" t="str">
        <f t="shared" si="266"/>
        <v/>
      </c>
      <c r="DV27" s="7" t="str">
        <f t="shared" si="267"/>
        <v/>
      </c>
      <c r="DW27" s="16" t="str">
        <f t="shared" si="174"/>
        <v/>
      </c>
      <c r="DX27" s="7" t="str">
        <f t="shared" si="175"/>
        <v/>
      </c>
      <c r="DY27" s="16" t="str">
        <f t="shared" si="176"/>
        <v/>
      </c>
      <c r="DZ27" s="7" t="str">
        <f t="shared" si="177"/>
        <v/>
      </c>
      <c r="EA27" s="16" t="str">
        <f t="shared" si="178"/>
        <v/>
      </c>
      <c r="EB27" s="7" t="str">
        <f t="shared" si="179"/>
        <v/>
      </c>
      <c r="EC27" s="16" t="str">
        <f t="shared" si="180"/>
        <v/>
      </c>
      <c r="ED27" s="7" t="str">
        <f t="shared" si="181"/>
        <v/>
      </c>
      <c r="EE27" s="16" t="str">
        <f t="shared" si="182"/>
        <v/>
      </c>
      <c r="EF27" s="7" t="str">
        <f t="shared" si="183"/>
        <v/>
      </c>
      <c r="EG27" s="16" t="str">
        <f t="shared" si="184"/>
        <v/>
      </c>
      <c r="EH27" s="7" t="str">
        <f t="shared" si="185"/>
        <v/>
      </c>
      <c r="EI27" s="16" t="str">
        <f t="shared" si="186"/>
        <v/>
      </c>
      <c r="EJ27" s="7" t="str">
        <f t="shared" si="187"/>
        <v/>
      </c>
      <c r="EK27" s="16" t="str">
        <f t="shared" si="188"/>
        <v/>
      </c>
      <c r="EL27" s="7" t="str">
        <f t="shared" si="189"/>
        <v/>
      </c>
      <c r="EM27" s="16" t="str">
        <f t="shared" si="190"/>
        <v/>
      </c>
      <c r="EN27" s="7" t="str">
        <f t="shared" si="191"/>
        <v/>
      </c>
      <c r="EO27" s="16" t="str">
        <f t="shared" si="192"/>
        <v/>
      </c>
      <c r="EP27" s="7" t="str">
        <f t="shared" si="193"/>
        <v/>
      </c>
      <c r="EQ27" s="16" t="str">
        <f t="shared" si="194"/>
        <v/>
      </c>
      <c r="ER27" s="7" t="str">
        <f t="shared" si="195"/>
        <v/>
      </c>
      <c r="ES27" s="16" t="str">
        <f t="shared" si="196"/>
        <v/>
      </c>
      <c r="ET27" s="7" t="str">
        <f t="shared" si="197"/>
        <v/>
      </c>
      <c r="EU27" s="16" t="str">
        <f t="shared" si="198"/>
        <v/>
      </c>
      <c r="EV27" s="7" t="str">
        <f t="shared" si="199"/>
        <v/>
      </c>
      <c r="EW27" s="16" t="str">
        <f t="shared" si="200"/>
        <v/>
      </c>
      <c r="EX27" s="7" t="str">
        <f t="shared" si="201"/>
        <v/>
      </c>
      <c r="EY27" s="16" t="str">
        <f t="shared" si="202"/>
        <v/>
      </c>
      <c r="EZ27" s="7" t="str">
        <f t="shared" si="203"/>
        <v/>
      </c>
      <c r="FA27" s="16" t="str">
        <f t="shared" si="204"/>
        <v/>
      </c>
      <c r="FB27" s="7" t="str">
        <f t="shared" si="205"/>
        <v/>
      </c>
      <c r="FC27" s="16" t="str">
        <f t="shared" si="206"/>
        <v/>
      </c>
      <c r="FD27" s="7" t="str">
        <f t="shared" si="207"/>
        <v/>
      </c>
      <c r="FE27" s="16" t="str">
        <f t="shared" si="208"/>
        <v/>
      </c>
      <c r="FF27" s="7" t="str">
        <f t="shared" si="209"/>
        <v/>
      </c>
      <c r="FG27" s="16" t="str">
        <f t="shared" si="210"/>
        <v/>
      </c>
      <c r="FH27" s="7" t="str">
        <f t="shared" si="211"/>
        <v/>
      </c>
      <c r="FJ27" s="16" t="str">
        <f t="shared" si="212"/>
        <v/>
      </c>
      <c r="FK27" s="7" t="str">
        <f t="shared" si="213"/>
        <v/>
      </c>
      <c r="FL27" s="16" t="str">
        <f t="shared" si="214"/>
        <v/>
      </c>
      <c r="FM27" s="7" t="str">
        <f t="shared" si="215"/>
        <v/>
      </c>
      <c r="FN27" s="16" t="str">
        <f t="shared" si="216"/>
        <v/>
      </c>
      <c r="FO27" s="7" t="str">
        <f t="shared" si="217"/>
        <v/>
      </c>
      <c r="FP27" s="16" t="str">
        <f t="shared" si="218"/>
        <v/>
      </c>
      <c r="FQ27" s="7" t="str">
        <f t="shared" si="219"/>
        <v/>
      </c>
      <c r="FR27" s="16" t="str">
        <f t="shared" si="220"/>
        <v/>
      </c>
      <c r="FS27" s="7" t="str">
        <f t="shared" si="221"/>
        <v/>
      </c>
      <c r="FT27" s="16" t="str">
        <f t="shared" si="222"/>
        <v/>
      </c>
      <c r="FU27" s="7" t="str">
        <f t="shared" si="223"/>
        <v/>
      </c>
      <c r="FV27" s="16" t="str">
        <f t="shared" si="224"/>
        <v/>
      </c>
      <c r="FW27" s="7" t="str">
        <f t="shared" si="225"/>
        <v/>
      </c>
      <c r="FX27" s="16" t="str">
        <f t="shared" si="226"/>
        <v/>
      </c>
      <c r="FY27" s="7" t="str">
        <f t="shared" si="227"/>
        <v/>
      </c>
      <c r="FZ27" s="16" t="str">
        <f t="shared" si="228"/>
        <v/>
      </c>
      <c r="GA27" s="7" t="str">
        <f t="shared" si="229"/>
        <v/>
      </c>
      <c r="GB27" s="16" t="str">
        <f t="shared" si="230"/>
        <v/>
      </c>
      <c r="GC27" s="7" t="str">
        <f t="shared" si="231"/>
        <v/>
      </c>
      <c r="GD27" s="16" t="str">
        <f t="shared" si="232"/>
        <v/>
      </c>
      <c r="GE27" s="7" t="str">
        <f t="shared" si="233"/>
        <v/>
      </c>
      <c r="GF27" s="16" t="str">
        <f t="shared" si="234"/>
        <v/>
      </c>
      <c r="GG27" s="7" t="str">
        <f t="shared" si="235"/>
        <v/>
      </c>
      <c r="GH27" s="16" t="str">
        <f t="shared" si="236"/>
        <v/>
      </c>
      <c r="GI27" s="7" t="str">
        <f t="shared" si="237"/>
        <v/>
      </c>
      <c r="GJ27" s="16" t="str">
        <f t="shared" si="238"/>
        <v/>
      </c>
      <c r="GK27" s="7" t="str">
        <f t="shared" si="239"/>
        <v/>
      </c>
      <c r="GL27" s="16" t="str">
        <f t="shared" si="240"/>
        <v/>
      </c>
      <c r="GM27" s="7" t="str">
        <f t="shared" si="241"/>
        <v/>
      </c>
      <c r="GN27" s="16" t="str">
        <f t="shared" si="242"/>
        <v/>
      </c>
      <c r="GO27" s="7" t="str">
        <f t="shared" si="243"/>
        <v/>
      </c>
      <c r="GP27" s="16" t="str">
        <f t="shared" si="244"/>
        <v/>
      </c>
      <c r="GQ27" s="7" t="str">
        <f t="shared" si="245"/>
        <v/>
      </c>
      <c r="GR27" s="16" t="str">
        <f t="shared" si="246"/>
        <v/>
      </c>
      <c r="GS27" s="7" t="str">
        <f t="shared" si="247"/>
        <v/>
      </c>
      <c r="GT27" s="16" t="str">
        <f t="shared" si="248"/>
        <v/>
      </c>
      <c r="GU27" s="7" t="str">
        <f t="shared" si="249"/>
        <v/>
      </c>
      <c r="GV27" s="16" t="str">
        <f t="shared" si="250"/>
        <v/>
      </c>
      <c r="GW27" s="7" t="str">
        <f t="shared" si="251"/>
        <v/>
      </c>
    </row>
    <row r="28" spans="1:205" x14ac:dyDescent="0.25">
      <c r="A28" s="2"/>
      <c r="B28" s="21" t="str">
        <f>IFERROR(INDEX('Tournament Setup'!$B$17:$B$84, MATCH($BE28, 'Tournament Setup'!$BV$17:$BV$84, 0)), "")</f>
        <v>South Africa</v>
      </c>
      <c r="C28" s="36" t="s">
        <v>9</v>
      </c>
      <c r="D28" s="21" t="str">
        <f>IFERROR(INDEX('Tournament Setup'!$J$17:$J$84, MATCH($BE28, 'Tournament Setup'!$BV$17:$BV$84, 0)), "")</f>
        <v>Ireland</v>
      </c>
      <c r="E28" s="2"/>
      <c r="F28" s="63">
        <f>IFERROR(INDEX('Tournament Setup'!$AV$17:$AV$84, MATCH($BE28, 'Tournament Setup'!$BV$17:$BV$84, 0)), "")</f>
        <v>45192.833333333336</v>
      </c>
      <c r="G28" s="2"/>
      <c r="H28" s="67"/>
      <c r="I28" s="68"/>
      <c r="J28" s="2"/>
      <c r="K28" s="10"/>
      <c r="L28" s="11"/>
      <c r="M28" s="2"/>
      <c r="N28" s="10"/>
      <c r="O28" s="11"/>
      <c r="P28" s="10"/>
      <c r="Q28" s="11"/>
      <c r="R28" s="10"/>
      <c r="S28" s="11"/>
      <c r="T28" s="10"/>
      <c r="U28" s="11"/>
      <c r="V28" s="10"/>
      <c r="W28" s="11"/>
      <c r="X28" s="10"/>
      <c r="Y28" s="11"/>
      <c r="Z28" s="10"/>
      <c r="AA28" s="11"/>
      <c r="AB28" s="10"/>
      <c r="AC28" s="11"/>
      <c r="AD28" s="10"/>
      <c r="AE28" s="11"/>
      <c r="AF28" s="10"/>
      <c r="AG28" s="11"/>
      <c r="AH28" s="10"/>
      <c r="AI28" s="11"/>
      <c r="AJ28" s="10"/>
      <c r="AK28" s="11"/>
      <c r="AL28" s="10"/>
      <c r="AM28" s="11"/>
      <c r="AN28" s="10"/>
      <c r="AO28" s="11"/>
      <c r="AP28" s="10"/>
      <c r="AQ28" s="11"/>
      <c r="AR28" s="10"/>
      <c r="AS28" s="11"/>
      <c r="AT28" s="10"/>
      <c r="AU28" s="11"/>
      <c r="AV28" s="10"/>
      <c r="AW28" s="11"/>
      <c r="AX28" s="10"/>
      <c r="AY28" s="11"/>
      <c r="AZ28" s="10"/>
      <c r="BA28" s="11"/>
      <c r="BB28" s="2"/>
      <c r="BE28" s="34">
        <v>22</v>
      </c>
      <c r="BG28" s="34" t="str">
        <f t="shared" si="252"/>
        <v/>
      </c>
      <c r="BI28" s="16" t="str">
        <f t="shared" si="253"/>
        <v/>
      </c>
      <c r="BJ28" s="7" t="str">
        <f t="shared" si="254"/>
        <v/>
      </c>
      <c r="BL28" s="34" t="str">
        <f t="shared" si="134"/>
        <v>South AfricaIreland</v>
      </c>
      <c r="BN28" s="16" t="str">
        <f t="shared" si="255"/>
        <v/>
      </c>
      <c r="BO28" s="17" t="str">
        <f t="shared" si="256"/>
        <v/>
      </c>
      <c r="BP28" s="17" t="str">
        <f t="shared" si="257"/>
        <v/>
      </c>
      <c r="BQ28" s="7" t="str">
        <f t="shared" si="258"/>
        <v/>
      </c>
      <c r="BS28" s="16" t="str">
        <f t="shared" si="259"/>
        <v/>
      </c>
      <c r="BT28" s="17" t="str">
        <f t="shared" si="260"/>
        <v/>
      </c>
      <c r="BU28" s="17" t="str">
        <f t="shared" si="261"/>
        <v/>
      </c>
      <c r="BV28" s="7" t="str">
        <f t="shared" si="262"/>
        <v/>
      </c>
      <c r="BX28" s="16" t="str">
        <f t="shared" si="263"/>
        <v/>
      </c>
      <c r="BY28" s="7" t="str">
        <f t="shared" si="135"/>
        <v/>
      </c>
      <c r="CA28" s="16" t="str">
        <f>IFERROR(INDEX('Tournament Setup'!$J$90:$J$109, MATCH($B28, 'Tournament Setup'!$B$90:$B$109, 0)), "")</f>
        <v>Green - Dark</v>
      </c>
      <c r="CB28" s="7" t="str">
        <f>IFERROR(INDEX('Tournament Setup'!$Q$90:$Q$109, MATCH($B28, 'Tournament Setup'!$B$90:$B$109, 0)), "")</f>
        <v>Gold</v>
      </c>
      <c r="CC28" s="16" t="str">
        <f>IFERROR(INDEX('Tournament Setup'!$J$90:$J$109, MATCH($D28, 'Tournament Setup'!$B$90:$B$109, 0)), "")</f>
        <v>Green - Medium</v>
      </c>
      <c r="CD28" s="7" t="str">
        <f>IFERROR(INDEX('Tournament Setup'!$Q$90:$Q$109, MATCH($D28, 'Tournament Setup'!$B$90:$B$109, 0)), "")</f>
        <v>White</v>
      </c>
      <c r="CF28" s="16" t="str">
        <f t="shared" si="264"/>
        <v/>
      </c>
      <c r="CG28" s="17" t="str">
        <f t="shared" si="265"/>
        <v/>
      </c>
      <c r="CH28" s="17" t="str">
        <f t="shared" si="136"/>
        <v/>
      </c>
      <c r="CI28" s="17" t="str">
        <f t="shared" si="137"/>
        <v/>
      </c>
      <c r="CJ28" s="17" t="str">
        <f t="shared" si="138"/>
        <v/>
      </c>
      <c r="CK28" s="17" t="str">
        <f t="shared" si="139"/>
        <v/>
      </c>
      <c r="CL28" s="17" t="str">
        <f t="shared" si="140"/>
        <v/>
      </c>
      <c r="CM28" s="17" t="str">
        <f t="shared" si="141"/>
        <v/>
      </c>
      <c r="CN28" s="17" t="str">
        <f t="shared" si="142"/>
        <v/>
      </c>
      <c r="CO28" s="17" t="str">
        <f t="shared" si="143"/>
        <v/>
      </c>
      <c r="CP28" s="17" t="str">
        <f t="shared" si="144"/>
        <v/>
      </c>
      <c r="CQ28" s="17" t="str">
        <f t="shared" si="145"/>
        <v/>
      </c>
      <c r="CR28" s="17" t="str">
        <f t="shared" si="146"/>
        <v/>
      </c>
      <c r="CS28" s="17" t="str">
        <f t="shared" si="147"/>
        <v/>
      </c>
      <c r="CT28" s="17" t="str">
        <f t="shared" si="148"/>
        <v/>
      </c>
      <c r="CU28" s="17" t="str">
        <f t="shared" si="149"/>
        <v/>
      </c>
      <c r="CV28" s="17" t="str">
        <f t="shared" si="150"/>
        <v/>
      </c>
      <c r="CW28" s="17" t="str">
        <f t="shared" si="151"/>
        <v/>
      </c>
      <c r="CX28" s="17" t="str">
        <f t="shared" si="152"/>
        <v/>
      </c>
      <c r="CY28" s="17" t="str">
        <f t="shared" si="153"/>
        <v/>
      </c>
      <c r="CZ28" s="17" t="str">
        <f t="shared" si="154"/>
        <v/>
      </c>
      <c r="DA28" s="17" t="str">
        <f t="shared" si="155"/>
        <v/>
      </c>
      <c r="DB28" s="17" t="str">
        <f t="shared" si="156"/>
        <v/>
      </c>
      <c r="DC28" s="17" t="str">
        <f t="shared" si="157"/>
        <v/>
      </c>
      <c r="DD28" s="17" t="str">
        <f t="shared" si="158"/>
        <v/>
      </c>
      <c r="DE28" s="17" t="str">
        <f t="shared" si="159"/>
        <v/>
      </c>
      <c r="DF28" s="17" t="str">
        <f t="shared" si="160"/>
        <v/>
      </c>
      <c r="DG28" s="17" t="str">
        <f t="shared" si="161"/>
        <v/>
      </c>
      <c r="DH28" s="17" t="str">
        <f t="shared" si="162"/>
        <v/>
      </c>
      <c r="DI28" s="17" t="str">
        <f t="shared" si="163"/>
        <v/>
      </c>
      <c r="DJ28" s="17" t="str">
        <f t="shared" si="164"/>
        <v/>
      </c>
      <c r="DK28" s="17" t="str">
        <f t="shared" si="165"/>
        <v/>
      </c>
      <c r="DL28" s="17" t="str">
        <f t="shared" si="166"/>
        <v/>
      </c>
      <c r="DM28" s="17" t="str">
        <f t="shared" si="167"/>
        <v/>
      </c>
      <c r="DN28" s="17" t="str">
        <f t="shared" si="168"/>
        <v/>
      </c>
      <c r="DO28" s="17" t="str">
        <f t="shared" si="169"/>
        <v/>
      </c>
      <c r="DP28" s="17" t="str">
        <f t="shared" si="170"/>
        <v/>
      </c>
      <c r="DQ28" s="17" t="str">
        <f t="shared" si="171"/>
        <v/>
      </c>
      <c r="DR28" s="17" t="str">
        <f t="shared" si="172"/>
        <v/>
      </c>
      <c r="DS28" s="7" t="str">
        <f t="shared" si="173"/>
        <v/>
      </c>
      <c r="DU28" s="16" t="str">
        <f t="shared" si="266"/>
        <v/>
      </c>
      <c r="DV28" s="7" t="str">
        <f t="shared" si="267"/>
        <v/>
      </c>
      <c r="DW28" s="16" t="str">
        <f t="shared" si="174"/>
        <v/>
      </c>
      <c r="DX28" s="7" t="str">
        <f t="shared" si="175"/>
        <v/>
      </c>
      <c r="DY28" s="16" t="str">
        <f t="shared" si="176"/>
        <v/>
      </c>
      <c r="DZ28" s="7" t="str">
        <f t="shared" si="177"/>
        <v/>
      </c>
      <c r="EA28" s="16" t="str">
        <f t="shared" si="178"/>
        <v/>
      </c>
      <c r="EB28" s="7" t="str">
        <f t="shared" si="179"/>
        <v/>
      </c>
      <c r="EC28" s="16" t="str">
        <f t="shared" si="180"/>
        <v/>
      </c>
      <c r="ED28" s="7" t="str">
        <f t="shared" si="181"/>
        <v/>
      </c>
      <c r="EE28" s="16" t="str">
        <f t="shared" si="182"/>
        <v/>
      </c>
      <c r="EF28" s="7" t="str">
        <f t="shared" si="183"/>
        <v/>
      </c>
      <c r="EG28" s="16" t="str">
        <f t="shared" si="184"/>
        <v/>
      </c>
      <c r="EH28" s="7" t="str">
        <f t="shared" si="185"/>
        <v/>
      </c>
      <c r="EI28" s="16" t="str">
        <f t="shared" si="186"/>
        <v/>
      </c>
      <c r="EJ28" s="7" t="str">
        <f t="shared" si="187"/>
        <v/>
      </c>
      <c r="EK28" s="16" t="str">
        <f t="shared" si="188"/>
        <v/>
      </c>
      <c r="EL28" s="7" t="str">
        <f t="shared" si="189"/>
        <v/>
      </c>
      <c r="EM28" s="16" t="str">
        <f t="shared" si="190"/>
        <v/>
      </c>
      <c r="EN28" s="7" t="str">
        <f t="shared" si="191"/>
        <v/>
      </c>
      <c r="EO28" s="16" t="str">
        <f t="shared" si="192"/>
        <v/>
      </c>
      <c r="EP28" s="7" t="str">
        <f t="shared" si="193"/>
        <v/>
      </c>
      <c r="EQ28" s="16" t="str">
        <f t="shared" si="194"/>
        <v/>
      </c>
      <c r="ER28" s="7" t="str">
        <f t="shared" si="195"/>
        <v/>
      </c>
      <c r="ES28" s="16" t="str">
        <f t="shared" si="196"/>
        <v/>
      </c>
      <c r="ET28" s="7" t="str">
        <f t="shared" si="197"/>
        <v/>
      </c>
      <c r="EU28" s="16" t="str">
        <f t="shared" si="198"/>
        <v/>
      </c>
      <c r="EV28" s="7" t="str">
        <f t="shared" si="199"/>
        <v/>
      </c>
      <c r="EW28" s="16" t="str">
        <f t="shared" si="200"/>
        <v/>
      </c>
      <c r="EX28" s="7" t="str">
        <f t="shared" si="201"/>
        <v/>
      </c>
      <c r="EY28" s="16" t="str">
        <f t="shared" si="202"/>
        <v/>
      </c>
      <c r="EZ28" s="7" t="str">
        <f t="shared" si="203"/>
        <v/>
      </c>
      <c r="FA28" s="16" t="str">
        <f t="shared" si="204"/>
        <v/>
      </c>
      <c r="FB28" s="7" t="str">
        <f t="shared" si="205"/>
        <v/>
      </c>
      <c r="FC28" s="16" t="str">
        <f t="shared" si="206"/>
        <v/>
      </c>
      <c r="FD28" s="7" t="str">
        <f t="shared" si="207"/>
        <v/>
      </c>
      <c r="FE28" s="16" t="str">
        <f t="shared" si="208"/>
        <v/>
      </c>
      <c r="FF28" s="7" t="str">
        <f t="shared" si="209"/>
        <v/>
      </c>
      <c r="FG28" s="16" t="str">
        <f t="shared" si="210"/>
        <v/>
      </c>
      <c r="FH28" s="7" t="str">
        <f t="shared" si="211"/>
        <v/>
      </c>
      <c r="FJ28" s="16" t="str">
        <f t="shared" si="212"/>
        <v/>
      </c>
      <c r="FK28" s="7" t="str">
        <f t="shared" si="213"/>
        <v/>
      </c>
      <c r="FL28" s="16" t="str">
        <f t="shared" si="214"/>
        <v/>
      </c>
      <c r="FM28" s="7" t="str">
        <f t="shared" si="215"/>
        <v/>
      </c>
      <c r="FN28" s="16" t="str">
        <f t="shared" si="216"/>
        <v/>
      </c>
      <c r="FO28" s="7" t="str">
        <f t="shared" si="217"/>
        <v/>
      </c>
      <c r="FP28" s="16" t="str">
        <f t="shared" si="218"/>
        <v/>
      </c>
      <c r="FQ28" s="7" t="str">
        <f t="shared" si="219"/>
        <v/>
      </c>
      <c r="FR28" s="16" t="str">
        <f t="shared" si="220"/>
        <v/>
      </c>
      <c r="FS28" s="7" t="str">
        <f t="shared" si="221"/>
        <v/>
      </c>
      <c r="FT28" s="16" t="str">
        <f t="shared" si="222"/>
        <v/>
      </c>
      <c r="FU28" s="7" t="str">
        <f t="shared" si="223"/>
        <v/>
      </c>
      <c r="FV28" s="16" t="str">
        <f t="shared" si="224"/>
        <v/>
      </c>
      <c r="FW28" s="7" t="str">
        <f t="shared" si="225"/>
        <v/>
      </c>
      <c r="FX28" s="16" t="str">
        <f t="shared" si="226"/>
        <v/>
      </c>
      <c r="FY28" s="7" t="str">
        <f t="shared" si="227"/>
        <v/>
      </c>
      <c r="FZ28" s="16" t="str">
        <f t="shared" si="228"/>
        <v/>
      </c>
      <c r="GA28" s="7" t="str">
        <f t="shared" si="229"/>
        <v/>
      </c>
      <c r="GB28" s="16" t="str">
        <f t="shared" si="230"/>
        <v/>
      </c>
      <c r="GC28" s="7" t="str">
        <f t="shared" si="231"/>
        <v/>
      </c>
      <c r="GD28" s="16" t="str">
        <f t="shared" si="232"/>
        <v/>
      </c>
      <c r="GE28" s="7" t="str">
        <f t="shared" si="233"/>
        <v/>
      </c>
      <c r="GF28" s="16" t="str">
        <f t="shared" si="234"/>
        <v/>
      </c>
      <c r="GG28" s="7" t="str">
        <f t="shared" si="235"/>
        <v/>
      </c>
      <c r="GH28" s="16" t="str">
        <f t="shared" si="236"/>
        <v/>
      </c>
      <c r="GI28" s="7" t="str">
        <f t="shared" si="237"/>
        <v/>
      </c>
      <c r="GJ28" s="16" t="str">
        <f t="shared" si="238"/>
        <v/>
      </c>
      <c r="GK28" s="7" t="str">
        <f t="shared" si="239"/>
        <v/>
      </c>
      <c r="GL28" s="16" t="str">
        <f t="shared" si="240"/>
        <v/>
      </c>
      <c r="GM28" s="7" t="str">
        <f t="shared" si="241"/>
        <v/>
      </c>
      <c r="GN28" s="16" t="str">
        <f t="shared" si="242"/>
        <v/>
      </c>
      <c r="GO28" s="7" t="str">
        <f t="shared" si="243"/>
        <v/>
      </c>
      <c r="GP28" s="16" t="str">
        <f t="shared" si="244"/>
        <v/>
      </c>
      <c r="GQ28" s="7" t="str">
        <f t="shared" si="245"/>
        <v/>
      </c>
      <c r="GR28" s="16" t="str">
        <f t="shared" si="246"/>
        <v/>
      </c>
      <c r="GS28" s="7" t="str">
        <f t="shared" si="247"/>
        <v/>
      </c>
      <c r="GT28" s="16" t="str">
        <f t="shared" si="248"/>
        <v/>
      </c>
      <c r="GU28" s="7" t="str">
        <f t="shared" si="249"/>
        <v/>
      </c>
      <c r="GV28" s="16" t="str">
        <f t="shared" si="250"/>
        <v/>
      </c>
      <c r="GW28" s="7" t="str">
        <f t="shared" si="251"/>
        <v/>
      </c>
    </row>
    <row r="29" spans="1:205" x14ac:dyDescent="0.25">
      <c r="A29" s="2"/>
      <c r="B29" s="21" t="str">
        <f>IFERROR(INDEX('Tournament Setup'!$B$17:$B$84, MATCH($BE29, 'Tournament Setup'!$BV$17:$BV$84, 0)), "")</f>
        <v>Scotland</v>
      </c>
      <c r="C29" s="36" t="s">
        <v>9</v>
      </c>
      <c r="D29" s="21" t="str">
        <f>IFERROR(INDEX('Tournament Setup'!$J$17:$J$84, MATCH($BE29, 'Tournament Setup'!$BV$17:$BV$84, 0)), "")</f>
        <v>Tonga</v>
      </c>
      <c r="E29" s="2"/>
      <c r="F29" s="63">
        <f>IFERROR(INDEX('Tournament Setup'!$AV$17:$AV$84, MATCH($BE29, 'Tournament Setup'!$BV$17:$BV$84, 0)), "")</f>
        <v>45193.697916666672</v>
      </c>
      <c r="G29" s="2"/>
      <c r="H29" s="67"/>
      <c r="I29" s="68"/>
      <c r="J29" s="2"/>
      <c r="K29" s="10"/>
      <c r="L29" s="11"/>
      <c r="M29" s="2"/>
      <c r="N29" s="10"/>
      <c r="O29" s="11"/>
      <c r="P29" s="10"/>
      <c r="Q29" s="11"/>
      <c r="R29" s="10"/>
      <c r="S29" s="11"/>
      <c r="T29" s="10"/>
      <c r="U29" s="11"/>
      <c r="V29" s="10"/>
      <c r="W29" s="11"/>
      <c r="X29" s="10"/>
      <c r="Y29" s="11"/>
      <c r="Z29" s="10"/>
      <c r="AA29" s="11"/>
      <c r="AB29" s="10"/>
      <c r="AC29" s="11"/>
      <c r="AD29" s="10"/>
      <c r="AE29" s="11"/>
      <c r="AF29" s="10"/>
      <c r="AG29" s="11"/>
      <c r="AH29" s="10"/>
      <c r="AI29" s="11"/>
      <c r="AJ29" s="10"/>
      <c r="AK29" s="11"/>
      <c r="AL29" s="10"/>
      <c r="AM29" s="11"/>
      <c r="AN29" s="10"/>
      <c r="AO29" s="11"/>
      <c r="AP29" s="10"/>
      <c r="AQ29" s="11"/>
      <c r="AR29" s="10"/>
      <c r="AS29" s="11"/>
      <c r="AT29" s="10"/>
      <c r="AU29" s="11"/>
      <c r="AV29" s="10"/>
      <c r="AW29" s="11"/>
      <c r="AX29" s="10"/>
      <c r="AY29" s="11"/>
      <c r="AZ29" s="10"/>
      <c r="BA29" s="11"/>
      <c r="BB29" s="2"/>
      <c r="BE29" s="34">
        <v>23</v>
      </c>
      <c r="BG29" s="34" t="str">
        <f t="shared" si="252"/>
        <v/>
      </c>
      <c r="BI29" s="16" t="str">
        <f t="shared" si="253"/>
        <v/>
      </c>
      <c r="BJ29" s="7" t="str">
        <f t="shared" si="254"/>
        <v/>
      </c>
      <c r="BL29" s="34" t="str">
        <f t="shared" si="134"/>
        <v>ScotlandTonga</v>
      </c>
      <c r="BN29" s="16" t="str">
        <f t="shared" si="255"/>
        <v/>
      </c>
      <c r="BO29" s="17" t="str">
        <f t="shared" si="256"/>
        <v/>
      </c>
      <c r="BP29" s="17" t="str">
        <f t="shared" si="257"/>
        <v/>
      </c>
      <c r="BQ29" s="7" t="str">
        <f t="shared" si="258"/>
        <v/>
      </c>
      <c r="BS29" s="16" t="str">
        <f t="shared" si="259"/>
        <v/>
      </c>
      <c r="BT29" s="17" t="str">
        <f t="shared" si="260"/>
        <v/>
      </c>
      <c r="BU29" s="17" t="str">
        <f t="shared" si="261"/>
        <v/>
      </c>
      <c r="BV29" s="7" t="str">
        <f t="shared" si="262"/>
        <v/>
      </c>
      <c r="BX29" s="16" t="str">
        <f t="shared" si="263"/>
        <v/>
      </c>
      <c r="BY29" s="7" t="str">
        <f t="shared" si="135"/>
        <v/>
      </c>
      <c r="CA29" s="16" t="str">
        <f>IFERROR(INDEX('Tournament Setup'!$J$90:$J$109, MATCH($B29, 'Tournament Setup'!$B$90:$B$109, 0)), "")</f>
        <v>Blue - Dark</v>
      </c>
      <c r="CB29" s="7" t="str">
        <f>IFERROR(INDEX('Tournament Setup'!$Q$90:$Q$109, MATCH($B29, 'Tournament Setup'!$B$90:$B$109, 0)), "")</f>
        <v>White</v>
      </c>
      <c r="CC29" s="16" t="str">
        <f>IFERROR(INDEX('Tournament Setup'!$J$90:$J$109, MATCH($D29, 'Tournament Setup'!$B$90:$B$109, 0)), "")</f>
        <v>White</v>
      </c>
      <c r="CD29" s="7" t="str">
        <f>IFERROR(INDEX('Tournament Setup'!$Q$90:$Q$109, MATCH($D29, 'Tournament Setup'!$B$90:$B$109, 0)), "")</f>
        <v>Black</v>
      </c>
      <c r="CF29" s="16" t="str">
        <f t="shared" si="264"/>
        <v/>
      </c>
      <c r="CG29" s="17" t="str">
        <f t="shared" si="265"/>
        <v/>
      </c>
      <c r="CH29" s="17" t="str">
        <f t="shared" si="136"/>
        <v/>
      </c>
      <c r="CI29" s="17" t="str">
        <f t="shared" si="137"/>
        <v/>
      </c>
      <c r="CJ29" s="17" t="str">
        <f t="shared" si="138"/>
        <v/>
      </c>
      <c r="CK29" s="17" t="str">
        <f t="shared" si="139"/>
        <v/>
      </c>
      <c r="CL29" s="17" t="str">
        <f t="shared" si="140"/>
        <v/>
      </c>
      <c r="CM29" s="17" t="str">
        <f t="shared" si="141"/>
        <v/>
      </c>
      <c r="CN29" s="17" t="str">
        <f t="shared" si="142"/>
        <v/>
      </c>
      <c r="CO29" s="17" t="str">
        <f t="shared" si="143"/>
        <v/>
      </c>
      <c r="CP29" s="17" t="str">
        <f t="shared" si="144"/>
        <v/>
      </c>
      <c r="CQ29" s="17" t="str">
        <f t="shared" si="145"/>
        <v/>
      </c>
      <c r="CR29" s="17" t="str">
        <f t="shared" si="146"/>
        <v/>
      </c>
      <c r="CS29" s="17" t="str">
        <f t="shared" si="147"/>
        <v/>
      </c>
      <c r="CT29" s="17" t="str">
        <f t="shared" si="148"/>
        <v/>
      </c>
      <c r="CU29" s="17" t="str">
        <f t="shared" si="149"/>
        <v/>
      </c>
      <c r="CV29" s="17" t="str">
        <f t="shared" si="150"/>
        <v/>
      </c>
      <c r="CW29" s="17" t="str">
        <f t="shared" si="151"/>
        <v/>
      </c>
      <c r="CX29" s="17" t="str">
        <f t="shared" si="152"/>
        <v/>
      </c>
      <c r="CY29" s="17" t="str">
        <f t="shared" si="153"/>
        <v/>
      </c>
      <c r="CZ29" s="17" t="str">
        <f t="shared" si="154"/>
        <v/>
      </c>
      <c r="DA29" s="17" t="str">
        <f t="shared" si="155"/>
        <v/>
      </c>
      <c r="DB29" s="17" t="str">
        <f t="shared" si="156"/>
        <v/>
      </c>
      <c r="DC29" s="17" t="str">
        <f t="shared" si="157"/>
        <v/>
      </c>
      <c r="DD29" s="17" t="str">
        <f t="shared" si="158"/>
        <v/>
      </c>
      <c r="DE29" s="17" t="str">
        <f t="shared" si="159"/>
        <v/>
      </c>
      <c r="DF29" s="17" t="str">
        <f t="shared" si="160"/>
        <v/>
      </c>
      <c r="DG29" s="17" t="str">
        <f t="shared" si="161"/>
        <v/>
      </c>
      <c r="DH29" s="17" t="str">
        <f t="shared" si="162"/>
        <v/>
      </c>
      <c r="DI29" s="17" t="str">
        <f t="shared" si="163"/>
        <v/>
      </c>
      <c r="DJ29" s="17" t="str">
        <f t="shared" si="164"/>
        <v/>
      </c>
      <c r="DK29" s="17" t="str">
        <f t="shared" si="165"/>
        <v/>
      </c>
      <c r="DL29" s="17" t="str">
        <f t="shared" si="166"/>
        <v/>
      </c>
      <c r="DM29" s="17" t="str">
        <f t="shared" si="167"/>
        <v/>
      </c>
      <c r="DN29" s="17" t="str">
        <f t="shared" si="168"/>
        <v/>
      </c>
      <c r="DO29" s="17" t="str">
        <f t="shared" si="169"/>
        <v/>
      </c>
      <c r="DP29" s="17" t="str">
        <f t="shared" si="170"/>
        <v/>
      </c>
      <c r="DQ29" s="17" t="str">
        <f t="shared" si="171"/>
        <v/>
      </c>
      <c r="DR29" s="17" t="str">
        <f t="shared" si="172"/>
        <v/>
      </c>
      <c r="DS29" s="7" t="str">
        <f t="shared" si="173"/>
        <v/>
      </c>
      <c r="DU29" s="16" t="str">
        <f t="shared" si="266"/>
        <v/>
      </c>
      <c r="DV29" s="7" t="str">
        <f t="shared" si="267"/>
        <v/>
      </c>
      <c r="DW29" s="16" t="str">
        <f t="shared" si="174"/>
        <v/>
      </c>
      <c r="DX29" s="7" t="str">
        <f t="shared" si="175"/>
        <v/>
      </c>
      <c r="DY29" s="16" t="str">
        <f t="shared" si="176"/>
        <v/>
      </c>
      <c r="DZ29" s="7" t="str">
        <f t="shared" si="177"/>
        <v/>
      </c>
      <c r="EA29" s="16" t="str">
        <f t="shared" si="178"/>
        <v/>
      </c>
      <c r="EB29" s="7" t="str">
        <f t="shared" si="179"/>
        <v/>
      </c>
      <c r="EC29" s="16" t="str">
        <f t="shared" si="180"/>
        <v/>
      </c>
      <c r="ED29" s="7" t="str">
        <f t="shared" si="181"/>
        <v/>
      </c>
      <c r="EE29" s="16" t="str">
        <f t="shared" si="182"/>
        <v/>
      </c>
      <c r="EF29" s="7" t="str">
        <f t="shared" si="183"/>
        <v/>
      </c>
      <c r="EG29" s="16" t="str">
        <f t="shared" si="184"/>
        <v/>
      </c>
      <c r="EH29" s="7" t="str">
        <f t="shared" si="185"/>
        <v/>
      </c>
      <c r="EI29" s="16" t="str">
        <f t="shared" si="186"/>
        <v/>
      </c>
      <c r="EJ29" s="7" t="str">
        <f t="shared" si="187"/>
        <v/>
      </c>
      <c r="EK29" s="16" t="str">
        <f t="shared" si="188"/>
        <v/>
      </c>
      <c r="EL29" s="7" t="str">
        <f t="shared" si="189"/>
        <v/>
      </c>
      <c r="EM29" s="16" t="str">
        <f t="shared" si="190"/>
        <v/>
      </c>
      <c r="EN29" s="7" t="str">
        <f t="shared" si="191"/>
        <v/>
      </c>
      <c r="EO29" s="16" t="str">
        <f t="shared" si="192"/>
        <v/>
      </c>
      <c r="EP29" s="7" t="str">
        <f t="shared" si="193"/>
        <v/>
      </c>
      <c r="EQ29" s="16" t="str">
        <f t="shared" si="194"/>
        <v/>
      </c>
      <c r="ER29" s="7" t="str">
        <f t="shared" si="195"/>
        <v/>
      </c>
      <c r="ES29" s="16" t="str">
        <f t="shared" si="196"/>
        <v/>
      </c>
      <c r="ET29" s="7" t="str">
        <f t="shared" si="197"/>
        <v/>
      </c>
      <c r="EU29" s="16" t="str">
        <f t="shared" si="198"/>
        <v/>
      </c>
      <c r="EV29" s="7" t="str">
        <f t="shared" si="199"/>
        <v/>
      </c>
      <c r="EW29" s="16" t="str">
        <f t="shared" si="200"/>
        <v/>
      </c>
      <c r="EX29" s="7" t="str">
        <f t="shared" si="201"/>
        <v/>
      </c>
      <c r="EY29" s="16" t="str">
        <f t="shared" si="202"/>
        <v/>
      </c>
      <c r="EZ29" s="7" t="str">
        <f t="shared" si="203"/>
        <v/>
      </c>
      <c r="FA29" s="16" t="str">
        <f t="shared" si="204"/>
        <v/>
      </c>
      <c r="FB29" s="7" t="str">
        <f t="shared" si="205"/>
        <v/>
      </c>
      <c r="FC29" s="16" t="str">
        <f t="shared" si="206"/>
        <v/>
      </c>
      <c r="FD29" s="7" t="str">
        <f t="shared" si="207"/>
        <v/>
      </c>
      <c r="FE29" s="16" t="str">
        <f t="shared" si="208"/>
        <v/>
      </c>
      <c r="FF29" s="7" t="str">
        <f t="shared" si="209"/>
        <v/>
      </c>
      <c r="FG29" s="16" t="str">
        <f t="shared" si="210"/>
        <v/>
      </c>
      <c r="FH29" s="7" t="str">
        <f t="shared" si="211"/>
        <v/>
      </c>
      <c r="FJ29" s="16" t="str">
        <f t="shared" si="212"/>
        <v/>
      </c>
      <c r="FK29" s="7" t="str">
        <f t="shared" si="213"/>
        <v/>
      </c>
      <c r="FL29" s="16" t="str">
        <f t="shared" si="214"/>
        <v/>
      </c>
      <c r="FM29" s="7" t="str">
        <f t="shared" si="215"/>
        <v/>
      </c>
      <c r="FN29" s="16" t="str">
        <f t="shared" si="216"/>
        <v/>
      </c>
      <c r="FO29" s="7" t="str">
        <f t="shared" si="217"/>
        <v/>
      </c>
      <c r="FP29" s="16" t="str">
        <f t="shared" si="218"/>
        <v/>
      </c>
      <c r="FQ29" s="7" t="str">
        <f t="shared" si="219"/>
        <v/>
      </c>
      <c r="FR29" s="16" t="str">
        <f t="shared" si="220"/>
        <v/>
      </c>
      <c r="FS29" s="7" t="str">
        <f t="shared" si="221"/>
        <v/>
      </c>
      <c r="FT29" s="16" t="str">
        <f t="shared" si="222"/>
        <v/>
      </c>
      <c r="FU29" s="7" t="str">
        <f t="shared" si="223"/>
        <v/>
      </c>
      <c r="FV29" s="16" t="str">
        <f t="shared" si="224"/>
        <v/>
      </c>
      <c r="FW29" s="7" t="str">
        <f t="shared" si="225"/>
        <v/>
      </c>
      <c r="FX29" s="16" t="str">
        <f t="shared" si="226"/>
        <v/>
      </c>
      <c r="FY29" s="7" t="str">
        <f t="shared" si="227"/>
        <v/>
      </c>
      <c r="FZ29" s="16" t="str">
        <f t="shared" si="228"/>
        <v/>
      </c>
      <c r="GA29" s="7" t="str">
        <f t="shared" si="229"/>
        <v/>
      </c>
      <c r="GB29" s="16" t="str">
        <f t="shared" si="230"/>
        <v/>
      </c>
      <c r="GC29" s="7" t="str">
        <f t="shared" si="231"/>
        <v/>
      </c>
      <c r="GD29" s="16" t="str">
        <f t="shared" si="232"/>
        <v/>
      </c>
      <c r="GE29" s="7" t="str">
        <f t="shared" si="233"/>
        <v/>
      </c>
      <c r="GF29" s="16" t="str">
        <f t="shared" si="234"/>
        <v/>
      </c>
      <c r="GG29" s="7" t="str">
        <f t="shared" si="235"/>
        <v/>
      </c>
      <c r="GH29" s="16" t="str">
        <f t="shared" si="236"/>
        <v/>
      </c>
      <c r="GI29" s="7" t="str">
        <f t="shared" si="237"/>
        <v/>
      </c>
      <c r="GJ29" s="16" t="str">
        <f t="shared" si="238"/>
        <v/>
      </c>
      <c r="GK29" s="7" t="str">
        <f t="shared" si="239"/>
        <v/>
      </c>
      <c r="GL29" s="16" t="str">
        <f t="shared" si="240"/>
        <v/>
      </c>
      <c r="GM29" s="7" t="str">
        <f t="shared" si="241"/>
        <v/>
      </c>
      <c r="GN29" s="16" t="str">
        <f t="shared" si="242"/>
        <v/>
      </c>
      <c r="GO29" s="7" t="str">
        <f t="shared" si="243"/>
        <v/>
      </c>
      <c r="GP29" s="16" t="str">
        <f t="shared" si="244"/>
        <v/>
      </c>
      <c r="GQ29" s="7" t="str">
        <f t="shared" si="245"/>
        <v/>
      </c>
      <c r="GR29" s="16" t="str">
        <f t="shared" si="246"/>
        <v/>
      </c>
      <c r="GS29" s="7" t="str">
        <f t="shared" si="247"/>
        <v/>
      </c>
      <c r="GT29" s="16" t="str">
        <f t="shared" si="248"/>
        <v/>
      </c>
      <c r="GU29" s="7" t="str">
        <f t="shared" si="249"/>
        <v/>
      </c>
      <c r="GV29" s="16" t="str">
        <f t="shared" si="250"/>
        <v/>
      </c>
      <c r="GW29" s="7" t="str">
        <f t="shared" si="251"/>
        <v/>
      </c>
    </row>
    <row r="30" spans="1:205" x14ac:dyDescent="0.25">
      <c r="A30" s="2"/>
      <c r="B30" s="21" t="str">
        <f>IFERROR(INDEX('Tournament Setup'!$B$17:$B$84, MATCH($BE30, 'Tournament Setup'!$BV$17:$BV$84, 0)), "")</f>
        <v>Wales</v>
      </c>
      <c r="C30" s="36" t="s">
        <v>9</v>
      </c>
      <c r="D30" s="21" t="str">
        <f>IFERROR(INDEX('Tournament Setup'!$J$17:$J$84, MATCH($BE30, 'Tournament Setup'!$BV$17:$BV$84, 0)), "")</f>
        <v>Australia</v>
      </c>
      <c r="E30" s="2"/>
      <c r="F30" s="63">
        <f>IFERROR(INDEX('Tournament Setup'!$AV$17:$AV$84, MATCH($BE30, 'Tournament Setup'!$BV$17:$BV$84, 0)), "")</f>
        <v>45193.833333333336</v>
      </c>
      <c r="G30" s="2"/>
      <c r="H30" s="67"/>
      <c r="I30" s="68"/>
      <c r="J30" s="2"/>
      <c r="K30" s="10"/>
      <c r="L30" s="11"/>
      <c r="M30" s="2"/>
      <c r="N30" s="10"/>
      <c r="O30" s="11"/>
      <c r="P30" s="10"/>
      <c r="Q30" s="11"/>
      <c r="R30" s="10"/>
      <c r="S30" s="11"/>
      <c r="T30" s="10"/>
      <c r="U30" s="11"/>
      <c r="V30" s="10"/>
      <c r="W30" s="11"/>
      <c r="X30" s="10"/>
      <c r="Y30" s="11"/>
      <c r="Z30" s="10"/>
      <c r="AA30" s="11"/>
      <c r="AB30" s="10"/>
      <c r="AC30" s="11"/>
      <c r="AD30" s="10"/>
      <c r="AE30" s="11"/>
      <c r="AF30" s="10"/>
      <c r="AG30" s="11"/>
      <c r="AH30" s="10"/>
      <c r="AI30" s="11"/>
      <c r="AJ30" s="10"/>
      <c r="AK30" s="11"/>
      <c r="AL30" s="10"/>
      <c r="AM30" s="11"/>
      <c r="AN30" s="10"/>
      <c r="AO30" s="11"/>
      <c r="AP30" s="10"/>
      <c r="AQ30" s="11"/>
      <c r="AR30" s="10"/>
      <c r="AS30" s="11"/>
      <c r="AT30" s="10"/>
      <c r="AU30" s="11"/>
      <c r="AV30" s="10"/>
      <c r="AW30" s="11"/>
      <c r="AX30" s="10"/>
      <c r="AY30" s="11"/>
      <c r="AZ30" s="10"/>
      <c r="BA30" s="11"/>
      <c r="BB30" s="2"/>
      <c r="BE30" s="34">
        <v>24</v>
      </c>
      <c r="BG30" s="34" t="str">
        <f t="shared" si="252"/>
        <v/>
      </c>
      <c r="BI30" s="16" t="str">
        <f t="shared" si="253"/>
        <v/>
      </c>
      <c r="BJ30" s="7" t="str">
        <f t="shared" si="254"/>
        <v/>
      </c>
      <c r="BL30" s="34" t="str">
        <f t="shared" si="134"/>
        <v>WalesAustralia</v>
      </c>
      <c r="BN30" s="16" t="str">
        <f t="shared" si="255"/>
        <v/>
      </c>
      <c r="BO30" s="17" t="str">
        <f t="shared" si="256"/>
        <v/>
      </c>
      <c r="BP30" s="17" t="str">
        <f t="shared" si="257"/>
        <v/>
      </c>
      <c r="BQ30" s="7" t="str">
        <f t="shared" si="258"/>
        <v/>
      </c>
      <c r="BS30" s="16" t="str">
        <f t="shared" si="259"/>
        <v/>
      </c>
      <c r="BT30" s="17" t="str">
        <f t="shared" si="260"/>
        <v/>
      </c>
      <c r="BU30" s="17" t="str">
        <f t="shared" si="261"/>
        <v/>
      </c>
      <c r="BV30" s="7" t="str">
        <f t="shared" si="262"/>
        <v/>
      </c>
      <c r="BX30" s="16" t="str">
        <f t="shared" si="263"/>
        <v/>
      </c>
      <c r="BY30" s="7" t="str">
        <f t="shared" si="135"/>
        <v/>
      </c>
      <c r="CA30" s="16" t="str">
        <f>IFERROR(INDEX('Tournament Setup'!$J$90:$J$109, MATCH($B30, 'Tournament Setup'!$B$90:$B$109, 0)), "")</f>
        <v>Red - Medium</v>
      </c>
      <c r="CB30" s="7" t="str">
        <f>IFERROR(INDEX('Tournament Setup'!$Q$90:$Q$109, MATCH($B30, 'Tournament Setup'!$B$90:$B$109, 0)), "")</f>
        <v>White</v>
      </c>
      <c r="CC30" s="16" t="str">
        <f>IFERROR(INDEX('Tournament Setup'!$J$90:$J$109, MATCH($D30, 'Tournament Setup'!$B$90:$B$109, 0)), "")</f>
        <v>Gold</v>
      </c>
      <c r="CD30" s="7" t="str">
        <f>IFERROR(INDEX('Tournament Setup'!$Q$90:$Q$109, MATCH($D30, 'Tournament Setup'!$B$90:$B$109, 0)), "")</f>
        <v>Green - Dark</v>
      </c>
      <c r="CF30" s="16" t="str">
        <f t="shared" si="264"/>
        <v/>
      </c>
      <c r="CG30" s="17" t="str">
        <f t="shared" si="265"/>
        <v/>
      </c>
      <c r="CH30" s="17" t="str">
        <f t="shared" si="136"/>
        <v/>
      </c>
      <c r="CI30" s="17" t="str">
        <f t="shared" si="137"/>
        <v/>
      </c>
      <c r="CJ30" s="17" t="str">
        <f t="shared" si="138"/>
        <v/>
      </c>
      <c r="CK30" s="17" t="str">
        <f t="shared" si="139"/>
        <v/>
      </c>
      <c r="CL30" s="17" t="str">
        <f t="shared" si="140"/>
        <v/>
      </c>
      <c r="CM30" s="17" t="str">
        <f t="shared" si="141"/>
        <v/>
      </c>
      <c r="CN30" s="17" t="str">
        <f t="shared" si="142"/>
        <v/>
      </c>
      <c r="CO30" s="17" t="str">
        <f t="shared" si="143"/>
        <v/>
      </c>
      <c r="CP30" s="17" t="str">
        <f t="shared" si="144"/>
        <v/>
      </c>
      <c r="CQ30" s="17" t="str">
        <f t="shared" si="145"/>
        <v/>
      </c>
      <c r="CR30" s="17" t="str">
        <f t="shared" si="146"/>
        <v/>
      </c>
      <c r="CS30" s="17" t="str">
        <f t="shared" si="147"/>
        <v/>
      </c>
      <c r="CT30" s="17" t="str">
        <f t="shared" si="148"/>
        <v/>
      </c>
      <c r="CU30" s="17" t="str">
        <f t="shared" si="149"/>
        <v/>
      </c>
      <c r="CV30" s="17" t="str">
        <f t="shared" si="150"/>
        <v/>
      </c>
      <c r="CW30" s="17" t="str">
        <f t="shared" si="151"/>
        <v/>
      </c>
      <c r="CX30" s="17" t="str">
        <f t="shared" si="152"/>
        <v/>
      </c>
      <c r="CY30" s="17" t="str">
        <f t="shared" si="153"/>
        <v/>
      </c>
      <c r="CZ30" s="17" t="str">
        <f t="shared" si="154"/>
        <v/>
      </c>
      <c r="DA30" s="17" t="str">
        <f t="shared" si="155"/>
        <v/>
      </c>
      <c r="DB30" s="17" t="str">
        <f t="shared" si="156"/>
        <v/>
      </c>
      <c r="DC30" s="17" t="str">
        <f t="shared" si="157"/>
        <v/>
      </c>
      <c r="DD30" s="17" t="str">
        <f t="shared" si="158"/>
        <v/>
      </c>
      <c r="DE30" s="17" t="str">
        <f t="shared" si="159"/>
        <v/>
      </c>
      <c r="DF30" s="17" t="str">
        <f t="shared" si="160"/>
        <v/>
      </c>
      <c r="DG30" s="17" t="str">
        <f t="shared" si="161"/>
        <v/>
      </c>
      <c r="DH30" s="17" t="str">
        <f t="shared" si="162"/>
        <v/>
      </c>
      <c r="DI30" s="17" t="str">
        <f t="shared" si="163"/>
        <v/>
      </c>
      <c r="DJ30" s="17" t="str">
        <f t="shared" si="164"/>
        <v/>
      </c>
      <c r="DK30" s="17" t="str">
        <f t="shared" si="165"/>
        <v/>
      </c>
      <c r="DL30" s="17" t="str">
        <f t="shared" si="166"/>
        <v/>
      </c>
      <c r="DM30" s="17" t="str">
        <f t="shared" si="167"/>
        <v/>
      </c>
      <c r="DN30" s="17" t="str">
        <f t="shared" si="168"/>
        <v/>
      </c>
      <c r="DO30" s="17" t="str">
        <f t="shared" si="169"/>
        <v/>
      </c>
      <c r="DP30" s="17" t="str">
        <f t="shared" si="170"/>
        <v/>
      </c>
      <c r="DQ30" s="17" t="str">
        <f t="shared" si="171"/>
        <v/>
      </c>
      <c r="DR30" s="17" t="str">
        <f t="shared" si="172"/>
        <v/>
      </c>
      <c r="DS30" s="7" t="str">
        <f t="shared" si="173"/>
        <v/>
      </c>
      <c r="DU30" s="16" t="str">
        <f t="shared" si="266"/>
        <v/>
      </c>
      <c r="DV30" s="7" t="str">
        <f t="shared" si="267"/>
        <v/>
      </c>
      <c r="DW30" s="16" t="str">
        <f t="shared" si="174"/>
        <v/>
      </c>
      <c r="DX30" s="7" t="str">
        <f t="shared" si="175"/>
        <v/>
      </c>
      <c r="DY30" s="16" t="str">
        <f t="shared" si="176"/>
        <v/>
      </c>
      <c r="DZ30" s="7" t="str">
        <f t="shared" si="177"/>
        <v/>
      </c>
      <c r="EA30" s="16" t="str">
        <f t="shared" si="178"/>
        <v/>
      </c>
      <c r="EB30" s="7" t="str">
        <f t="shared" si="179"/>
        <v/>
      </c>
      <c r="EC30" s="16" t="str">
        <f t="shared" si="180"/>
        <v/>
      </c>
      <c r="ED30" s="7" t="str">
        <f t="shared" si="181"/>
        <v/>
      </c>
      <c r="EE30" s="16" t="str">
        <f t="shared" si="182"/>
        <v/>
      </c>
      <c r="EF30" s="7" t="str">
        <f t="shared" si="183"/>
        <v/>
      </c>
      <c r="EG30" s="16" t="str">
        <f t="shared" si="184"/>
        <v/>
      </c>
      <c r="EH30" s="7" t="str">
        <f t="shared" si="185"/>
        <v/>
      </c>
      <c r="EI30" s="16" t="str">
        <f t="shared" si="186"/>
        <v/>
      </c>
      <c r="EJ30" s="7" t="str">
        <f t="shared" si="187"/>
        <v/>
      </c>
      <c r="EK30" s="16" t="str">
        <f t="shared" si="188"/>
        <v/>
      </c>
      <c r="EL30" s="7" t="str">
        <f t="shared" si="189"/>
        <v/>
      </c>
      <c r="EM30" s="16" t="str">
        <f t="shared" si="190"/>
        <v/>
      </c>
      <c r="EN30" s="7" t="str">
        <f t="shared" si="191"/>
        <v/>
      </c>
      <c r="EO30" s="16" t="str">
        <f t="shared" si="192"/>
        <v/>
      </c>
      <c r="EP30" s="7" t="str">
        <f t="shared" si="193"/>
        <v/>
      </c>
      <c r="EQ30" s="16" t="str">
        <f t="shared" si="194"/>
        <v/>
      </c>
      <c r="ER30" s="7" t="str">
        <f t="shared" si="195"/>
        <v/>
      </c>
      <c r="ES30" s="16" t="str">
        <f t="shared" si="196"/>
        <v/>
      </c>
      <c r="ET30" s="7" t="str">
        <f t="shared" si="197"/>
        <v/>
      </c>
      <c r="EU30" s="16" t="str">
        <f t="shared" si="198"/>
        <v/>
      </c>
      <c r="EV30" s="7" t="str">
        <f t="shared" si="199"/>
        <v/>
      </c>
      <c r="EW30" s="16" t="str">
        <f t="shared" si="200"/>
        <v/>
      </c>
      <c r="EX30" s="7" t="str">
        <f t="shared" si="201"/>
        <v/>
      </c>
      <c r="EY30" s="16" t="str">
        <f t="shared" si="202"/>
        <v/>
      </c>
      <c r="EZ30" s="7" t="str">
        <f t="shared" si="203"/>
        <v/>
      </c>
      <c r="FA30" s="16" t="str">
        <f t="shared" si="204"/>
        <v/>
      </c>
      <c r="FB30" s="7" t="str">
        <f t="shared" si="205"/>
        <v/>
      </c>
      <c r="FC30" s="16" t="str">
        <f t="shared" si="206"/>
        <v/>
      </c>
      <c r="FD30" s="7" t="str">
        <f t="shared" si="207"/>
        <v/>
      </c>
      <c r="FE30" s="16" t="str">
        <f t="shared" si="208"/>
        <v/>
      </c>
      <c r="FF30" s="7" t="str">
        <f t="shared" si="209"/>
        <v/>
      </c>
      <c r="FG30" s="16" t="str">
        <f t="shared" si="210"/>
        <v/>
      </c>
      <c r="FH30" s="7" t="str">
        <f t="shared" si="211"/>
        <v/>
      </c>
      <c r="FJ30" s="16" t="str">
        <f t="shared" si="212"/>
        <v/>
      </c>
      <c r="FK30" s="7" t="str">
        <f t="shared" si="213"/>
        <v/>
      </c>
      <c r="FL30" s="16" t="str">
        <f t="shared" si="214"/>
        <v/>
      </c>
      <c r="FM30" s="7" t="str">
        <f t="shared" si="215"/>
        <v/>
      </c>
      <c r="FN30" s="16" t="str">
        <f t="shared" si="216"/>
        <v/>
      </c>
      <c r="FO30" s="7" t="str">
        <f t="shared" si="217"/>
        <v/>
      </c>
      <c r="FP30" s="16" t="str">
        <f t="shared" si="218"/>
        <v/>
      </c>
      <c r="FQ30" s="7" t="str">
        <f t="shared" si="219"/>
        <v/>
      </c>
      <c r="FR30" s="16" t="str">
        <f t="shared" si="220"/>
        <v/>
      </c>
      <c r="FS30" s="7" t="str">
        <f t="shared" si="221"/>
        <v/>
      </c>
      <c r="FT30" s="16" t="str">
        <f t="shared" si="222"/>
        <v/>
      </c>
      <c r="FU30" s="7" t="str">
        <f t="shared" si="223"/>
        <v/>
      </c>
      <c r="FV30" s="16" t="str">
        <f t="shared" si="224"/>
        <v/>
      </c>
      <c r="FW30" s="7" t="str">
        <f t="shared" si="225"/>
        <v/>
      </c>
      <c r="FX30" s="16" t="str">
        <f t="shared" si="226"/>
        <v/>
      </c>
      <c r="FY30" s="7" t="str">
        <f t="shared" si="227"/>
        <v/>
      </c>
      <c r="FZ30" s="16" t="str">
        <f t="shared" si="228"/>
        <v/>
      </c>
      <c r="GA30" s="7" t="str">
        <f t="shared" si="229"/>
        <v/>
      </c>
      <c r="GB30" s="16" t="str">
        <f t="shared" si="230"/>
        <v/>
      </c>
      <c r="GC30" s="7" t="str">
        <f t="shared" si="231"/>
        <v/>
      </c>
      <c r="GD30" s="16" t="str">
        <f t="shared" si="232"/>
        <v/>
      </c>
      <c r="GE30" s="7" t="str">
        <f t="shared" si="233"/>
        <v/>
      </c>
      <c r="GF30" s="16" t="str">
        <f t="shared" si="234"/>
        <v/>
      </c>
      <c r="GG30" s="7" t="str">
        <f t="shared" si="235"/>
        <v/>
      </c>
      <c r="GH30" s="16" t="str">
        <f t="shared" si="236"/>
        <v/>
      </c>
      <c r="GI30" s="7" t="str">
        <f t="shared" si="237"/>
        <v/>
      </c>
      <c r="GJ30" s="16" t="str">
        <f t="shared" si="238"/>
        <v/>
      </c>
      <c r="GK30" s="7" t="str">
        <f t="shared" si="239"/>
        <v/>
      </c>
      <c r="GL30" s="16" t="str">
        <f t="shared" si="240"/>
        <v/>
      </c>
      <c r="GM30" s="7" t="str">
        <f t="shared" si="241"/>
        <v/>
      </c>
      <c r="GN30" s="16" t="str">
        <f t="shared" si="242"/>
        <v/>
      </c>
      <c r="GO30" s="7" t="str">
        <f t="shared" si="243"/>
        <v/>
      </c>
      <c r="GP30" s="16" t="str">
        <f t="shared" si="244"/>
        <v/>
      </c>
      <c r="GQ30" s="7" t="str">
        <f t="shared" si="245"/>
        <v/>
      </c>
      <c r="GR30" s="16" t="str">
        <f t="shared" si="246"/>
        <v/>
      </c>
      <c r="GS30" s="7" t="str">
        <f t="shared" si="247"/>
        <v/>
      </c>
      <c r="GT30" s="16" t="str">
        <f t="shared" si="248"/>
        <v/>
      </c>
      <c r="GU30" s="7" t="str">
        <f t="shared" si="249"/>
        <v/>
      </c>
      <c r="GV30" s="16" t="str">
        <f t="shared" si="250"/>
        <v/>
      </c>
      <c r="GW30" s="7" t="str">
        <f t="shared" si="251"/>
        <v/>
      </c>
    </row>
    <row r="31" spans="1:205" x14ac:dyDescent="0.25">
      <c r="A31" s="2"/>
      <c r="B31" s="21" t="str">
        <f>IFERROR(INDEX('Tournament Setup'!$B$17:$B$84, MATCH($BE31, 'Tournament Setup'!$BV$17:$BV$84, 0)), "")</f>
        <v>Uruguay</v>
      </c>
      <c r="C31" s="36" t="s">
        <v>9</v>
      </c>
      <c r="D31" s="21" t="str">
        <f>IFERROR(INDEX('Tournament Setup'!$J$17:$J$84, MATCH($BE31, 'Tournament Setup'!$BV$17:$BV$84, 0)), "")</f>
        <v>Namibia</v>
      </c>
      <c r="E31" s="2"/>
      <c r="F31" s="63">
        <f>IFERROR(INDEX('Tournament Setup'!$AV$17:$AV$84, MATCH($BE31, 'Tournament Setup'!$BV$17:$BV$84, 0)), "")</f>
        <v>45196.697916666672</v>
      </c>
      <c r="G31" s="2"/>
      <c r="H31" s="67"/>
      <c r="I31" s="68"/>
      <c r="J31" s="2"/>
      <c r="K31" s="10"/>
      <c r="L31" s="11"/>
      <c r="M31" s="2"/>
      <c r="N31" s="10"/>
      <c r="O31" s="11"/>
      <c r="P31" s="10"/>
      <c r="Q31" s="11"/>
      <c r="R31" s="10"/>
      <c r="S31" s="11"/>
      <c r="T31" s="10"/>
      <c r="U31" s="11"/>
      <c r="V31" s="10"/>
      <c r="W31" s="11"/>
      <c r="X31" s="10"/>
      <c r="Y31" s="11"/>
      <c r="Z31" s="10"/>
      <c r="AA31" s="11"/>
      <c r="AB31" s="10"/>
      <c r="AC31" s="11"/>
      <c r="AD31" s="10"/>
      <c r="AE31" s="11"/>
      <c r="AF31" s="10"/>
      <c r="AG31" s="11"/>
      <c r="AH31" s="10"/>
      <c r="AI31" s="11"/>
      <c r="AJ31" s="10"/>
      <c r="AK31" s="11"/>
      <c r="AL31" s="10"/>
      <c r="AM31" s="11"/>
      <c r="AN31" s="10"/>
      <c r="AO31" s="11"/>
      <c r="AP31" s="10"/>
      <c r="AQ31" s="11"/>
      <c r="AR31" s="10"/>
      <c r="AS31" s="11"/>
      <c r="AT31" s="10"/>
      <c r="AU31" s="11"/>
      <c r="AV31" s="10"/>
      <c r="AW31" s="11"/>
      <c r="AX31" s="10"/>
      <c r="AY31" s="11"/>
      <c r="AZ31" s="10"/>
      <c r="BA31" s="11"/>
      <c r="BB31" s="2"/>
      <c r="BE31" s="34">
        <v>25</v>
      </c>
      <c r="BG31" s="34" t="str">
        <f t="shared" si="252"/>
        <v/>
      </c>
      <c r="BI31" s="16" t="str">
        <f t="shared" si="253"/>
        <v/>
      </c>
      <c r="BJ31" s="7" t="str">
        <f t="shared" si="254"/>
        <v/>
      </c>
      <c r="BL31" s="34" t="str">
        <f t="shared" si="134"/>
        <v>UruguayNamibia</v>
      </c>
      <c r="BN31" s="16" t="str">
        <f t="shared" si="255"/>
        <v/>
      </c>
      <c r="BO31" s="17" t="str">
        <f t="shared" si="256"/>
        <v/>
      </c>
      <c r="BP31" s="17" t="str">
        <f t="shared" si="257"/>
        <v/>
      </c>
      <c r="BQ31" s="7" t="str">
        <f t="shared" si="258"/>
        <v/>
      </c>
      <c r="BS31" s="16" t="str">
        <f t="shared" si="259"/>
        <v/>
      </c>
      <c r="BT31" s="17" t="str">
        <f t="shared" si="260"/>
        <v/>
      </c>
      <c r="BU31" s="17" t="str">
        <f t="shared" si="261"/>
        <v/>
      </c>
      <c r="BV31" s="7" t="str">
        <f t="shared" si="262"/>
        <v/>
      </c>
      <c r="BX31" s="16" t="str">
        <f t="shared" si="263"/>
        <v/>
      </c>
      <c r="BY31" s="7" t="str">
        <f t="shared" si="135"/>
        <v/>
      </c>
      <c r="CA31" s="16" t="str">
        <f>IFERROR(INDEX('Tournament Setup'!$J$90:$J$109, MATCH($B31, 'Tournament Setup'!$B$90:$B$109, 0)), "")</f>
        <v>Blue - Light</v>
      </c>
      <c r="CB31" s="7" t="str">
        <f>IFERROR(INDEX('Tournament Setup'!$Q$90:$Q$109, MATCH($B31, 'Tournament Setup'!$B$90:$B$109, 0)), "")</f>
        <v>Black</v>
      </c>
      <c r="CC31" s="16" t="str">
        <f>IFERROR(INDEX('Tournament Setup'!$J$90:$J$109, MATCH($D31, 'Tournament Setup'!$B$90:$B$109, 0)), "")</f>
        <v>Blue - Royal</v>
      </c>
      <c r="CD31" s="7" t="str">
        <f>IFERROR(INDEX('Tournament Setup'!$Q$90:$Q$109, MATCH($D31, 'Tournament Setup'!$B$90:$B$109, 0)), "")</f>
        <v>Red - Medium</v>
      </c>
      <c r="CF31" s="16" t="str">
        <f t="shared" si="264"/>
        <v/>
      </c>
      <c r="CG31" s="17" t="str">
        <f t="shared" si="265"/>
        <v/>
      </c>
      <c r="CH31" s="17" t="str">
        <f t="shared" si="136"/>
        <v/>
      </c>
      <c r="CI31" s="17" t="str">
        <f t="shared" si="137"/>
        <v/>
      </c>
      <c r="CJ31" s="17" t="str">
        <f t="shared" si="138"/>
        <v/>
      </c>
      <c r="CK31" s="17" t="str">
        <f t="shared" si="139"/>
        <v/>
      </c>
      <c r="CL31" s="17" t="str">
        <f t="shared" si="140"/>
        <v/>
      </c>
      <c r="CM31" s="17" t="str">
        <f t="shared" si="141"/>
        <v/>
      </c>
      <c r="CN31" s="17" t="str">
        <f t="shared" si="142"/>
        <v/>
      </c>
      <c r="CO31" s="17" t="str">
        <f t="shared" si="143"/>
        <v/>
      </c>
      <c r="CP31" s="17" t="str">
        <f t="shared" si="144"/>
        <v/>
      </c>
      <c r="CQ31" s="17" t="str">
        <f t="shared" si="145"/>
        <v/>
      </c>
      <c r="CR31" s="17" t="str">
        <f t="shared" si="146"/>
        <v/>
      </c>
      <c r="CS31" s="17" t="str">
        <f t="shared" si="147"/>
        <v/>
      </c>
      <c r="CT31" s="17" t="str">
        <f t="shared" si="148"/>
        <v/>
      </c>
      <c r="CU31" s="17" t="str">
        <f t="shared" si="149"/>
        <v/>
      </c>
      <c r="CV31" s="17" t="str">
        <f t="shared" si="150"/>
        <v/>
      </c>
      <c r="CW31" s="17" t="str">
        <f t="shared" si="151"/>
        <v/>
      </c>
      <c r="CX31" s="17" t="str">
        <f t="shared" si="152"/>
        <v/>
      </c>
      <c r="CY31" s="17" t="str">
        <f t="shared" si="153"/>
        <v/>
      </c>
      <c r="CZ31" s="17" t="str">
        <f t="shared" si="154"/>
        <v/>
      </c>
      <c r="DA31" s="17" t="str">
        <f t="shared" si="155"/>
        <v/>
      </c>
      <c r="DB31" s="17" t="str">
        <f t="shared" si="156"/>
        <v/>
      </c>
      <c r="DC31" s="17" t="str">
        <f t="shared" si="157"/>
        <v/>
      </c>
      <c r="DD31" s="17" t="str">
        <f t="shared" si="158"/>
        <v/>
      </c>
      <c r="DE31" s="17" t="str">
        <f t="shared" si="159"/>
        <v/>
      </c>
      <c r="DF31" s="17" t="str">
        <f t="shared" si="160"/>
        <v/>
      </c>
      <c r="DG31" s="17" t="str">
        <f t="shared" si="161"/>
        <v/>
      </c>
      <c r="DH31" s="17" t="str">
        <f t="shared" si="162"/>
        <v/>
      </c>
      <c r="DI31" s="17" t="str">
        <f t="shared" si="163"/>
        <v/>
      </c>
      <c r="DJ31" s="17" t="str">
        <f t="shared" si="164"/>
        <v/>
      </c>
      <c r="DK31" s="17" t="str">
        <f t="shared" si="165"/>
        <v/>
      </c>
      <c r="DL31" s="17" t="str">
        <f t="shared" si="166"/>
        <v/>
      </c>
      <c r="DM31" s="17" t="str">
        <f t="shared" si="167"/>
        <v/>
      </c>
      <c r="DN31" s="17" t="str">
        <f t="shared" si="168"/>
        <v/>
      </c>
      <c r="DO31" s="17" t="str">
        <f t="shared" si="169"/>
        <v/>
      </c>
      <c r="DP31" s="17" t="str">
        <f t="shared" si="170"/>
        <v/>
      </c>
      <c r="DQ31" s="17" t="str">
        <f t="shared" si="171"/>
        <v/>
      </c>
      <c r="DR31" s="17" t="str">
        <f t="shared" si="172"/>
        <v/>
      </c>
      <c r="DS31" s="7" t="str">
        <f t="shared" si="173"/>
        <v/>
      </c>
      <c r="DU31" s="16" t="str">
        <f t="shared" si="266"/>
        <v/>
      </c>
      <c r="DV31" s="7" t="str">
        <f t="shared" si="267"/>
        <v/>
      </c>
      <c r="DW31" s="16" t="str">
        <f t="shared" si="174"/>
        <v/>
      </c>
      <c r="DX31" s="7" t="str">
        <f t="shared" si="175"/>
        <v/>
      </c>
      <c r="DY31" s="16" t="str">
        <f t="shared" si="176"/>
        <v/>
      </c>
      <c r="DZ31" s="7" t="str">
        <f t="shared" si="177"/>
        <v/>
      </c>
      <c r="EA31" s="16" t="str">
        <f t="shared" si="178"/>
        <v/>
      </c>
      <c r="EB31" s="7" t="str">
        <f t="shared" si="179"/>
        <v/>
      </c>
      <c r="EC31" s="16" t="str">
        <f t="shared" si="180"/>
        <v/>
      </c>
      <c r="ED31" s="7" t="str">
        <f t="shared" si="181"/>
        <v/>
      </c>
      <c r="EE31" s="16" t="str">
        <f t="shared" si="182"/>
        <v/>
      </c>
      <c r="EF31" s="7" t="str">
        <f t="shared" si="183"/>
        <v/>
      </c>
      <c r="EG31" s="16" t="str">
        <f t="shared" si="184"/>
        <v/>
      </c>
      <c r="EH31" s="7" t="str">
        <f t="shared" si="185"/>
        <v/>
      </c>
      <c r="EI31" s="16" t="str">
        <f t="shared" si="186"/>
        <v/>
      </c>
      <c r="EJ31" s="7" t="str">
        <f t="shared" si="187"/>
        <v/>
      </c>
      <c r="EK31" s="16" t="str">
        <f t="shared" si="188"/>
        <v/>
      </c>
      <c r="EL31" s="7" t="str">
        <f t="shared" si="189"/>
        <v/>
      </c>
      <c r="EM31" s="16" t="str">
        <f t="shared" si="190"/>
        <v/>
      </c>
      <c r="EN31" s="7" t="str">
        <f t="shared" si="191"/>
        <v/>
      </c>
      <c r="EO31" s="16" t="str">
        <f t="shared" si="192"/>
        <v/>
      </c>
      <c r="EP31" s="7" t="str">
        <f t="shared" si="193"/>
        <v/>
      </c>
      <c r="EQ31" s="16" t="str">
        <f t="shared" si="194"/>
        <v/>
      </c>
      <c r="ER31" s="7" t="str">
        <f t="shared" si="195"/>
        <v/>
      </c>
      <c r="ES31" s="16" t="str">
        <f t="shared" si="196"/>
        <v/>
      </c>
      <c r="ET31" s="7" t="str">
        <f t="shared" si="197"/>
        <v/>
      </c>
      <c r="EU31" s="16" t="str">
        <f t="shared" si="198"/>
        <v/>
      </c>
      <c r="EV31" s="7" t="str">
        <f t="shared" si="199"/>
        <v/>
      </c>
      <c r="EW31" s="16" t="str">
        <f t="shared" si="200"/>
        <v/>
      </c>
      <c r="EX31" s="7" t="str">
        <f t="shared" si="201"/>
        <v/>
      </c>
      <c r="EY31" s="16" t="str">
        <f t="shared" si="202"/>
        <v/>
      </c>
      <c r="EZ31" s="7" t="str">
        <f t="shared" si="203"/>
        <v/>
      </c>
      <c r="FA31" s="16" t="str">
        <f t="shared" si="204"/>
        <v/>
      </c>
      <c r="FB31" s="7" t="str">
        <f t="shared" si="205"/>
        <v/>
      </c>
      <c r="FC31" s="16" t="str">
        <f t="shared" si="206"/>
        <v/>
      </c>
      <c r="FD31" s="7" t="str">
        <f t="shared" si="207"/>
        <v/>
      </c>
      <c r="FE31" s="16" t="str">
        <f t="shared" si="208"/>
        <v/>
      </c>
      <c r="FF31" s="7" t="str">
        <f t="shared" si="209"/>
        <v/>
      </c>
      <c r="FG31" s="16" t="str">
        <f t="shared" si="210"/>
        <v/>
      </c>
      <c r="FH31" s="7" t="str">
        <f t="shared" si="211"/>
        <v/>
      </c>
      <c r="FJ31" s="16" t="str">
        <f t="shared" si="212"/>
        <v/>
      </c>
      <c r="FK31" s="7" t="str">
        <f t="shared" si="213"/>
        <v/>
      </c>
      <c r="FL31" s="16" t="str">
        <f t="shared" si="214"/>
        <v/>
      </c>
      <c r="FM31" s="7" t="str">
        <f t="shared" si="215"/>
        <v/>
      </c>
      <c r="FN31" s="16" t="str">
        <f t="shared" si="216"/>
        <v/>
      </c>
      <c r="FO31" s="7" t="str">
        <f t="shared" si="217"/>
        <v/>
      </c>
      <c r="FP31" s="16" t="str">
        <f t="shared" si="218"/>
        <v/>
      </c>
      <c r="FQ31" s="7" t="str">
        <f t="shared" si="219"/>
        <v/>
      </c>
      <c r="FR31" s="16" t="str">
        <f t="shared" si="220"/>
        <v/>
      </c>
      <c r="FS31" s="7" t="str">
        <f t="shared" si="221"/>
        <v/>
      </c>
      <c r="FT31" s="16" t="str">
        <f t="shared" si="222"/>
        <v/>
      </c>
      <c r="FU31" s="7" t="str">
        <f t="shared" si="223"/>
        <v/>
      </c>
      <c r="FV31" s="16" t="str">
        <f t="shared" si="224"/>
        <v/>
      </c>
      <c r="FW31" s="7" t="str">
        <f t="shared" si="225"/>
        <v/>
      </c>
      <c r="FX31" s="16" t="str">
        <f t="shared" si="226"/>
        <v/>
      </c>
      <c r="FY31" s="7" t="str">
        <f t="shared" si="227"/>
        <v/>
      </c>
      <c r="FZ31" s="16" t="str">
        <f t="shared" si="228"/>
        <v/>
      </c>
      <c r="GA31" s="7" t="str">
        <f t="shared" si="229"/>
        <v/>
      </c>
      <c r="GB31" s="16" t="str">
        <f t="shared" si="230"/>
        <v/>
      </c>
      <c r="GC31" s="7" t="str">
        <f t="shared" si="231"/>
        <v/>
      </c>
      <c r="GD31" s="16" t="str">
        <f t="shared" si="232"/>
        <v/>
      </c>
      <c r="GE31" s="7" t="str">
        <f t="shared" si="233"/>
        <v/>
      </c>
      <c r="GF31" s="16" t="str">
        <f t="shared" si="234"/>
        <v/>
      </c>
      <c r="GG31" s="7" t="str">
        <f t="shared" si="235"/>
        <v/>
      </c>
      <c r="GH31" s="16" t="str">
        <f t="shared" si="236"/>
        <v/>
      </c>
      <c r="GI31" s="7" t="str">
        <f t="shared" si="237"/>
        <v/>
      </c>
      <c r="GJ31" s="16" t="str">
        <f t="shared" si="238"/>
        <v/>
      </c>
      <c r="GK31" s="7" t="str">
        <f t="shared" si="239"/>
        <v/>
      </c>
      <c r="GL31" s="16" t="str">
        <f t="shared" si="240"/>
        <v/>
      </c>
      <c r="GM31" s="7" t="str">
        <f t="shared" si="241"/>
        <v/>
      </c>
      <c r="GN31" s="16" t="str">
        <f t="shared" si="242"/>
        <v/>
      </c>
      <c r="GO31" s="7" t="str">
        <f t="shared" si="243"/>
        <v/>
      </c>
      <c r="GP31" s="16" t="str">
        <f t="shared" si="244"/>
        <v/>
      </c>
      <c r="GQ31" s="7" t="str">
        <f t="shared" si="245"/>
        <v/>
      </c>
      <c r="GR31" s="16" t="str">
        <f t="shared" si="246"/>
        <v/>
      </c>
      <c r="GS31" s="7" t="str">
        <f t="shared" si="247"/>
        <v/>
      </c>
      <c r="GT31" s="16" t="str">
        <f t="shared" si="248"/>
        <v/>
      </c>
      <c r="GU31" s="7" t="str">
        <f t="shared" si="249"/>
        <v/>
      </c>
      <c r="GV31" s="16" t="str">
        <f t="shared" si="250"/>
        <v/>
      </c>
      <c r="GW31" s="7" t="str">
        <f t="shared" si="251"/>
        <v/>
      </c>
    </row>
    <row r="32" spans="1:205" x14ac:dyDescent="0.25">
      <c r="A32" s="2"/>
      <c r="B32" s="21" t="str">
        <f>IFERROR(INDEX('Tournament Setup'!$B$17:$B$84, MATCH($BE32, 'Tournament Setup'!$BV$17:$BV$84, 0)), "")</f>
        <v>Japan</v>
      </c>
      <c r="C32" s="36" t="s">
        <v>9</v>
      </c>
      <c r="D32" s="21" t="str">
        <f>IFERROR(INDEX('Tournament Setup'!$J$17:$J$84, MATCH($BE32, 'Tournament Setup'!$BV$17:$BV$84, 0)), "")</f>
        <v>Samoa</v>
      </c>
      <c r="E32" s="2"/>
      <c r="F32" s="63">
        <f>IFERROR(INDEX('Tournament Setup'!$AV$17:$AV$84, MATCH($BE32, 'Tournament Setup'!$BV$17:$BV$84, 0)), "")</f>
        <v>45197.833333333336</v>
      </c>
      <c r="G32" s="2"/>
      <c r="H32" s="67"/>
      <c r="I32" s="68"/>
      <c r="J32" s="2"/>
      <c r="K32" s="10"/>
      <c r="L32" s="11"/>
      <c r="M32" s="2"/>
      <c r="N32" s="10"/>
      <c r="O32" s="11"/>
      <c r="P32" s="10"/>
      <c r="Q32" s="11"/>
      <c r="R32" s="10"/>
      <c r="S32" s="11"/>
      <c r="T32" s="10"/>
      <c r="U32" s="11"/>
      <c r="V32" s="10"/>
      <c r="W32" s="11"/>
      <c r="X32" s="10"/>
      <c r="Y32" s="11"/>
      <c r="Z32" s="10"/>
      <c r="AA32" s="11"/>
      <c r="AB32" s="10"/>
      <c r="AC32" s="11"/>
      <c r="AD32" s="10"/>
      <c r="AE32" s="11"/>
      <c r="AF32" s="10"/>
      <c r="AG32" s="11"/>
      <c r="AH32" s="10"/>
      <c r="AI32" s="11"/>
      <c r="AJ32" s="10"/>
      <c r="AK32" s="11"/>
      <c r="AL32" s="10"/>
      <c r="AM32" s="11"/>
      <c r="AN32" s="10"/>
      <c r="AO32" s="11"/>
      <c r="AP32" s="10"/>
      <c r="AQ32" s="11"/>
      <c r="AR32" s="10"/>
      <c r="AS32" s="11"/>
      <c r="AT32" s="10"/>
      <c r="AU32" s="11"/>
      <c r="AV32" s="10"/>
      <c r="AW32" s="11"/>
      <c r="AX32" s="10"/>
      <c r="AY32" s="11"/>
      <c r="AZ32" s="10"/>
      <c r="BA32" s="11"/>
      <c r="BB32" s="2"/>
      <c r="BE32" s="34">
        <v>26</v>
      </c>
      <c r="BG32" s="34" t="str">
        <f t="shared" si="252"/>
        <v/>
      </c>
      <c r="BI32" s="16" t="str">
        <f t="shared" si="253"/>
        <v/>
      </c>
      <c r="BJ32" s="7" t="str">
        <f t="shared" si="254"/>
        <v/>
      </c>
      <c r="BL32" s="34" t="str">
        <f t="shared" si="134"/>
        <v>JapanSamoa</v>
      </c>
      <c r="BN32" s="16" t="str">
        <f t="shared" si="255"/>
        <v/>
      </c>
      <c r="BO32" s="17" t="str">
        <f t="shared" si="256"/>
        <v/>
      </c>
      <c r="BP32" s="17" t="str">
        <f t="shared" si="257"/>
        <v/>
      </c>
      <c r="BQ32" s="7" t="str">
        <f t="shared" si="258"/>
        <v/>
      </c>
      <c r="BS32" s="16" t="str">
        <f t="shared" si="259"/>
        <v/>
      </c>
      <c r="BT32" s="17" t="str">
        <f t="shared" si="260"/>
        <v/>
      </c>
      <c r="BU32" s="17" t="str">
        <f t="shared" si="261"/>
        <v/>
      </c>
      <c r="BV32" s="7" t="str">
        <f t="shared" si="262"/>
        <v/>
      </c>
      <c r="BX32" s="16" t="str">
        <f t="shared" si="263"/>
        <v/>
      </c>
      <c r="BY32" s="7" t="str">
        <f t="shared" si="135"/>
        <v/>
      </c>
      <c r="CA32" s="16" t="str">
        <f>IFERROR(INDEX('Tournament Setup'!$J$90:$J$109, MATCH($B32, 'Tournament Setup'!$B$90:$B$109, 0)), "")</f>
        <v>White</v>
      </c>
      <c r="CB32" s="7" t="str">
        <f>IFERROR(INDEX('Tournament Setup'!$Q$90:$Q$109, MATCH($B32, 'Tournament Setup'!$B$90:$B$109, 0)), "")</f>
        <v>Red - Medium</v>
      </c>
      <c r="CC32" s="16" t="str">
        <f>IFERROR(INDEX('Tournament Setup'!$J$90:$J$109, MATCH($D32, 'Tournament Setup'!$B$90:$B$109, 0)), "")</f>
        <v>Blue - Royal</v>
      </c>
      <c r="CD32" s="7" t="str">
        <f>IFERROR(INDEX('Tournament Setup'!$Q$90:$Q$109, MATCH($D32, 'Tournament Setup'!$B$90:$B$109, 0)), "")</f>
        <v>White</v>
      </c>
      <c r="CF32" s="16" t="str">
        <f t="shared" si="264"/>
        <v/>
      </c>
      <c r="CG32" s="17" t="str">
        <f t="shared" si="265"/>
        <v/>
      </c>
      <c r="CH32" s="17" t="str">
        <f t="shared" si="136"/>
        <v/>
      </c>
      <c r="CI32" s="17" t="str">
        <f t="shared" si="137"/>
        <v/>
      </c>
      <c r="CJ32" s="17" t="str">
        <f t="shared" si="138"/>
        <v/>
      </c>
      <c r="CK32" s="17" t="str">
        <f t="shared" si="139"/>
        <v/>
      </c>
      <c r="CL32" s="17" t="str">
        <f t="shared" si="140"/>
        <v/>
      </c>
      <c r="CM32" s="17" t="str">
        <f t="shared" si="141"/>
        <v/>
      </c>
      <c r="CN32" s="17" t="str">
        <f t="shared" si="142"/>
        <v/>
      </c>
      <c r="CO32" s="17" t="str">
        <f t="shared" si="143"/>
        <v/>
      </c>
      <c r="CP32" s="17" t="str">
        <f t="shared" si="144"/>
        <v/>
      </c>
      <c r="CQ32" s="17" t="str">
        <f t="shared" si="145"/>
        <v/>
      </c>
      <c r="CR32" s="17" t="str">
        <f t="shared" si="146"/>
        <v/>
      </c>
      <c r="CS32" s="17" t="str">
        <f t="shared" si="147"/>
        <v/>
      </c>
      <c r="CT32" s="17" t="str">
        <f t="shared" si="148"/>
        <v/>
      </c>
      <c r="CU32" s="17" t="str">
        <f t="shared" si="149"/>
        <v/>
      </c>
      <c r="CV32" s="17" t="str">
        <f t="shared" si="150"/>
        <v/>
      </c>
      <c r="CW32" s="17" t="str">
        <f t="shared" si="151"/>
        <v/>
      </c>
      <c r="CX32" s="17" t="str">
        <f t="shared" si="152"/>
        <v/>
      </c>
      <c r="CY32" s="17" t="str">
        <f t="shared" si="153"/>
        <v/>
      </c>
      <c r="CZ32" s="17" t="str">
        <f t="shared" si="154"/>
        <v/>
      </c>
      <c r="DA32" s="17" t="str">
        <f t="shared" si="155"/>
        <v/>
      </c>
      <c r="DB32" s="17" t="str">
        <f t="shared" si="156"/>
        <v/>
      </c>
      <c r="DC32" s="17" t="str">
        <f t="shared" si="157"/>
        <v/>
      </c>
      <c r="DD32" s="17" t="str">
        <f t="shared" si="158"/>
        <v/>
      </c>
      <c r="DE32" s="17" t="str">
        <f t="shared" si="159"/>
        <v/>
      </c>
      <c r="DF32" s="17" t="str">
        <f t="shared" si="160"/>
        <v/>
      </c>
      <c r="DG32" s="17" t="str">
        <f t="shared" si="161"/>
        <v/>
      </c>
      <c r="DH32" s="17" t="str">
        <f t="shared" si="162"/>
        <v/>
      </c>
      <c r="DI32" s="17" t="str">
        <f t="shared" si="163"/>
        <v/>
      </c>
      <c r="DJ32" s="17" t="str">
        <f t="shared" si="164"/>
        <v/>
      </c>
      <c r="DK32" s="17" t="str">
        <f t="shared" si="165"/>
        <v/>
      </c>
      <c r="DL32" s="17" t="str">
        <f t="shared" si="166"/>
        <v/>
      </c>
      <c r="DM32" s="17" t="str">
        <f t="shared" si="167"/>
        <v/>
      </c>
      <c r="DN32" s="17" t="str">
        <f t="shared" si="168"/>
        <v/>
      </c>
      <c r="DO32" s="17" t="str">
        <f t="shared" si="169"/>
        <v/>
      </c>
      <c r="DP32" s="17" t="str">
        <f t="shared" si="170"/>
        <v/>
      </c>
      <c r="DQ32" s="17" t="str">
        <f t="shared" si="171"/>
        <v/>
      </c>
      <c r="DR32" s="17" t="str">
        <f t="shared" si="172"/>
        <v/>
      </c>
      <c r="DS32" s="7" t="str">
        <f t="shared" si="173"/>
        <v/>
      </c>
      <c r="DU32" s="16" t="str">
        <f t="shared" si="266"/>
        <v/>
      </c>
      <c r="DV32" s="7" t="str">
        <f t="shared" si="267"/>
        <v/>
      </c>
      <c r="DW32" s="16" t="str">
        <f t="shared" si="174"/>
        <v/>
      </c>
      <c r="DX32" s="7" t="str">
        <f t="shared" si="175"/>
        <v/>
      </c>
      <c r="DY32" s="16" t="str">
        <f t="shared" si="176"/>
        <v/>
      </c>
      <c r="DZ32" s="7" t="str">
        <f t="shared" si="177"/>
        <v/>
      </c>
      <c r="EA32" s="16" t="str">
        <f t="shared" si="178"/>
        <v/>
      </c>
      <c r="EB32" s="7" t="str">
        <f t="shared" si="179"/>
        <v/>
      </c>
      <c r="EC32" s="16" t="str">
        <f t="shared" si="180"/>
        <v/>
      </c>
      <c r="ED32" s="7" t="str">
        <f t="shared" si="181"/>
        <v/>
      </c>
      <c r="EE32" s="16" t="str">
        <f t="shared" si="182"/>
        <v/>
      </c>
      <c r="EF32" s="7" t="str">
        <f t="shared" si="183"/>
        <v/>
      </c>
      <c r="EG32" s="16" t="str">
        <f t="shared" si="184"/>
        <v/>
      </c>
      <c r="EH32" s="7" t="str">
        <f t="shared" si="185"/>
        <v/>
      </c>
      <c r="EI32" s="16" t="str">
        <f t="shared" si="186"/>
        <v/>
      </c>
      <c r="EJ32" s="7" t="str">
        <f t="shared" si="187"/>
        <v/>
      </c>
      <c r="EK32" s="16" t="str">
        <f t="shared" si="188"/>
        <v/>
      </c>
      <c r="EL32" s="7" t="str">
        <f t="shared" si="189"/>
        <v/>
      </c>
      <c r="EM32" s="16" t="str">
        <f t="shared" si="190"/>
        <v/>
      </c>
      <c r="EN32" s="7" t="str">
        <f t="shared" si="191"/>
        <v/>
      </c>
      <c r="EO32" s="16" t="str">
        <f t="shared" si="192"/>
        <v/>
      </c>
      <c r="EP32" s="7" t="str">
        <f t="shared" si="193"/>
        <v/>
      </c>
      <c r="EQ32" s="16" t="str">
        <f t="shared" si="194"/>
        <v/>
      </c>
      <c r="ER32" s="7" t="str">
        <f t="shared" si="195"/>
        <v/>
      </c>
      <c r="ES32" s="16" t="str">
        <f t="shared" si="196"/>
        <v/>
      </c>
      <c r="ET32" s="7" t="str">
        <f t="shared" si="197"/>
        <v/>
      </c>
      <c r="EU32" s="16" t="str">
        <f t="shared" si="198"/>
        <v/>
      </c>
      <c r="EV32" s="7" t="str">
        <f t="shared" si="199"/>
        <v/>
      </c>
      <c r="EW32" s="16" t="str">
        <f t="shared" si="200"/>
        <v/>
      </c>
      <c r="EX32" s="7" t="str">
        <f t="shared" si="201"/>
        <v/>
      </c>
      <c r="EY32" s="16" t="str">
        <f t="shared" si="202"/>
        <v/>
      </c>
      <c r="EZ32" s="7" t="str">
        <f t="shared" si="203"/>
        <v/>
      </c>
      <c r="FA32" s="16" t="str">
        <f t="shared" si="204"/>
        <v/>
      </c>
      <c r="FB32" s="7" t="str">
        <f t="shared" si="205"/>
        <v/>
      </c>
      <c r="FC32" s="16" t="str">
        <f t="shared" si="206"/>
        <v/>
      </c>
      <c r="FD32" s="7" t="str">
        <f t="shared" si="207"/>
        <v/>
      </c>
      <c r="FE32" s="16" t="str">
        <f t="shared" si="208"/>
        <v/>
      </c>
      <c r="FF32" s="7" t="str">
        <f t="shared" si="209"/>
        <v/>
      </c>
      <c r="FG32" s="16" t="str">
        <f t="shared" si="210"/>
        <v/>
      </c>
      <c r="FH32" s="7" t="str">
        <f t="shared" si="211"/>
        <v/>
      </c>
      <c r="FJ32" s="16" t="str">
        <f t="shared" si="212"/>
        <v/>
      </c>
      <c r="FK32" s="7" t="str">
        <f t="shared" si="213"/>
        <v/>
      </c>
      <c r="FL32" s="16" t="str">
        <f t="shared" si="214"/>
        <v/>
      </c>
      <c r="FM32" s="7" t="str">
        <f t="shared" si="215"/>
        <v/>
      </c>
      <c r="FN32" s="16" t="str">
        <f t="shared" si="216"/>
        <v/>
      </c>
      <c r="FO32" s="7" t="str">
        <f t="shared" si="217"/>
        <v/>
      </c>
      <c r="FP32" s="16" t="str">
        <f t="shared" si="218"/>
        <v/>
      </c>
      <c r="FQ32" s="7" t="str">
        <f t="shared" si="219"/>
        <v/>
      </c>
      <c r="FR32" s="16" t="str">
        <f t="shared" si="220"/>
        <v/>
      </c>
      <c r="FS32" s="7" t="str">
        <f t="shared" si="221"/>
        <v/>
      </c>
      <c r="FT32" s="16" t="str">
        <f t="shared" si="222"/>
        <v/>
      </c>
      <c r="FU32" s="7" t="str">
        <f t="shared" si="223"/>
        <v/>
      </c>
      <c r="FV32" s="16" t="str">
        <f t="shared" si="224"/>
        <v/>
      </c>
      <c r="FW32" s="7" t="str">
        <f t="shared" si="225"/>
        <v/>
      </c>
      <c r="FX32" s="16" t="str">
        <f t="shared" si="226"/>
        <v/>
      </c>
      <c r="FY32" s="7" t="str">
        <f t="shared" si="227"/>
        <v/>
      </c>
      <c r="FZ32" s="16" t="str">
        <f t="shared" si="228"/>
        <v/>
      </c>
      <c r="GA32" s="7" t="str">
        <f t="shared" si="229"/>
        <v/>
      </c>
      <c r="GB32" s="16" t="str">
        <f t="shared" si="230"/>
        <v/>
      </c>
      <c r="GC32" s="7" t="str">
        <f t="shared" si="231"/>
        <v/>
      </c>
      <c r="GD32" s="16" t="str">
        <f t="shared" si="232"/>
        <v/>
      </c>
      <c r="GE32" s="7" t="str">
        <f t="shared" si="233"/>
        <v/>
      </c>
      <c r="GF32" s="16" t="str">
        <f t="shared" si="234"/>
        <v/>
      </c>
      <c r="GG32" s="7" t="str">
        <f t="shared" si="235"/>
        <v/>
      </c>
      <c r="GH32" s="16" t="str">
        <f t="shared" si="236"/>
        <v/>
      </c>
      <c r="GI32" s="7" t="str">
        <f t="shared" si="237"/>
        <v/>
      </c>
      <c r="GJ32" s="16" t="str">
        <f t="shared" si="238"/>
        <v/>
      </c>
      <c r="GK32" s="7" t="str">
        <f t="shared" si="239"/>
        <v/>
      </c>
      <c r="GL32" s="16" t="str">
        <f t="shared" si="240"/>
        <v/>
      </c>
      <c r="GM32" s="7" t="str">
        <f t="shared" si="241"/>
        <v/>
      </c>
      <c r="GN32" s="16" t="str">
        <f t="shared" si="242"/>
        <v/>
      </c>
      <c r="GO32" s="7" t="str">
        <f t="shared" si="243"/>
        <v/>
      </c>
      <c r="GP32" s="16" t="str">
        <f t="shared" si="244"/>
        <v/>
      </c>
      <c r="GQ32" s="7" t="str">
        <f t="shared" si="245"/>
        <v/>
      </c>
      <c r="GR32" s="16" t="str">
        <f t="shared" si="246"/>
        <v/>
      </c>
      <c r="GS32" s="7" t="str">
        <f t="shared" si="247"/>
        <v/>
      </c>
      <c r="GT32" s="16" t="str">
        <f t="shared" si="248"/>
        <v/>
      </c>
      <c r="GU32" s="7" t="str">
        <f t="shared" si="249"/>
        <v/>
      </c>
      <c r="GV32" s="16" t="str">
        <f t="shared" si="250"/>
        <v/>
      </c>
      <c r="GW32" s="7" t="str">
        <f t="shared" si="251"/>
        <v/>
      </c>
    </row>
    <row r="33" spans="1:205" x14ac:dyDescent="0.25">
      <c r="A33" s="2"/>
      <c r="B33" s="21" t="str">
        <f>IFERROR(INDEX('Tournament Setup'!$B$17:$B$84, MATCH($BE33, 'Tournament Setup'!$BV$17:$BV$84, 0)), "")</f>
        <v>New Zealand</v>
      </c>
      <c r="C33" s="36" t="s">
        <v>9</v>
      </c>
      <c r="D33" s="21" t="str">
        <f>IFERROR(INDEX('Tournament Setup'!$J$17:$J$84, MATCH($BE33, 'Tournament Setup'!$BV$17:$BV$84, 0)), "")</f>
        <v>Italy</v>
      </c>
      <c r="E33" s="2"/>
      <c r="F33" s="63">
        <f>IFERROR(INDEX('Tournament Setup'!$AV$17:$AV$84, MATCH($BE33, 'Tournament Setup'!$BV$17:$BV$84, 0)), "")</f>
        <v>45198.833333333336</v>
      </c>
      <c r="G33" s="2"/>
      <c r="H33" s="67"/>
      <c r="I33" s="68"/>
      <c r="J33" s="2"/>
      <c r="K33" s="10"/>
      <c r="L33" s="11"/>
      <c r="M33" s="2"/>
      <c r="N33" s="10"/>
      <c r="O33" s="11"/>
      <c r="P33" s="10"/>
      <c r="Q33" s="11"/>
      <c r="R33" s="10"/>
      <c r="S33" s="11"/>
      <c r="T33" s="10"/>
      <c r="U33" s="11"/>
      <c r="V33" s="10"/>
      <c r="W33" s="11"/>
      <c r="X33" s="10"/>
      <c r="Y33" s="11"/>
      <c r="Z33" s="10"/>
      <c r="AA33" s="11"/>
      <c r="AB33" s="10"/>
      <c r="AC33" s="11"/>
      <c r="AD33" s="10"/>
      <c r="AE33" s="11"/>
      <c r="AF33" s="10"/>
      <c r="AG33" s="11"/>
      <c r="AH33" s="10"/>
      <c r="AI33" s="11"/>
      <c r="AJ33" s="10"/>
      <c r="AK33" s="11"/>
      <c r="AL33" s="10"/>
      <c r="AM33" s="11"/>
      <c r="AN33" s="10"/>
      <c r="AO33" s="11"/>
      <c r="AP33" s="10"/>
      <c r="AQ33" s="11"/>
      <c r="AR33" s="10"/>
      <c r="AS33" s="11"/>
      <c r="AT33" s="10"/>
      <c r="AU33" s="11"/>
      <c r="AV33" s="10"/>
      <c r="AW33" s="11"/>
      <c r="AX33" s="10"/>
      <c r="AY33" s="11"/>
      <c r="AZ33" s="10"/>
      <c r="BA33" s="11"/>
      <c r="BB33" s="2"/>
      <c r="BE33" s="34">
        <v>27</v>
      </c>
      <c r="BG33" s="34" t="str">
        <f t="shared" si="252"/>
        <v/>
      </c>
      <c r="BI33" s="16" t="str">
        <f t="shared" si="253"/>
        <v/>
      </c>
      <c r="BJ33" s="7" t="str">
        <f t="shared" si="254"/>
        <v/>
      </c>
      <c r="BL33" s="34" t="str">
        <f t="shared" si="134"/>
        <v>New ZealandItaly</v>
      </c>
      <c r="BN33" s="16" t="str">
        <f t="shared" si="255"/>
        <v/>
      </c>
      <c r="BO33" s="17" t="str">
        <f t="shared" si="256"/>
        <v/>
      </c>
      <c r="BP33" s="17" t="str">
        <f t="shared" si="257"/>
        <v/>
      </c>
      <c r="BQ33" s="7" t="str">
        <f t="shared" si="258"/>
        <v/>
      </c>
      <c r="BS33" s="16" t="str">
        <f t="shared" si="259"/>
        <v/>
      </c>
      <c r="BT33" s="17" t="str">
        <f t="shared" si="260"/>
        <v/>
      </c>
      <c r="BU33" s="17" t="str">
        <f t="shared" si="261"/>
        <v/>
      </c>
      <c r="BV33" s="7" t="str">
        <f t="shared" si="262"/>
        <v/>
      </c>
      <c r="BX33" s="16" t="str">
        <f t="shared" si="263"/>
        <v/>
      </c>
      <c r="BY33" s="7" t="str">
        <f t="shared" si="135"/>
        <v/>
      </c>
      <c r="CA33" s="16" t="str">
        <f>IFERROR(INDEX('Tournament Setup'!$J$90:$J$109, MATCH($B33, 'Tournament Setup'!$B$90:$B$109, 0)), "")</f>
        <v>Black</v>
      </c>
      <c r="CB33" s="7" t="str">
        <f>IFERROR(INDEX('Tournament Setup'!$Q$90:$Q$109, MATCH($B33, 'Tournament Setup'!$B$90:$B$109, 0)), "")</f>
        <v>White</v>
      </c>
      <c r="CC33" s="16" t="str">
        <f>IFERROR(INDEX('Tournament Setup'!$J$90:$J$109, MATCH($D33, 'Tournament Setup'!$B$90:$B$109, 0)), "")</f>
        <v>Blue - Royal</v>
      </c>
      <c r="CD33" s="7" t="str">
        <f>IFERROR(INDEX('Tournament Setup'!$Q$90:$Q$109, MATCH($D33, 'Tournament Setup'!$B$90:$B$109, 0)), "")</f>
        <v>White</v>
      </c>
      <c r="CF33" s="16" t="str">
        <f t="shared" si="264"/>
        <v/>
      </c>
      <c r="CG33" s="17" t="str">
        <f t="shared" si="265"/>
        <v/>
      </c>
      <c r="CH33" s="17" t="str">
        <f t="shared" si="136"/>
        <v/>
      </c>
      <c r="CI33" s="17" t="str">
        <f t="shared" si="137"/>
        <v/>
      </c>
      <c r="CJ33" s="17" t="str">
        <f t="shared" si="138"/>
        <v/>
      </c>
      <c r="CK33" s="17" t="str">
        <f t="shared" si="139"/>
        <v/>
      </c>
      <c r="CL33" s="17" t="str">
        <f t="shared" si="140"/>
        <v/>
      </c>
      <c r="CM33" s="17" t="str">
        <f t="shared" si="141"/>
        <v/>
      </c>
      <c r="CN33" s="17" t="str">
        <f t="shared" si="142"/>
        <v/>
      </c>
      <c r="CO33" s="17" t="str">
        <f t="shared" si="143"/>
        <v/>
      </c>
      <c r="CP33" s="17" t="str">
        <f t="shared" si="144"/>
        <v/>
      </c>
      <c r="CQ33" s="17" t="str">
        <f t="shared" si="145"/>
        <v/>
      </c>
      <c r="CR33" s="17" t="str">
        <f t="shared" si="146"/>
        <v/>
      </c>
      <c r="CS33" s="17" t="str">
        <f t="shared" si="147"/>
        <v/>
      </c>
      <c r="CT33" s="17" t="str">
        <f t="shared" si="148"/>
        <v/>
      </c>
      <c r="CU33" s="17" t="str">
        <f t="shared" si="149"/>
        <v/>
      </c>
      <c r="CV33" s="17" t="str">
        <f t="shared" si="150"/>
        <v/>
      </c>
      <c r="CW33" s="17" t="str">
        <f t="shared" si="151"/>
        <v/>
      </c>
      <c r="CX33" s="17" t="str">
        <f t="shared" si="152"/>
        <v/>
      </c>
      <c r="CY33" s="17" t="str">
        <f t="shared" si="153"/>
        <v/>
      </c>
      <c r="CZ33" s="17" t="str">
        <f t="shared" si="154"/>
        <v/>
      </c>
      <c r="DA33" s="17" t="str">
        <f t="shared" si="155"/>
        <v/>
      </c>
      <c r="DB33" s="17" t="str">
        <f t="shared" si="156"/>
        <v/>
      </c>
      <c r="DC33" s="17" t="str">
        <f t="shared" si="157"/>
        <v/>
      </c>
      <c r="DD33" s="17" t="str">
        <f t="shared" si="158"/>
        <v/>
      </c>
      <c r="DE33" s="17" t="str">
        <f t="shared" si="159"/>
        <v/>
      </c>
      <c r="DF33" s="17" t="str">
        <f t="shared" si="160"/>
        <v/>
      </c>
      <c r="DG33" s="17" t="str">
        <f t="shared" si="161"/>
        <v/>
      </c>
      <c r="DH33" s="17" t="str">
        <f t="shared" si="162"/>
        <v/>
      </c>
      <c r="DI33" s="17" t="str">
        <f t="shared" si="163"/>
        <v/>
      </c>
      <c r="DJ33" s="17" t="str">
        <f t="shared" si="164"/>
        <v/>
      </c>
      <c r="DK33" s="17" t="str">
        <f t="shared" si="165"/>
        <v/>
      </c>
      <c r="DL33" s="17" t="str">
        <f t="shared" si="166"/>
        <v/>
      </c>
      <c r="DM33" s="17" t="str">
        <f t="shared" si="167"/>
        <v/>
      </c>
      <c r="DN33" s="17" t="str">
        <f t="shared" si="168"/>
        <v/>
      </c>
      <c r="DO33" s="17" t="str">
        <f t="shared" si="169"/>
        <v/>
      </c>
      <c r="DP33" s="17" t="str">
        <f t="shared" si="170"/>
        <v/>
      </c>
      <c r="DQ33" s="17" t="str">
        <f t="shared" si="171"/>
        <v/>
      </c>
      <c r="DR33" s="17" t="str">
        <f t="shared" si="172"/>
        <v/>
      </c>
      <c r="DS33" s="7" t="str">
        <f t="shared" si="173"/>
        <v/>
      </c>
      <c r="DU33" s="16" t="str">
        <f t="shared" si="266"/>
        <v/>
      </c>
      <c r="DV33" s="7" t="str">
        <f t="shared" si="267"/>
        <v/>
      </c>
      <c r="DW33" s="16" t="str">
        <f t="shared" si="174"/>
        <v/>
      </c>
      <c r="DX33" s="7" t="str">
        <f t="shared" si="175"/>
        <v/>
      </c>
      <c r="DY33" s="16" t="str">
        <f t="shared" si="176"/>
        <v/>
      </c>
      <c r="DZ33" s="7" t="str">
        <f t="shared" si="177"/>
        <v/>
      </c>
      <c r="EA33" s="16" t="str">
        <f t="shared" si="178"/>
        <v/>
      </c>
      <c r="EB33" s="7" t="str">
        <f t="shared" si="179"/>
        <v/>
      </c>
      <c r="EC33" s="16" t="str">
        <f t="shared" si="180"/>
        <v/>
      </c>
      <c r="ED33" s="7" t="str">
        <f t="shared" si="181"/>
        <v/>
      </c>
      <c r="EE33" s="16" t="str">
        <f t="shared" si="182"/>
        <v/>
      </c>
      <c r="EF33" s="7" t="str">
        <f t="shared" si="183"/>
        <v/>
      </c>
      <c r="EG33" s="16" t="str">
        <f t="shared" si="184"/>
        <v/>
      </c>
      <c r="EH33" s="7" t="str">
        <f t="shared" si="185"/>
        <v/>
      </c>
      <c r="EI33" s="16" t="str">
        <f t="shared" si="186"/>
        <v/>
      </c>
      <c r="EJ33" s="7" t="str">
        <f t="shared" si="187"/>
        <v/>
      </c>
      <c r="EK33" s="16" t="str">
        <f t="shared" si="188"/>
        <v/>
      </c>
      <c r="EL33" s="7" t="str">
        <f t="shared" si="189"/>
        <v/>
      </c>
      <c r="EM33" s="16" t="str">
        <f t="shared" si="190"/>
        <v/>
      </c>
      <c r="EN33" s="7" t="str">
        <f t="shared" si="191"/>
        <v/>
      </c>
      <c r="EO33" s="16" t="str">
        <f t="shared" si="192"/>
        <v/>
      </c>
      <c r="EP33" s="7" t="str">
        <f t="shared" si="193"/>
        <v/>
      </c>
      <c r="EQ33" s="16" t="str">
        <f t="shared" si="194"/>
        <v/>
      </c>
      <c r="ER33" s="7" t="str">
        <f t="shared" si="195"/>
        <v/>
      </c>
      <c r="ES33" s="16" t="str">
        <f t="shared" si="196"/>
        <v/>
      </c>
      <c r="ET33" s="7" t="str">
        <f t="shared" si="197"/>
        <v/>
      </c>
      <c r="EU33" s="16" t="str">
        <f t="shared" si="198"/>
        <v/>
      </c>
      <c r="EV33" s="7" t="str">
        <f t="shared" si="199"/>
        <v/>
      </c>
      <c r="EW33" s="16" t="str">
        <f t="shared" si="200"/>
        <v/>
      </c>
      <c r="EX33" s="7" t="str">
        <f t="shared" si="201"/>
        <v/>
      </c>
      <c r="EY33" s="16" t="str">
        <f t="shared" si="202"/>
        <v/>
      </c>
      <c r="EZ33" s="7" t="str">
        <f t="shared" si="203"/>
        <v/>
      </c>
      <c r="FA33" s="16" t="str">
        <f t="shared" si="204"/>
        <v/>
      </c>
      <c r="FB33" s="7" t="str">
        <f t="shared" si="205"/>
        <v/>
      </c>
      <c r="FC33" s="16" t="str">
        <f t="shared" si="206"/>
        <v/>
      </c>
      <c r="FD33" s="7" t="str">
        <f t="shared" si="207"/>
        <v/>
      </c>
      <c r="FE33" s="16" t="str">
        <f t="shared" si="208"/>
        <v/>
      </c>
      <c r="FF33" s="7" t="str">
        <f t="shared" si="209"/>
        <v/>
      </c>
      <c r="FG33" s="16" t="str">
        <f t="shared" si="210"/>
        <v/>
      </c>
      <c r="FH33" s="7" t="str">
        <f t="shared" si="211"/>
        <v/>
      </c>
      <c r="FJ33" s="16" t="str">
        <f t="shared" si="212"/>
        <v/>
      </c>
      <c r="FK33" s="7" t="str">
        <f t="shared" si="213"/>
        <v/>
      </c>
      <c r="FL33" s="16" t="str">
        <f t="shared" si="214"/>
        <v/>
      </c>
      <c r="FM33" s="7" t="str">
        <f t="shared" si="215"/>
        <v/>
      </c>
      <c r="FN33" s="16" t="str">
        <f t="shared" si="216"/>
        <v/>
      </c>
      <c r="FO33" s="7" t="str">
        <f t="shared" si="217"/>
        <v/>
      </c>
      <c r="FP33" s="16" t="str">
        <f t="shared" si="218"/>
        <v/>
      </c>
      <c r="FQ33" s="7" t="str">
        <f t="shared" si="219"/>
        <v/>
      </c>
      <c r="FR33" s="16" t="str">
        <f t="shared" si="220"/>
        <v/>
      </c>
      <c r="FS33" s="7" t="str">
        <f t="shared" si="221"/>
        <v/>
      </c>
      <c r="FT33" s="16" t="str">
        <f t="shared" si="222"/>
        <v/>
      </c>
      <c r="FU33" s="7" t="str">
        <f t="shared" si="223"/>
        <v/>
      </c>
      <c r="FV33" s="16" t="str">
        <f t="shared" si="224"/>
        <v/>
      </c>
      <c r="FW33" s="7" t="str">
        <f t="shared" si="225"/>
        <v/>
      </c>
      <c r="FX33" s="16" t="str">
        <f t="shared" si="226"/>
        <v/>
      </c>
      <c r="FY33" s="7" t="str">
        <f t="shared" si="227"/>
        <v/>
      </c>
      <c r="FZ33" s="16" t="str">
        <f t="shared" si="228"/>
        <v/>
      </c>
      <c r="GA33" s="7" t="str">
        <f t="shared" si="229"/>
        <v/>
      </c>
      <c r="GB33" s="16" t="str">
        <f t="shared" si="230"/>
        <v/>
      </c>
      <c r="GC33" s="7" t="str">
        <f t="shared" si="231"/>
        <v/>
      </c>
      <c r="GD33" s="16" t="str">
        <f t="shared" si="232"/>
        <v/>
      </c>
      <c r="GE33" s="7" t="str">
        <f t="shared" si="233"/>
        <v/>
      </c>
      <c r="GF33" s="16" t="str">
        <f t="shared" si="234"/>
        <v/>
      </c>
      <c r="GG33" s="7" t="str">
        <f t="shared" si="235"/>
        <v/>
      </c>
      <c r="GH33" s="16" t="str">
        <f t="shared" si="236"/>
        <v/>
      </c>
      <c r="GI33" s="7" t="str">
        <f t="shared" si="237"/>
        <v/>
      </c>
      <c r="GJ33" s="16" t="str">
        <f t="shared" si="238"/>
        <v/>
      </c>
      <c r="GK33" s="7" t="str">
        <f t="shared" si="239"/>
        <v/>
      </c>
      <c r="GL33" s="16" t="str">
        <f t="shared" si="240"/>
        <v/>
      </c>
      <c r="GM33" s="7" t="str">
        <f t="shared" si="241"/>
        <v/>
      </c>
      <c r="GN33" s="16" t="str">
        <f t="shared" si="242"/>
        <v/>
      </c>
      <c r="GO33" s="7" t="str">
        <f t="shared" si="243"/>
        <v/>
      </c>
      <c r="GP33" s="16" t="str">
        <f t="shared" si="244"/>
        <v/>
      </c>
      <c r="GQ33" s="7" t="str">
        <f t="shared" si="245"/>
        <v/>
      </c>
      <c r="GR33" s="16" t="str">
        <f t="shared" si="246"/>
        <v/>
      </c>
      <c r="GS33" s="7" t="str">
        <f t="shared" si="247"/>
        <v/>
      </c>
      <c r="GT33" s="16" t="str">
        <f t="shared" si="248"/>
        <v/>
      </c>
      <c r="GU33" s="7" t="str">
        <f t="shared" si="249"/>
        <v/>
      </c>
      <c r="GV33" s="16" t="str">
        <f t="shared" si="250"/>
        <v/>
      </c>
      <c r="GW33" s="7" t="str">
        <f t="shared" si="251"/>
        <v/>
      </c>
    </row>
    <row r="34" spans="1:205" x14ac:dyDescent="0.25">
      <c r="A34" s="2"/>
      <c r="B34" s="21" t="str">
        <f>IFERROR(INDEX('Tournament Setup'!$B$17:$B$84, MATCH($BE34, 'Tournament Setup'!$BV$17:$BV$84, 0)), "")</f>
        <v>Argentina</v>
      </c>
      <c r="C34" s="36" t="s">
        <v>9</v>
      </c>
      <c r="D34" s="21" t="str">
        <f>IFERROR(INDEX('Tournament Setup'!$J$17:$J$84, MATCH($BE34, 'Tournament Setup'!$BV$17:$BV$84, 0)), "")</f>
        <v>Chile</v>
      </c>
      <c r="E34" s="2"/>
      <c r="F34" s="63">
        <f>IFERROR(INDEX('Tournament Setup'!$AV$17:$AV$84, MATCH($BE34, 'Tournament Setup'!$BV$17:$BV$84, 0)), "")</f>
        <v>45199.583333333336</v>
      </c>
      <c r="G34" s="2"/>
      <c r="H34" s="67"/>
      <c r="I34" s="68"/>
      <c r="J34" s="2"/>
      <c r="K34" s="10"/>
      <c r="L34" s="11"/>
      <c r="M34" s="2"/>
      <c r="N34" s="10"/>
      <c r="O34" s="11"/>
      <c r="P34" s="10"/>
      <c r="Q34" s="11"/>
      <c r="R34" s="10"/>
      <c r="S34" s="11"/>
      <c r="T34" s="10"/>
      <c r="U34" s="11"/>
      <c r="V34" s="10"/>
      <c r="W34" s="11"/>
      <c r="X34" s="10"/>
      <c r="Y34" s="11"/>
      <c r="Z34" s="10"/>
      <c r="AA34" s="11"/>
      <c r="AB34" s="10"/>
      <c r="AC34" s="11"/>
      <c r="AD34" s="10"/>
      <c r="AE34" s="11"/>
      <c r="AF34" s="10"/>
      <c r="AG34" s="11"/>
      <c r="AH34" s="10"/>
      <c r="AI34" s="11"/>
      <c r="AJ34" s="10"/>
      <c r="AK34" s="11"/>
      <c r="AL34" s="10"/>
      <c r="AM34" s="11"/>
      <c r="AN34" s="10"/>
      <c r="AO34" s="11"/>
      <c r="AP34" s="10"/>
      <c r="AQ34" s="11"/>
      <c r="AR34" s="10"/>
      <c r="AS34" s="11"/>
      <c r="AT34" s="10"/>
      <c r="AU34" s="11"/>
      <c r="AV34" s="10"/>
      <c r="AW34" s="11"/>
      <c r="AX34" s="10"/>
      <c r="AY34" s="11"/>
      <c r="AZ34" s="10"/>
      <c r="BA34" s="11"/>
      <c r="BB34" s="2"/>
      <c r="BE34" s="34">
        <v>28</v>
      </c>
      <c r="BG34" s="34" t="str">
        <f t="shared" si="252"/>
        <v/>
      </c>
      <c r="BI34" s="16" t="str">
        <f t="shared" si="253"/>
        <v/>
      </c>
      <c r="BJ34" s="7" t="str">
        <f t="shared" si="254"/>
        <v/>
      </c>
      <c r="BL34" s="34" t="str">
        <f t="shared" si="134"/>
        <v>ArgentinaChile</v>
      </c>
      <c r="BN34" s="16" t="str">
        <f t="shared" si="255"/>
        <v/>
      </c>
      <c r="BO34" s="17" t="str">
        <f t="shared" si="256"/>
        <v/>
      </c>
      <c r="BP34" s="17" t="str">
        <f t="shared" si="257"/>
        <v/>
      </c>
      <c r="BQ34" s="7" t="str">
        <f t="shared" si="258"/>
        <v/>
      </c>
      <c r="BS34" s="16" t="str">
        <f t="shared" si="259"/>
        <v/>
      </c>
      <c r="BT34" s="17" t="str">
        <f t="shared" si="260"/>
        <v/>
      </c>
      <c r="BU34" s="17" t="str">
        <f t="shared" si="261"/>
        <v/>
      </c>
      <c r="BV34" s="7" t="str">
        <f t="shared" si="262"/>
        <v/>
      </c>
      <c r="BX34" s="16" t="str">
        <f t="shared" si="263"/>
        <v/>
      </c>
      <c r="BY34" s="7" t="str">
        <f t="shared" si="135"/>
        <v/>
      </c>
      <c r="CA34" s="16" t="str">
        <f>IFERROR(INDEX('Tournament Setup'!$J$90:$J$109, MATCH($B34, 'Tournament Setup'!$B$90:$B$109, 0)), "")</f>
        <v>Blue - Light</v>
      </c>
      <c r="CB34" s="7" t="str">
        <f>IFERROR(INDEX('Tournament Setup'!$Q$90:$Q$109, MATCH($B34, 'Tournament Setup'!$B$90:$B$109, 0)), "")</f>
        <v>White</v>
      </c>
      <c r="CC34" s="16" t="str">
        <f>IFERROR(INDEX('Tournament Setup'!$J$90:$J$109, MATCH($D34, 'Tournament Setup'!$B$90:$B$109, 0)), "")</f>
        <v>Red - Medium</v>
      </c>
      <c r="CD34" s="7" t="str">
        <f>IFERROR(INDEX('Tournament Setup'!$Q$90:$Q$109, MATCH($D34, 'Tournament Setup'!$B$90:$B$109, 0)), "")</f>
        <v>Blue - Royal</v>
      </c>
      <c r="CF34" s="16" t="str">
        <f t="shared" si="264"/>
        <v/>
      </c>
      <c r="CG34" s="17" t="str">
        <f t="shared" si="265"/>
        <v/>
      </c>
      <c r="CH34" s="17" t="str">
        <f t="shared" si="136"/>
        <v/>
      </c>
      <c r="CI34" s="17" t="str">
        <f t="shared" si="137"/>
        <v/>
      </c>
      <c r="CJ34" s="17" t="str">
        <f t="shared" si="138"/>
        <v/>
      </c>
      <c r="CK34" s="17" t="str">
        <f t="shared" si="139"/>
        <v/>
      </c>
      <c r="CL34" s="17" t="str">
        <f t="shared" si="140"/>
        <v/>
      </c>
      <c r="CM34" s="17" t="str">
        <f t="shared" si="141"/>
        <v/>
      </c>
      <c r="CN34" s="17" t="str">
        <f t="shared" si="142"/>
        <v/>
      </c>
      <c r="CO34" s="17" t="str">
        <f t="shared" si="143"/>
        <v/>
      </c>
      <c r="CP34" s="17" t="str">
        <f t="shared" si="144"/>
        <v/>
      </c>
      <c r="CQ34" s="17" t="str">
        <f t="shared" si="145"/>
        <v/>
      </c>
      <c r="CR34" s="17" t="str">
        <f t="shared" si="146"/>
        <v/>
      </c>
      <c r="CS34" s="17" t="str">
        <f t="shared" si="147"/>
        <v/>
      </c>
      <c r="CT34" s="17" t="str">
        <f t="shared" si="148"/>
        <v/>
      </c>
      <c r="CU34" s="17" t="str">
        <f t="shared" si="149"/>
        <v/>
      </c>
      <c r="CV34" s="17" t="str">
        <f t="shared" si="150"/>
        <v/>
      </c>
      <c r="CW34" s="17" t="str">
        <f t="shared" si="151"/>
        <v/>
      </c>
      <c r="CX34" s="17" t="str">
        <f t="shared" si="152"/>
        <v/>
      </c>
      <c r="CY34" s="17" t="str">
        <f t="shared" si="153"/>
        <v/>
      </c>
      <c r="CZ34" s="17" t="str">
        <f t="shared" si="154"/>
        <v/>
      </c>
      <c r="DA34" s="17" t="str">
        <f t="shared" si="155"/>
        <v/>
      </c>
      <c r="DB34" s="17" t="str">
        <f t="shared" si="156"/>
        <v/>
      </c>
      <c r="DC34" s="17" t="str">
        <f t="shared" si="157"/>
        <v/>
      </c>
      <c r="DD34" s="17" t="str">
        <f t="shared" si="158"/>
        <v/>
      </c>
      <c r="DE34" s="17" t="str">
        <f t="shared" si="159"/>
        <v/>
      </c>
      <c r="DF34" s="17" t="str">
        <f t="shared" si="160"/>
        <v/>
      </c>
      <c r="DG34" s="17" t="str">
        <f t="shared" si="161"/>
        <v/>
      </c>
      <c r="DH34" s="17" t="str">
        <f t="shared" si="162"/>
        <v/>
      </c>
      <c r="DI34" s="17" t="str">
        <f t="shared" si="163"/>
        <v/>
      </c>
      <c r="DJ34" s="17" t="str">
        <f t="shared" si="164"/>
        <v/>
      </c>
      <c r="DK34" s="17" t="str">
        <f t="shared" si="165"/>
        <v/>
      </c>
      <c r="DL34" s="17" t="str">
        <f t="shared" si="166"/>
        <v/>
      </c>
      <c r="DM34" s="17" t="str">
        <f t="shared" si="167"/>
        <v/>
      </c>
      <c r="DN34" s="17" t="str">
        <f t="shared" si="168"/>
        <v/>
      </c>
      <c r="DO34" s="17" t="str">
        <f t="shared" si="169"/>
        <v/>
      </c>
      <c r="DP34" s="17" t="str">
        <f t="shared" si="170"/>
        <v/>
      </c>
      <c r="DQ34" s="17" t="str">
        <f t="shared" si="171"/>
        <v/>
      </c>
      <c r="DR34" s="17" t="str">
        <f t="shared" si="172"/>
        <v/>
      </c>
      <c r="DS34" s="7" t="str">
        <f t="shared" si="173"/>
        <v/>
      </c>
      <c r="DU34" s="16" t="str">
        <f t="shared" si="266"/>
        <v/>
      </c>
      <c r="DV34" s="7" t="str">
        <f t="shared" si="267"/>
        <v/>
      </c>
      <c r="DW34" s="16" t="str">
        <f t="shared" si="174"/>
        <v/>
      </c>
      <c r="DX34" s="7" t="str">
        <f t="shared" si="175"/>
        <v/>
      </c>
      <c r="DY34" s="16" t="str">
        <f t="shared" si="176"/>
        <v/>
      </c>
      <c r="DZ34" s="7" t="str">
        <f t="shared" si="177"/>
        <v/>
      </c>
      <c r="EA34" s="16" t="str">
        <f t="shared" si="178"/>
        <v/>
      </c>
      <c r="EB34" s="7" t="str">
        <f t="shared" si="179"/>
        <v/>
      </c>
      <c r="EC34" s="16" t="str">
        <f t="shared" si="180"/>
        <v/>
      </c>
      <c r="ED34" s="7" t="str">
        <f t="shared" si="181"/>
        <v/>
      </c>
      <c r="EE34" s="16" t="str">
        <f t="shared" si="182"/>
        <v/>
      </c>
      <c r="EF34" s="7" t="str">
        <f t="shared" si="183"/>
        <v/>
      </c>
      <c r="EG34" s="16" t="str">
        <f t="shared" si="184"/>
        <v/>
      </c>
      <c r="EH34" s="7" t="str">
        <f t="shared" si="185"/>
        <v/>
      </c>
      <c r="EI34" s="16" t="str">
        <f t="shared" si="186"/>
        <v/>
      </c>
      <c r="EJ34" s="7" t="str">
        <f t="shared" si="187"/>
        <v/>
      </c>
      <c r="EK34" s="16" t="str">
        <f t="shared" si="188"/>
        <v/>
      </c>
      <c r="EL34" s="7" t="str">
        <f t="shared" si="189"/>
        <v/>
      </c>
      <c r="EM34" s="16" t="str">
        <f t="shared" si="190"/>
        <v/>
      </c>
      <c r="EN34" s="7" t="str">
        <f t="shared" si="191"/>
        <v/>
      </c>
      <c r="EO34" s="16" t="str">
        <f t="shared" si="192"/>
        <v/>
      </c>
      <c r="EP34" s="7" t="str">
        <f t="shared" si="193"/>
        <v/>
      </c>
      <c r="EQ34" s="16" t="str">
        <f t="shared" si="194"/>
        <v/>
      </c>
      <c r="ER34" s="7" t="str">
        <f t="shared" si="195"/>
        <v/>
      </c>
      <c r="ES34" s="16" t="str">
        <f t="shared" si="196"/>
        <v/>
      </c>
      <c r="ET34" s="7" t="str">
        <f t="shared" si="197"/>
        <v/>
      </c>
      <c r="EU34" s="16" t="str">
        <f t="shared" si="198"/>
        <v/>
      </c>
      <c r="EV34" s="7" t="str">
        <f t="shared" si="199"/>
        <v/>
      </c>
      <c r="EW34" s="16" t="str">
        <f t="shared" si="200"/>
        <v/>
      </c>
      <c r="EX34" s="7" t="str">
        <f t="shared" si="201"/>
        <v/>
      </c>
      <c r="EY34" s="16" t="str">
        <f t="shared" si="202"/>
        <v/>
      </c>
      <c r="EZ34" s="7" t="str">
        <f t="shared" si="203"/>
        <v/>
      </c>
      <c r="FA34" s="16" t="str">
        <f t="shared" si="204"/>
        <v/>
      </c>
      <c r="FB34" s="7" t="str">
        <f t="shared" si="205"/>
        <v/>
      </c>
      <c r="FC34" s="16" t="str">
        <f t="shared" si="206"/>
        <v/>
      </c>
      <c r="FD34" s="7" t="str">
        <f t="shared" si="207"/>
        <v/>
      </c>
      <c r="FE34" s="16" t="str">
        <f t="shared" si="208"/>
        <v/>
      </c>
      <c r="FF34" s="7" t="str">
        <f t="shared" si="209"/>
        <v/>
      </c>
      <c r="FG34" s="16" t="str">
        <f t="shared" si="210"/>
        <v/>
      </c>
      <c r="FH34" s="7" t="str">
        <f t="shared" si="211"/>
        <v/>
      </c>
      <c r="FJ34" s="16" t="str">
        <f t="shared" si="212"/>
        <v/>
      </c>
      <c r="FK34" s="7" t="str">
        <f t="shared" si="213"/>
        <v/>
      </c>
      <c r="FL34" s="16" t="str">
        <f t="shared" si="214"/>
        <v/>
      </c>
      <c r="FM34" s="7" t="str">
        <f t="shared" si="215"/>
        <v/>
      </c>
      <c r="FN34" s="16" t="str">
        <f t="shared" si="216"/>
        <v/>
      </c>
      <c r="FO34" s="7" t="str">
        <f t="shared" si="217"/>
        <v/>
      </c>
      <c r="FP34" s="16" t="str">
        <f t="shared" si="218"/>
        <v/>
      </c>
      <c r="FQ34" s="7" t="str">
        <f t="shared" si="219"/>
        <v/>
      </c>
      <c r="FR34" s="16" t="str">
        <f t="shared" si="220"/>
        <v/>
      </c>
      <c r="FS34" s="7" t="str">
        <f t="shared" si="221"/>
        <v/>
      </c>
      <c r="FT34" s="16" t="str">
        <f t="shared" si="222"/>
        <v/>
      </c>
      <c r="FU34" s="7" t="str">
        <f t="shared" si="223"/>
        <v/>
      </c>
      <c r="FV34" s="16" t="str">
        <f t="shared" si="224"/>
        <v/>
      </c>
      <c r="FW34" s="7" t="str">
        <f t="shared" si="225"/>
        <v/>
      </c>
      <c r="FX34" s="16" t="str">
        <f t="shared" si="226"/>
        <v/>
      </c>
      <c r="FY34" s="7" t="str">
        <f t="shared" si="227"/>
        <v/>
      </c>
      <c r="FZ34" s="16" t="str">
        <f t="shared" si="228"/>
        <v/>
      </c>
      <c r="GA34" s="7" t="str">
        <f t="shared" si="229"/>
        <v/>
      </c>
      <c r="GB34" s="16" t="str">
        <f t="shared" si="230"/>
        <v/>
      </c>
      <c r="GC34" s="7" t="str">
        <f t="shared" si="231"/>
        <v/>
      </c>
      <c r="GD34" s="16" t="str">
        <f t="shared" si="232"/>
        <v/>
      </c>
      <c r="GE34" s="7" t="str">
        <f t="shared" si="233"/>
        <v/>
      </c>
      <c r="GF34" s="16" t="str">
        <f t="shared" si="234"/>
        <v/>
      </c>
      <c r="GG34" s="7" t="str">
        <f t="shared" si="235"/>
        <v/>
      </c>
      <c r="GH34" s="16" t="str">
        <f t="shared" si="236"/>
        <v/>
      </c>
      <c r="GI34" s="7" t="str">
        <f t="shared" si="237"/>
        <v/>
      </c>
      <c r="GJ34" s="16" t="str">
        <f t="shared" si="238"/>
        <v/>
      </c>
      <c r="GK34" s="7" t="str">
        <f t="shared" si="239"/>
        <v/>
      </c>
      <c r="GL34" s="16" t="str">
        <f t="shared" si="240"/>
        <v/>
      </c>
      <c r="GM34" s="7" t="str">
        <f t="shared" si="241"/>
        <v/>
      </c>
      <c r="GN34" s="16" t="str">
        <f t="shared" si="242"/>
        <v/>
      </c>
      <c r="GO34" s="7" t="str">
        <f t="shared" si="243"/>
        <v/>
      </c>
      <c r="GP34" s="16" t="str">
        <f t="shared" si="244"/>
        <v/>
      </c>
      <c r="GQ34" s="7" t="str">
        <f t="shared" si="245"/>
        <v/>
      </c>
      <c r="GR34" s="16" t="str">
        <f t="shared" si="246"/>
        <v/>
      </c>
      <c r="GS34" s="7" t="str">
        <f t="shared" si="247"/>
        <v/>
      </c>
      <c r="GT34" s="16" t="str">
        <f t="shared" si="248"/>
        <v/>
      </c>
      <c r="GU34" s="7" t="str">
        <f t="shared" si="249"/>
        <v/>
      </c>
      <c r="GV34" s="16" t="str">
        <f t="shared" si="250"/>
        <v/>
      </c>
      <c r="GW34" s="7" t="str">
        <f t="shared" si="251"/>
        <v/>
      </c>
    </row>
    <row r="35" spans="1:205" x14ac:dyDescent="0.25">
      <c r="A35" s="2"/>
      <c r="B35" s="21" t="str">
        <f>IFERROR(INDEX('Tournament Setup'!$B$17:$B$84, MATCH($BE35, 'Tournament Setup'!$BV$17:$BV$84, 0)), "")</f>
        <v>Fiji</v>
      </c>
      <c r="C35" s="36" t="s">
        <v>9</v>
      </c>
      <c r="D35" s="21" t="str">
        <f>IFERROR(INDEX('Tournament Setup'!$J$17:$J$84, MATCH($BE35, 'Tournament Setup'!$BV$17:$BV$84, 0)), "")</f>
        <v>Georgia</v>
      </c>
      <c r="E35" s="2"/>
      <c r="F35" s="63">
        <f>IFERROR(INDEX('Tournament Setup'!$AV$17:$AV$84, MATCH($BE35, 'Tournament Setup'!$BV$17:$BV$84, 0)), "")</f>
        <v>45199.697916666672</v>
      </c>
      <c r="G35" s="2"/>
      <c r="H35" s="67"/>
      <c r="I35" s="68"/>
      <c r="J35" s="2"/>
      <c r="K35" s="10"/>
      <c r="L35" s="11"/>
      <c r="M35" s="2"/>
      <c r="N35" s="10"/>
      <c r="O35" s="11"/>
      <c r="P35" s="10"/>
      <c r="Q35" s="11"/>
      <c r="R35" s="10"/>
      <c r="S35" s="11"/>
      <c r="T35" s="10"/>
      <c r="U35" s="11"/>
      <c r="V35" s="10"/>
      <c r="W35" s="11"/>
      <c r="X35" s="10"/>
      <c r="Y35" s="11"/>
      <c r="Z35" s="10"/>
      <c r="AA35" s="11"/>
      <c r="AB35" s="10"/>
      <c r="AC35" s="11"/>
      <c r="AD35" s="10"/>
      <c r="AE35" s="11"/>
      <c r="AF35" s="10"/>
      <c r="AG35" s="11"/>
      <c r="AH35" s="10"/>
      <c r="AI35" s="11"/>
      <c r="AJ35" s="10"/>
      <c r="AK35" s="11"/>
      <c r="AL35" s="10"/>
      <c r="AM35" s="11"/>
      <c r="AN35" s="10"/>
      <c r="AO35" s="11"/>
      <c r="AP35" s="10"/>
      <c r="AQ35" s="11"/>
      <c r="AR35" s="10"/>
      <c r="AS35" s="11"/>
      <c r="AT35" s="10"/>
      <c r="AU35" s="11"/>
      <c r="AV35" s="10"/>
      <c r="AW35" s="11"/>
      <c r="AX35" s="10"/>
      <c r="AY35" s="11"/>
      <c r="AZ35" s="10"/>
      <c r="BA35" s="11"/>
      <c r="BB35" s="2"/>
      <c r="BE35" s="34">
        <v>29</v>
      </c>
      <c r="BG35" s="34" t="str">
        <f t="shared" si="252"/>
        <v/>
      </c>
      <c r="BI35" s="16" t="str">
        <f t="shared" si="253"/>
        <v/>
      </c>
      <c r="BJ35" s="7" t="str">
        <f t="shared" si="254"/>
        <v/>
      </c>
      <c r="BL35" s="34" t="str">
        <f t="shared" si="134"/>
        <v>FijiGeorgia</v>
      </c>
      <c r="BN35" s="16" t="str">
        <f t="shared" si="255"/>
        <v/>
      </c>
      <c r="BO35" s="17" t="str">
        <f t="shared" si="256"/>
        <v/>
      </c>
      <c r="BP35" s="17" t="str">
        <f t="shared" si="257"/>
        <v/>
      </c>
      <c r="BQ35" s="7" t="str">
        <f t="shared" si="258"/>
        <v/>
      </c>
      <c r="BS35" s="16" t="str">
        <f t="shared" si="259"/>
        <v/>
      </c>
      <c r="BT35" s="17" t="str">
        <f t="shared" si="260"/>
        <v/>
      </c>
      <c r="BU35" s="17" t="str">
        <f t="shared" si="261"/>
        <v/>
      </c>
      <c r="BV35" s="7" t="str">
        <f t="shared" si="262"/>
        <v/>
      </c>
      <c r="BX35" s="16" t="str">
        <f t="shared" si="263"/>
        <v/>
      </c>
      <c r="BY35" s="7" t="str">
        <f t="shared" si="135"/>
        <v/>
      </c>
      <c r="CA35" s="16" t="str">
        <f>IFERROR(INDEX('Tournament Setup'!$J$90:$J$109, MATCH($B35, 'Tournament Setup'!$B$90:$B$109, 0)), "")</f>
        <v>White</v>
      </c>
      <c r="CB35" s="7" t="str">
        <f>IFERROR(INDEX('Tournament Setup'!$Q$90:$Q$109, MATCH($B35, 'Tournament Setup'!$B$90:$B$109, 0)), "")</f>
        <v>Black</v>
      </c>
      <c r="CC35" s="16" t="str">
        <f>IFERROR(INDEX('Tournament Setup'!$J$90:$J$109, MATCH($D35, 'Tournament Setup'!$B$90:$B$109, 0)), "")</f>
        <v>White</v>
      </c>
      <c r="CD35" s="7" t="str">
        <f>IFERROR(INDEX('Tournament Setup'!$Q$90:$Q$109, MATCH($D35, 'Tournament Setup'!$B$90:$B$109, 0)), "")</f>
        <v>Red - Medium</v>
      </c>
      <c r="CF35" s="16" t="str">
        <f t="shared" si="264"/>
        <v/>
      </c>
      <c r="CG35" s="17" t="str">
        <f t="shared" si="265"/>
        <v/>
      </c>
      <c r="CH35" s="17" t="str">
        <f t="shared" si="136"/>
        <v/>
      </c>
      <c r="CI35" s="17" t="str">
        <f t="shared" si="137"/>
        <v/>
      </c>
      <c r="CJ35" s="17" t="str">
        <f t="shared" si="138"/>
        <v/>
      </c>
      <c r="CK35" s="17" t="str">
        <f t="shared" si="139"/>
        <v/>
      </c>
      <c r="CL35" s="17" t="str">
        <f t="shared" si="140"/>
        <v/>
      </c>
      <c r="CM35" s="17" t="str">
        <f t="shared" si="141"/>
        <v/>
      </c>
      <c r="CN35" s="17" t="str">
        <f t="shared" si="142"/>
        <v/>
      </c>
      <c r="CO35" s="17" t="str">
        <f t="shared" si="143"/>
        <v/>
      </c>
      <c r="CP35" s="17" t="str">
        <f t="shared" si="144"/>
        <v/>
      </c>
      <c r="CQ35" s="17" t="str">
        <f t="shared" si="145"/>
        <v/>
      </c>
      <c r="CR35" s="17" t="str">
        <f t="shared" si="146"/>
        <v/>
      </c>
      <c r="CS35" s="17" t="str">
        <f t="shared" si="147"/>
        <v/>
      </c>
      <c r="CT35" s="17" t="str">
        <f t="shared" si="148"/>
        <v/>
      </c>
      <c r="CU35" s="17" t="str">
        <f t="shared" si="149"/>
        <v/>
      </c>
      <c r="CV35" s="17" t="str">
        <f t="shared" si="150"/>
        <v/>
      </c>
      <c r="CW35" s="17" t="str">
        <f t="shared" si="151"/>
        <v/>
      </c>
      <c r="CX35" s="17" t="str">
        <f t="shared" si="152"/>
        <v/>
      </c>
      <c r="CY35" s="17" t="str">
        <f t="shared" si="153"/>
        <v/>
      </c>
      <c r="CZ35" s="17" t="str">
        <f t="shared" si="154"/>
        <v/>
      </c>
      <c r="DA35" s="17" t="str">
        <f t="shared" si="155"/>
        <v/>
      </c>
      <c r="DB35" s="17" t="str">
        <f t="shared" si="156"/>
        <v/>
      </c>
      <c r="DC35" s="17" t="str">
        <f t="shared" si="157"/>
        <v/>
      </c>
      <c r="DD35" s="17" t="str">
        <f t="shared" si="158"/>
        <v/>
      </c>
      <c r="DE35" s="17" t="str">
        <f t="shared" si="159"/>
        <v/>
      </c>
      <c r="DF35" s="17" t="str">
        <f t="shared" si="160"/>
        <v/>
      </c>
      <c r="DG35" s="17" t="str">
        <f t="shared" si="161"/>
        <v/>
      </c>
      <c r="DH35" s="17" t="str">
        <f t="shared" si="162"/>
        <v/>
      </c>
      <c r="DI35" s="17" t="str">
        <f t="shared" si="163"/>
        <v/>
      </c>
      <c r="DJ35" s="17" t="str">
        <f t="shared" si="164"/>
        <v/>
      </c>
      <c r="DK35" s="17" t="str">
        <f t="shared" si="165"/>
        <v/>
      </c>
      <c r="DL35" s="17" t="str">
        <f t="shared" si="166"/>
        <v/>
      </c>
      <c r="DM35" s="17" t="str">
        <f t="shared" si="167"/>
        <v/>
      </c>
      <c r="DN35" s="17" t="str">
        <f t="shared" si="168"/>
        <v/>
      </c>
      <c r="DO35" s="17" t="str">
        <f t="shared" si="169"/>
        <v/>
      </c>
      <c r="DP35" s="17" t="str">
        <f t="shared" si="170"/>
        <v/>
      </c>
      <c r="DQ35" s="17" t="str">
        <f t="shared" si="171"/>
        <v/>
      </c>
      <c r="DR35" s="17" t="str">
        <f t="shared" si="172"/>
        <v/>
      </c>
      <c r="DS35" s="7" t="str">
        <f t="shared" si="173"/>
        <v/>
      </c>
      <c r="DU35" s="16" t="str">
        <f t="shared" si="266"/>
        <v/>
      </c>
      <c r="DV35" s="7" t="str">
        <f t="shared" si="267"/>
        <v/>
      </c>
      <c r="DW35" s="16" t="str">
        <f t="shared" si="174"/>
        <v/>
      </c>
      <c r="DX35" s="7" t="str">
        <f t="shared" si="175"/>
        <v/>
      </c>
      <c r="DY35" s="16" t="str">
        <f t="shared" si="176"/>
        <v/>
      </c>
      <c r="DZ35" s="7" t="str">
        <f t="shared" si="177"/>
        <v/>
      </c>
      <c r="EA35" s="16" t="str">
        <f t="shared" si="178"/>
        <v/>
      </c>
      <c r="EB35" s="7" t="str">
        <f t="shared" si="179"/>
        <v/>
      </c>
      <c r="EC35" s="16" t="str">
        <f t="shared" si="180"/>
        <v/>
      </c>
      <c r="ED35" s="7" t="str">
        <f t="shared" si="181"/>
        <v/>
      </c>
      <c r="EE35" s="16" t="str">
        <f t="shared" si="182"/>
        <v/>
      </c>
      <c r="EF35" s="7" t="str">
        <f t="shared" si="183"/>
        <v/>
      </c>
      <c r="EG35" s="16" t="str">
        <f t="shared" si="184"/>
        <v/>
      </c>
      <c r="EH35" s="7" t="str">
        <f t="shared" si="185"/>
        <v/>
      </c>
      <c r="EI35" s="16" t="str">
        <f t="shared" si="186"/>
        <v/>
      </c>
      <c r="EJ35" s="7" t="str">
        <f t="shared" si="187"/>
        <v/>
      </c>
      <c r="EK35" s="16" t="str">
        <f t="shared" si="188"/>
        <v/>
      </c>
      <c r="EL35" s="7" t="str">
        <f t="shared" si="189"/>
        <v/>
      </c>
      <c r="EM35" s="16" t="str">
        <f t="shared" si="190"/>
        <v/>
      </c>
      <c r="EN35" s="7" t="str">
        <f t="shared" si="191"/>
        <v/>
      </c>
      <c r="EO35" s="16" t="str">
        <f t="shared" si="192"/>
        <v/>
      </c>
      <c r="EP35" s="7" t="str">
        <f t="shared" si="193"/>
        <v/>
      </c>
      <c r="EQ35" s="16" t="str">
        <f t="shared" si="194"/>
        <v/>
      </c>
      <c r="ER35" s="7" t="str">
        <f t="shared" si="195"/>
        <v/>
      </c>
      <c r="ES35" s="16" t="str">
        <f t="shared" si="196"/>
        <v/>
      </c>
      <c r="ET35" s="7" t="str">
        <f t="shared" si="197"/>
        <v/>
      </c>
      <c r="EU35" s="16" t="str">
        <f t="shared" si="198"/>
        <v/>
      </c>
      <c r="EV35" s="7" t="str">
        <f t="shared" si="199"/>
        <v/>
      </c>
      <c r="EW35" s="16" t="str">
        <f t="shared" si="200"/>
        <v/>
      </c>
      <c r="EX35" s="7" t="str">
        <f t="shared" si="201"/>
        <v/>
      </c>
      <c r="EY35" s="16" t="str">
        <f t="shared" si="202"/>
        <v/>
      </c>
      <c r="EZ35" s="7" t="str">
        <f t="shared" si="203"/>
        <v/>
      </c>
      <c r="FA35" s="16" t="str">
        <f t="shared" si="204"/>
        <v/>
      </c>
      <c r="FB35" s="7" t="str">
        <f t="shared" si="205"/>
        <v/>
      </c>
      <c r="FC35" s="16" t="str">
        <f t="shared" si="206"/>
        <v/>
      </c>
      <c r="FD35" s="7" t="str">
        <f t="shared" si="207"/>
        <v/>
      </c>
      <c r="FE35" s="16" t="str">
        <f t="shared" si="208"/>
        <v/>
      </c>
      <c r="FF35" s="7" t="str">
        <f t="shared" si="209"/>
        <v/>
      </c>
      <c r="FG35" s="16" t="str">
        <f t="shared" si="210"/>
        <v/>
      </c>
      <c r="FH35" s="7" t="str">
        <f t="shared" si="211"/>
        <v/>
      </c>
      <c r="FJ35" s="16" t="str">
        <f t="shared" si="212"/>
        <v/>
      </c>
      <c r="FK35" s="7" t="str">
        <f t="shared" si="213"/>
        <v/>
      </c>
      <c r="FL35" s="16" t="str">
        <f t="shared" si="214"/>
        <v/>
      </c>
      <c r="FM35" s="7" t="str">
        <f t="shared" si="215"/>
        <v/>
      </c>
      <c r="FN35" s="16" t="str">
        <f t="shared" si="216"/>
        <v/>
      </c>
      <c r="FO35" s="7" t="str">
        <f t="shared" si="217"/>
        <v/>
      </c>
      <c r="FP35" s="16" t="str">
        <f t="shared" si="218"/>
        <v/>
      </c>
      <c r="FQ35" s="7" t="str">
        <f t="shared" si="219"/>
        <v/>
      </c>
      <c r="FR35" s="16" t="str">
        <f t="shared" si="220"/>
        <v/>
      </c>
      <c r="FS35" s="7" t="str">
        <f t="shared" si="221"/>
        <v/>
      </c>
      <c r="FT35" s="16" t="str">
        <f t="shared" si="222"/>
        <v/>
      </c>
      <c r="FU35" s="7" t="str">
        <f t="shared" si="223"/>
        <v/>
      </c>
      <c r="FV35" s="16" t="str">
        <f t="shared" si="224"/>
        <v/>
      </c>
      <c r="FW35" s="7" t="str">
        <f t="shared" si="225"/>
        <v/>
      </c>
      <c r="FX35" s="16" t="str">
        <f t="shared" si="226"/>
        <v/>
      </c>
      <c r="FY35" s="7" t="str">
        <f t="shared" si="227"/>
        <v/>
      </c>
      <c r="FZ35" s="16" t="str">
        <f t="shared" si="228"/>
        <v/>
      </c>
      <c r="GA35" s="7" t="str">
        <f t="shared" si="229"/>
        <v/>
      </c>
      <c r="GB35" s="16" t="str">
        <f t="shared" si="230"/>
        <v/>
      </c>
      <c r="GC35" s="7" t="str">
        <f t="shared" si="231"/>
        <v/>
      </c>
      <c r="GD35" s="16" t="str">
        <f t="shared" si="232"/>
        <v/>
      </c>
      <c r="GE35" s="7" t="str">
        <f t="shared" si="233"/>
        <v/>
      </c>
      <c r="GF35" s="16" t="str">
        <f t="shared" si="234"/>
        <v/>
      </c>
      <c r="GG35" s="7" t="str">
        <f t="shared" si="235"/>
        <v/>
      </c>
      <c r="GH35" s="16" t="str">
        <f t="shared" si="236"/>
        <v/>
      </c>
      <c r="GI35" s="7" t="str">
        <f t="shared" si="237"/>
        <v/>
      </c>
      <c r="GJ35" s="16" t="str">
        <f t="shared" si="238"/>
        <v/>
      </c>
      <c r="GK35" s="7" t="str">
        <f t="shared" si="239"/>
        <v/>
      </c>
      <c r="GL35" s="16" t="str">
        <f t="shared" si="240"/>
        <v/>
      </c>
      <c r="GM35" s="7" t="str">
        <f t="shared" si="241"/>
        <v/>
      </c>
      <c r="GN35" s="16" t="str">
        <f t="shared" si="242"/>
        <v/>
      </c>
      <c r="GO35" s="7" t="str">
        <f t="shared" si="243"/>
        <v/>
      </c>
      <c r="GP35" s="16" t="str">
        <f t="shared" si="244"/>
        <v/>
      </c>
      <c r="GQ35" s="7" t="str">
        <f t="shared" si="245"/>
        <v/>
      </c>
      <c r="GR35" s="16" t="str">
        <f t="shared" si="246"/>
        <v/>
      </c>
      <c r="GS35" s="7" t="str">
        <f t="shared" si="247"/>
        <v/>
      </c>
      <c r="GT35" s="16" t="str">
        <f t="shared" si="248"/>
        <v/>
      </c>
      <c r="GU35" s="7" t="str">
        <f t="shared" si="249"/>
        <v/>
      </c>
      <c r="GV35" s="16" t="str">
        <f t="shared" si="250"/>
        <v/>
      </c>
      <c r="GW35" s="7" t="str">
        <f t="shared" si="251"/>
        <v/>
      </c>
    </row>
    <row r="36" spans="1:205" x14ac:dyDescent="0.25">
      <c r="A36" s="2"/>
      <c r="B36" s="21" t="str">
        <f>IFERROR(INDEX('Tournament Setup'!$B$17:$B$84, MATCH($BE36, 'Tournament Setup'!$BV$17:$BV$84, 0)), "")</f>
        <v>Scotland</v>
      </c>
      <c r="C36" s="36" t="s">
        <v>9</v>
      </c>
      <c r="D36" s="21" t="str">
        <f>IFERROR(INDEX('Tournament Setup'!$J$17:$J$84, MATCH($BE36, 'Tournament Setup'!$BV$17:$BV$84, 0)), "")</f>
        <v>Romania</v>
      </c>
      <c r="E36" s="2"/>
      <c r="F36" s="63">
        <f>IFERROR(INDEX('Tournament Setup'!$AV$17:$AV$84, MATCH($BE36, 'Tournament Setup'!$BV$17:$BV$84, 0)), "")</f>
        <v>45199.833333333336</v>
      </c>
      <c r="G36" s="2"/>
      <c r="H36" s="67"/>
      <c r="I36" s="68"/>
      <c r="J36" s="2"/>
      <c r="K36" s="10"/>
      <c r="L36" s="11"/>
      <c r="M36" s="2"/>
      <c r="N36" s="10"/>
      <c r="O36" s="11"/>
      <c r="P36" s="10"/>
      <c r="Q36" s="11"/>
      <c r="R36" s="10"/>
      <c r="S36" s="11"/>
      <c r="T36" s="10"/>
      <c r="U36" s="11"/>
      <c r="V36" s="10"/>
      <c r="W36" s="11"/>
      <c r="X36" s="10"/>
      <c r="Y36" s="11"/>
      <c r="Z36" s="10"/>
      <c r="AA36" s="11"/>
      <c r="AB36" s="10"/>
      <c r="AC36" s="11"/>
      <c r="AD36" s="10"/>
      <c r="AE36" s="11"/>
      <c r="AF36" s="10"/>
      <c r="AG36" s="11"/>
      <c r="AH36" s="10"/>
      <c r="AI36" s="11"/>
      <c r="AJ36" s="10"/>
      <c r="AK36" s="11"/>
      <c r="AL36" s="10"/>
      <c r="AM36" s="11"/>
      <c r="AN36" s="10"/>
      <c r="AO36" s="11"/>
      <c r="AP36" s="10"/>
      <c r="AQ36" s="11"/>
      <c r="AR36" s="10"/>
      <c r="AS36" s="11"/>
      <c r="AT36" s="10"/>
      <c r="AU36" s="11"/>
      <c r="AV36" s="10"/>
      <c r="AW36" s="11"/>
      <c r="AX36" s="10"/>
      <c r="AY36" s="11"/>
      <c r="AZ36" s="10"/>
      <c r="BA36" s="11"/>
      <c r="BB36" s="2"/>
      <c r="BE36" s="34">
        <v>30</v>
      </c>
      <c r="BG36" s="34" t="str">
        <f t="shared" si="252"/>
        <v/>
      </c>
      <c r="BI36" s="16" t="str">
        <f t="shared" si="253"/>
        <v/>
      </c>
      <c r="BJ36" s="7" t="str">
        <f t="shared" si="254"/>
        <v/>
      </c>
      <c r="BL36" s="34" t="str">
        <f t="shared" si="134"/>
        <v>ScotlandRomania</v>
      </c>
      <c r="BN36" s="16" t="str">
        <f t="shared" si="255"/>
        <v/>
      </c>
      <c r="BO36" s="17" t="str">
        <f t="shared" si="256"/>
        <v/>
      </c>
      <c r="BP36" s="17" t="str">
        <f t="shared" si="257"/>
        <v/>
      </c>
      <c r="BQ36" s="7" t="str">
        <f t="shared" si="258"/>
        <v/>
      </c>
      <c r="BS36" s="16" t="str">
        <f t="shared" si="259"/>
        <v/>
      </c>
      <c r="BT36" s="17" t="str">
        <f t="shared" si="260"/>
        <v/>
      </c>
      <c r="BU36" s="17" t="str">
        <f t="shared" si="261"/>
        <v/>
      </c>
      <c r="BV36" s="7" t="str">
        <f t="shared" si="262"/>
        <v/>
      </c>
      <c r="BX36" s="16" t="str">
        <f t="shared" si="263"/>
        <v/>
      </c>
      <c r="BY36" s="7" t="str">
        <f t="shared" si="135"/>
        <v/>
      </c>
      <c r="CA36" s="16" t="str">
        <f>IFERROR(INDEX('Tournament Setup'!$J$90:$J$109, MATCH($B36, 'Tournament Setup'!$B$90:$B$109, 0)), "")</f>
        <v>Blue - Dark</v>
      </c>
      <c r="CB36" s="7" t="str">
        <f>IFERROR(INDEX('Tournament Setup'!$Q$90:$Q$109, MATCH($B36, 'Tournament Setup'!$B$90:$B$109, 0)), "")</f>
        <v>White</v>
      </c>
      <c r="CC36" s="16" t="str">
        <f>IFERROR(INDEX('Tournament Setup'!$J$90:$J$109, MATCH($D36, 'Tournament Setup'!$B$90:$B$109, 0)), "")</f>
        <v>Yellow</v>
      </c>
      <c r="CD36" s="7" t="str">
        <f>IFERROR(INDEX('Tournament Setup'!$Q$90:$Q$109, MATCH($D36, 'Tournament Setup'!$B$90:$B$109, 0)), "")</f>
        <v>Red - Medium</v>
      </c>
      <c r="CF36" s="16" t="str">
        <f t="shared" si="264"/>
        <v/>
      </c>
      <c r="CG36" s="17" t="str">
        <f t="shared" si="265"/>
        <v/>
      </c>
      <c r="CH36" s="17" t="str">
        <f t="shared" si="136"/>
        <v/>
      </c>
      <c r="CI36" s="17" t="str">
        <f t="shared" si="137"/>
        <v/>
      </c>
      <c r="CJ36" s="17" t="str">
        <f t="shared" si="138"/>
        <v/>
      </c>
      <c r="CK36" s="17" t="str">
        <f t="shared" si="139"/>
        <v/>
      </c>
      <c r="CL36" s="17" t="str">
        <f t="shared" si="140"/>
        <v/>
      </c>
      <c r="CM36" s="17" t="str">
        <f t="shared" si="141"/>
        <v/>
      </c>
      <c r="CN36" s="17" t="str">
        <f t="shared" si="142"/>
        <v/>
      </c>
      <c r="CO36" s="17" t="str">
        <f t="shared" si="143"/>
        <v/>
      </c>
      <c r="CP36" s="17" t="str">
        <f t="shared" si="144"/>
        <v/>
      </c>
      <c r="CQ36" s="17" t="str">
        <f t="shared" si="145"/>
        <v/>
      </c>
      <c r="CR36" s="17" t="str">
        <f t="shared" si="146"/>
        <v/>
      </c>
      <c r="CS36" s="17" t="str">
        <f t="shared" si="147"/>
        <v/>
      </c>
      <c r="CT36" s="17" t="str">
        <f t="shared" si="148"/>
        <v/>
      </c>
      <c r="CU36" s="17" t="str">
        <f t="shared" si="149"/>
        <v/>
      </c>
      <c r="CV36" s="17" t="str">
        <f t="shared" si="150"/>
        <v/>
      </c>
      <c r="CW36" s="17" t="str">
        <f t="shared" si="151"/>
        <v/>
      </c>
      <c r="CX36" s="17" t="str">
        <f t="shared" si="152"/>
        <v/>
      </c>
      <c r="CY36" s="17" t="str">
        <f t="shared" si="153"/>
        <v/>
      </c>
      <c r="CZ36" s="17" t="str">
        <f t="shared" si="154"/>
        <v/>
      </c>
      <c r="DA36" s="17" t="str">
        <f t="shared" si="155"/>
        <v/>
      </c>
      <c r="DB36" s="17" t="str">
        <f t="shared" si="156"/>
        <v/>
      </c>
      <c r="DC36" s="17" t="str">
        <f t="shared" si="157"/>
        <v/>
      </c>
      <c r="DD36" s="17" t="str">
        <f t="shared" si="158"/>
        <v/>
      </c>
      <c r="DE36" s="17" t="str">
        <f t="shared" si="159"/>
        <v/>
      </c>
      <c r="DF36" s="17" t="str">
        <f t="shared" si="160"/>
        <v/>
      </c>
      <c r="DG36" s="17" t="str">
        <f t="shared" si="161"/>
        <v/>
      </c>
      <c r="DH36" s="17" t="str">
        <f t="shared" si="162"/>
        <v/>
      </c>
      <c r="DI36" s="17" t="str">
        <f t="shared" si="163"/>
        <v/>
      </c>
      <c r="DJ36" s="17" t="str">
        <f t="shared" si="164"/>
        <v/>
      </c>
      <c r="DK36" s="17" t="str">
        <f t="shared" si="165"/>
        <v/>
      </c>
      <c r="DL36" s="17" t="str">
        <f t="shared" si="166"/>
        <v/>
      </c>
      <c r="DM36" s="17" t="str">
        <f t="shared" si="167"/>
        <v/>
      </c>
      <c r="DN36" s="17" t="str">
        <f t="shared" si="168"/>
        <v/>
      </c>
      <c r="DO36" s="17" t="str">
        <f t="shared" si="169"/>
        <v/>
      </c>
      <c r="DP36" s="17" t="str">
        <f t="shared" si="170"/>
        <v/>
      </c>
      <c r="DQ36" s="17" t="str">
        <f t="shared" si="171"/>
        <v/>
      </c>
      <c r="DR36" s="17" t="str">
        <f t="shared" si="172"/>
        <v/>
      </c>
      <c r="DS36" s="7" t="str">
        <f t="shared" si="173"/>
        <v/>
      </c>
      <c r="DU36" s="16" t="str">
        <f t="shared" si="266"/>
        <v/>
      </c>
      <c r="DV36" s="7" t="str">
        <f t="shared" si="267"/>
        <v/>
      </c>
      <c r="DW36" s="16" t="str">
        <f t="shared" si="174"/>
        <v/>
      </c>
      <c r="DX36" s="7" t="str">
        <f t="shared" si="175"/>
        <v/>
      </c>
      <c r="DY36" s="16" t="str">
        <f t="shared" si="176"/>
        <v/>
      </c>
      <c r="DZ36" s="7" t="str">
        <f t="shared" si="177"/>
        <v/>
      </c>
      <c r="EA36" s="16" t="str">
        <f t="shared" si="178"/>
        <v/>
      </c>
      <c r="EB36" s="7" t="str">
        <f t="shared" si="179"/>
        <v/>
      </c>
      <c r="EC36" s="16" t="str">
        <f t="shared" si="180"/>
        <v/>
      </c>
      <c r="ED36" s="7" t="str">
        <f t="shared" si="181"/>
        <v/>
      </c>
      <c r="EE36" s="16" t="str">
        <f t="shared" si="182"/>
        <v/>
      </c>
      <c r="EF36" s="7" t="str">
        <f t="shared" si="183"/>
        <v/>
      </c>
      <c r="EG36" s="16" t="str">
        <f t="shared" si="184"/>
        <v/>
      </c>
      <c r="EH36" s="7" t="str">
        <f t="shared" si="185"/>
        <v/>
      </c>
      <c r="EI36" s="16" t="str">
        <f t="shared" si="186"/>
        <v/>
      </c>
      <c r="EJ36" s="7" t="str">
        <f t="shared" si="187"/>
        <v/>
      </c>
      <c r="EK36" s="16" t="str">
        <f t="shared" si="188"/>
        <v/>
      </c>
      <c r="EL36" s="7" t="str">
        <f t="shared" si="189"/>
        <v/>
      </c>
      <c r="EM36" s="16" t="str">
        <f t="shared" si="190"/>
        <v/>
      </c>
      <c r="EN36" s="7" t="str">
        <f t="shared" si="191"/>
        <v/>
      </c>
      <c r="EO36" s="16" t="str">
        <f t="shared" si="192"/>
        <v/>
      </c>
      <c r="EP36" s="7" t="str">
        <f t="shared" si="193"/>
        <v/>
      </c>
      <c r="EQ36" s="16" t="str">
        <f t="shared" si="194"/>
        <v/>
      </c>
      <c r="ER36" s="7" t="str">
        <f t="shared" si="195"/>
        <v/>
      </c>
      <c r="ES36" s="16" t="str">
        <f t="shared" si="196"/>
        <v/>
      </c>
      <c r="ET36" s="7" t="str">
        <f t="shared" si="197"/>
        <v/>
      </c>
      <c r="EU36" s="16" t="str">
        <f t="shared" si="198"/>
        <v/>
      </c>
      <c r="EV36" s="7" t="str">
        <f t="shared" si="199"/>
        <v/>
      </c>
      <c r="EW36" s="16" t="str">
        <f t="shared" si="200"/>
        <v/>
      </c>
      <c r="EX36" s="7" t="str">
        <f t="shared" si="201"/>
        <v/>
      </c>
      <c r="EY36" s="16" t="str">
        <f t="shared" si="202"/>
        <v/>
      </c>
      <c r="EZ36" s="7" t="str">
        <f t="shared" si="203"/>
        <v/>
      </c>
      <c r="FA36" s="16" t="str">
        <f t="shared" si="204"/>
        <v/>
      </c>
      <c r="FB36" s="7" t="str">
        <f t="shared" si="205"/>
        <v/>
      </c>
      <c r="FC36" s="16" t="str">
        <f t="shared" si="206"/>
        <v/>
      </c>
      <c r="FD36" s="7" t="str">
        <f t="shared" si="207"/>
        <v/>
      </c>
      <c r="FE36" s="16" t="str">
        <f t="shared" si="208"/>
        <v/>
      </c>
      <c r="FF36" s="7" t="str">
        <f t="shared" si="209"/>
        <v/>
      </c>
      <c r="FG36" s="16" t="str">
        <f t="shared" si="210"/>
        <v/>
      </c>
      <c r="FH36" s="7" t="str">
        <f t="shared" si="211"/>
        <v/>
      </c>
      <c r="FJ36" s="16" t="str">
        <f t="shared" si="212"/>
        <v/>
      </c>
      <c r="FK36" s="7" t="str">
        <f t="shared" si="213"/>
        <v/>
      </c>
      <c r="FL36" s="16" t="str">
        <f t="shared" si="214"/>
        <v/>
      </c>
      <c r="FM36" s="7" t="str">
        <f t="shared" si="215"/>
        <v/>
      </c>
      <c r="FN36" s="16" t="str">
        <f t="shared" si="216"/>
        <v/>
      </c>
      <c r="FO36" s="7" t="str">
        <f t="shared" si="217"/>
        <v/>
      </c>
      <c r="FP36" s="16" t="str">
        <f t="shared" si="218"/>
        <v/>
      </c>
      <c r="FQ36" s="7" t="str">
        <f t="shared" si="219"/>
        <v/>
      </c>
      <c r="FR36" s="16" t="str">
        <f t="shared" si="220"/>
        <v/>
      </c>
      <c r="FS36" s="7" t="str">
        <f t="shared" si="221"/>
        <v/>
      </c>
      <c r="FT36" s="16" t="str">
        <f t="shared" si="222"/>
        <v/>
      </c>
      <c r="FU36" s="7" t="str">
        <f t="shared" si="223"/>
        <v/>
      </c>
      <c r="FV36" s="16" t="str">
        <f t="shared" si="224"/>
        <v/>
      </c>
      <c r="FW36" s="7" t="str">
        <f t="shared" si="225"/>
        <v/>
      </c>
      <c r="FX36" s="16" t="str">
        <f t="shared" si="226"/>
        <v/>
      </c>
      <c r="FY36" s="7" t="str">
        <f t="shared" si="227"/>
        <v/>
      </c>
      <c r="FZ36" s="16" t="str">
        <f t="shared" si="228"/>
        <v/>
      </c>
      <c r="GA36" s="7" t="str">
        <f t="shared" si="229"/>
        <v/>
      </c>
      <c r="GB36" s="16" t="str">
        <f t="shared" si="230"/>
        <v/>
      </c>
      <c r="GC36" s="7" t="str">
        <f t="shared" si="231"/>
        <v/>
      </c>
      <c r="GD36" s="16" t="str">
        <f t="shared" si="232"/>
        <v/>
      </c>
      <c r="GE36" s="7" t="str">
        <f t="shared" si="233"/>
        <v/>
      </c>
      <c r="GF36" s="16" t="str">
        <f t="shared" si="234"/>
        <v/>
      </c>
      <c r="GG36" s="7" t="str">
        <f t="shared" si="235"/>
        <v/>
      </c>
      <c r="GH36" s="16" t="str">
        <f t="shared" si="236"/>
        <v/>
      </c>
      <c r="GI36" s="7" t="str">
        <f t="shared" si="237"/>
        <v/>
      </c>
      <c r="GJ36" s="16" t="str">
        <f t="shared" si="238"/>
        <v/>
      </c>
      <c r="GK36" s="7" t="str">
        <f t="shared" si="239"/>
        <v/>
      </c>
      <c r="GL36" s="16" t="str">
        <f t="shared" si="240"/>
        <v/>
      </c>
      <c r="GM36" s="7" t="str">
        <f t="shared" si="241"/>
        <v/>
      </c>
      <c r="GN36" s="16" t="str">
        <f t="shared" si="242"/>
        <v/>
      </c>
      <c r="GO36" s="7" t="str">
        <f t="shared" si="243"/>
        <v/>
      </c>
      <c r="GP36" s="16" t="str">
        <f t="shared" si="244"/>
        <v/>
      </c>
      <c r="GQ36" s="7" t="str">
        <f t="shared" si="245"/>
        <v/>
      </c>
      <c r="GR36" s="16" t="str">
        <f t="shared" si="246"/>
        <v/>
      </c>
      <c r="GS36" s="7" t="str">
        <f t="shared" si="247"/>
        <v/>
      </c>
      <c r="GT36" s="16" t="str">
        <f t="shared" si="248"/>
        <v/>
      </c>
      <c r="GU36" s="7" t="str">
        <f t="shared" si="249"/>
        <v/>
      </c>
      <c r="GV36" s="16" t="str">
        <f t="shared" si="250"/>
        <v/>
      </c>
      <c r="GW36" s="7" t="str">
        <f t="shared" si="251"/>
        <v/>
      </c>
    </row>
    <row r="37" spans="1:205" x14ac:dyDescent="0.25">
      <c r="A37" s="2"/>
      <c r="B37" s="21" t="str">
        <f>IFERROR(INDEX('Tournament Setup'!$B$17:$B$84, MATCH($BE37, 'Tournament Setup'!$BV$17:$BV$84, 0)), "")</f>
        <v>Australia</v>
      </c>
      <c r="C37" s="36" t="s">
        <v>9</v>
      </c>
      <c r="D37" s="21" t="str">
        <f>IFERROR(INDEX('Tournament Setup'!$J$17:$J$84, MATCH($BE37, 'Tournament Setup'!$BV$17:$BV$84, 0)), "")</f>
        <v>Portugal</v>
      </c>
      <c r="E37" s="2"/>
      <c r="F37" s="63">
        <f>IFERROR(INDEX('Tournament Setup'!$AV$17:$AV$84, MATCH($BE37, 'Tournament Setup'!$BV$17:$BV$84, 0)), "")</f>
        <v>45200.697916666672</v>
      </c>
      <c r="G37" s="2"/>
      <c r="H37" s="67"/>
      <c r="I37" s="68"/>
      <c r="J37" s="2"/>
      <c r="K37" s="10"/>
      <c r="L37" s="11"/>
      <c r="M37" s="2"/>
      <c r="N37" s="10"/>
      <c r="O37" s="11"/>
      <c r="P37" s="10"/>
      <c r="Q37" s="11"/>
      <c r="R37" s="10"/>
      <c r="S37" s="11"/>
      <c r="T37" s="10"/>
      <c r="U37" s="11"/>
      <c r="V37" s="10"/>
      <c r="W37" s="11"/>
      <c r="X37" s="10"/>
      <c r="Y37" s="11"/>
      <c r="Z37" s="10"/>
      <c r="AA37" s="11"/>
      <c r="AB37" s="10"/>
      <c r="AC37" s="11"/>
      <c r="AD37" s="10"/>
      <c r="AE37" s="11"/>
      <c r="AF37" s="10"/>
      <c r="AG37" s="11"/>
      <c r="AH37" s="10"/>
      <c r="AI37" s="11"/>
      <c r="AJ37" s="10"/>
      <c r="AK37" s="11"/>
      <c r="AL37" s="10"/>
      <c r="AM37" s="11"/>
      <c r="AN37" s="10"/>
      <c r="AO37" s="11"/>
      <c r="AP37" s="10"/>
      <c r="AQ37" s="11"/>
      <c r="AR37" s="10"/>
      <c r="AS37" s="11"/>
      <c r="AT37" s="10"/>
      <c r="AU37" s="11"/>
      <c r="AV37" s="10"/>
      <c r="AW37" s="11"/>
      <c r="AX37" s="10"/>
      <c r="AY37" s="11"/>
      <c r="AZ37" s="10"/>
      <c r="BA37" s="11"/>
      <c r="BB37" s="2"/>
      <c r="BE37" s="34">
        <v>31</v>
      </c>
      <c r="BG37" s="34" t="str">
        <f t="shared" si="252"/>
        <v/>
      </c>
      <c r="BI37" s="16" t="str">
        <f t="shared" si="253"/>
        <v/>
      </c>
      <c r="BJ37" s="7" t="str">
        <f t="shared" si="254"/>
        <v/>
      </c>
      <c r="BL37" s="34" t="str">
        <f t="shared" si="134"/>
        <v>AustraliaPortugal</v>
      </c>
      <c r="BN37" s="16" t="str">
        <f t="shared" si="255"/>
        <v/>
      </c>
      <c r="BO37" s="17" t="str">
        <f t="shared" si="256"/>
        <v/>
      </c>
      <c r="BP37" s="17" t="str">
        <f t="shared" si="257"/>
        <v/>
      </c>
      <c r="BQ37" s="7" t="str">
        <f t="shared" si="258"/>
        <v/>
      </c>
      <c r="BS37" s="16" t="str">
        <f t="shared" si="259"/>
        <v/>
      </c>
      <c r="BT37" s="17" t="str">
        <f t="shared" si="260"/>
        <v/>
      </c>
      <c r="BU37" s="17" t="str">
        <f t="shared" si="261"/>
        <v/>
      </c>
      <c r="BV37" s="7" t="str">
        <f t="shared" si="262"/>
        <v/>
      </c>
      <c r="BX37" s="16" t="str">
        <f t="shared" si="263"/>
        <v/>
      </c>
      <c r="BY37" s="7" t="str">
        <f t="shared" si="135"/>
        <v/>
      </c>
      <c r="CA37" s="16" t="str">
        <f>IFERROR(INDEX('Tournament Setup'!$J$90:$J$109, MATCH($B37, 'Tournament Setup'!$B$90:$B$109, 0)), "")</f>
        <v>Gold</v>
      </c>
      <c r="CB37" s="7" t="str">
        <f>IFERROR(INDEX('Tournament Setup'!$Q$90:$Q$109, MATCH($B37, 'Tournament Setup'!$B$90:$B$109, 0)), "")</f>
        <v>Green - Dark</v>
      </c>
      <c r="CC37" s="16" t="str">
        <f>IFERROR(INDEX('Tournament Setup'!$J$90:$J$109, MATCH($D37, 'Tournament Setup'!$B$90:$B$109, 0)), "")</f>
        <v>Red - Medium</v>
      </c>
      <c r="CD37" s="7" t="str">
        <f>IFERROR(INDEX('Tournament Setup'!$Q$90:$Q$109, MATCH($D37, 'Tournament Setup'!$B$90:$B$109, 0)), "")</f>
        <v>Green - Medium</v>
      </c>
      <c r="CF37" s="16" t="str">
        <f t="shared" si="264"/>
        <v/>
      </c>
      <c r="CG37" s="17" t="str">
        <f t="shared" si="265"/>
        <v/>
      </c>
      <c r="CH37" s="17" t="str">
        <f t="shared" si="136"/>
        <v/>
      </c>
      <c r="CI37" s="17" t="str">
        <f t="shared" si="137"/>
        <v/>
      </c>
      <c r="CJ37" s="17" t="str">
        <f t="shared" si="138"/>
        <v/>
      </c>
      <c r="CK37" s="17" t="str">
        <f t="shared" si="139"/>
        <v/>
      </c>
      <c r="CL37" s="17" t="str">
        <f t="shared" si="140"/>
        <v/>
      </c>
      <c r="CM37" s="17" t="str">
        <f t="shared" si="141"/>
        <v/>
      </c>
      <c r="CN37" s="17" t="str">
        <f t="shared" si="142"/>
        <v/>
      </c>
      <c r="CO37" s="17" t="str">
        <f t="shared" si="143"/>
        <v/>
      </c>
      <c r="CP37" s="17" t="str">
        <f t="shared" si="144"/>
        <v/>
      </c>
      <c r="CQ37" s="17" t="str">
        <f t="shared" si="145"/>
        <v/>
      </c>
      <c r="CR37" s="17" t="str">
        <f t="shared" si="146"/>
        <v/>
      </c>
      <c r="CS37" s="17" t="str">
        <f t="shared" si="147"/>
        <v/>
      </c>
      <c r="CT37" s="17" t="str">
        <f t="shared" si="148"/>
        <v/>
      </c>
      <c r="CU37" s="17" t="str">
        <f t="shared" si="149"/>
        <v/>
      </c>
      <c r="CV37" s="17" t="str">
        <f t="shared" si="150"/>
        <v/>
      </c>
      <c r="CW37" s="17" t="str">
        <f t="shared" si="151"/>
        <v/>
      </c>
      <c r="CX37" s="17" t="str">
        <f t="shared" si="152"/>
        <v/>
      </c>
      <c r="CY37" s="17" t="str">
        <f t="shared" si="153"/>
        <v/>
      </c>
      <c r="CZ37" s="17" t="str">
        <f t="shared" si="154"/>
        <v/>
      </c>
      <c r="DA37" s="17" t="str">
        <f t="shared" si="155"/>
        <v/>
      </c>
      <c r="DB37" s="17" t="str">
        <f t="shared" si="156"/>
        <v/>
      </c>
      <c r="DC37" s="17" t="str">
        <f t="shared" si="157"/>
        <v/>
      </c>
      <c r="DD37" s="17" t="str">
        <f t="shared" si="158"/>
        <v/>
      </c>
      <c r="DE37" s="17" t="str">
        <f t="shared" si="159"/>
        <v/>
      </c>
      <c r="DF37" s="17" t="str">
        <f t="shared" si="160"/>
        <v/>
      </c>
      <c r="DG37" s="17" t="str">
        <f t="shared" si="161"/>
        <v/>
      </c>
      <c r="DH37" s="17" t="str">
        <f t="shared" si="162"/>
        <v/>
      </c>
      <c r="DI37" s="17" t="str">
        <f t="shared" si="163"/>
        <v/>
      </c>
      <c r="DJ37" s="17" t="str">
        <f t="shared" si="164"/>
        <v/>
      </c>
      <c r="DK37" s="17" t="str">
        <f t="shared" si="165"/>
        <v/>
      </c>
      <c r="DL37" s="17" t="str">
        <f t="shared" si="166"/>
        <v/>
      </c>
      <c r="DM37" s="17" t="str">
        <f t="shared" si="167"/>
        <v/>
      </c>
      <c r="DN37" s="17" t="str">
        <f t="shared" si="168"/>
        <v/>
      </c>
      <c r="DO37" s="17" t="str">
        <f t="shared" si="169"/>
        <v/>
      </c>
      <c r="DP37" s="17" t="str">
        <f t="shared" si="170"/>
        <v/>
      </c>
      <c r="DQ37" s="17" t="str">
        <f t="shared" si="171"/>
        <v/>
      </c>
      <c r="DR37" s="17" t="str">
        <f t="shared" si="172"/>
        <v/>
      </c>
      <c r="DS37" s="7" t="str">
        <f t="shared" si="173"/>
        <v/>
      </c>
      <c r="DU37" s="16" t="str">
        <f t="shared" si="266"/>
        <v/>
      </c>
      <c r="DV37" s="7" t="str">
        <f t="shared" si="267"/>
        <v/>
      </c>
      <c r="DW37" s="16" t="str">
        <f t="shared" si="174"/>
        <v/>
      </c>
      <c r="DX37" s="7" t="str">
        <f t="shared" si="175"/>
        <v/>
      </c>
      <c r="DY37" s="16" t="str">
        <f t="shared" si="176"/>
        <v/>
      </c>
      <c r="DZ37" s="7" t="str">
        <f t="shared" si="177"/>
        <v/>
      </c>
      <c r="EA37" s="16" t="str">
        <f t="shared" si="178"/>
        <v/>
      </c>
      <c r="EB37" s="7" t="str">
        <f t="shared" si="179"/>
        <v/>
      </c>
      <c r="EC37" s="16" t="str">
        <f t="shared" si="180"/>
        <v/>
      </c>
      <c r="ED37" s="7" t="str">
        <f t="shared" si="181"/>
        <v/>
      </c>
      <c r="EE37" s="16" t="str">
        <f t="shared" si="182"/>
        <v/>
      </c>
      <c r="EF37" s="7" t="str">
        <f t="shared" si="183"/>
        <v/>
      </c>
      <c r="EG37" s="16" t="str">
        <f t="shared" si="184"/>
        <v/>
      </c>
      <c r="EH37" s="7" t="str">
        <f t="shared" si="185"/>
        <v/>
      </c>
      <c r="EI37" s="16" t="str">
        <f t="shared" si="186"/>
        <v/>
      </c>
      <c r="EJ37" s="7" t="str">
        <f t="shared" si="187"/>
        <v/>
      </c>
      <c r="EK37" s="16" t="str">
        <f t="shared" si="188"/>
        <v/>
      </c>
      <c r="EL37" s="7" t="str">
        <f t="shared" si="189"/>
        <v/>
      </c>
      <c r="EM37" s="16" t="str">
        <f t="shared" si="190"/>
        <v/>
      </c>
      <c r="EN37" s="7" t="str">
        <f t="shared" si="191"/>
        <v/>
      </c>
      <c r="EO37" s="16" t="str">
        <f t="shared" si="192"/>
        <v/>
      </c>
      <c r="EP37" s="7" t="str">
        <f t="shared" si="193"/>
        <v/>
      </c>
      <c r="EQ37" s="16" t="str">
        <f t="shared" si="194"/>
        <v/>
      </c>
      <c r="ER37" s="7" t="str">
        <f t="shared" si="195"/>
        <v/>
      </c>
      <c r="ES37" s="16" t="str">
        <f t="shared" si="196"/>
        <v/>
      </c>
      <c r="ET37" s="7" t="str">
        <f t="shared" si="197"/>
        <v/>
      </c>
      <c r="EU37" s="16" t="str">
        <f t="shared" si="198"/>
        <v/>
      </c>
      <c r="EV37" s="7" t="str">
        <f t="shared" si="199"/>
        <v/>
      </c>
      <c r="EW37" s="16" t="str">
        <f t="shared" si="200"/>
        <v/>
      </c>
      <c r="EX37" s="7" t="str">
        <f t="shared" si="201"/>
        <v/>
      </c>
      <c r="EY37" s="16" t="str">
        <f t="shared" si="202"/>
        <v/>
      </c>
      <c r="EZ37" s="7" t="str">
        <f t="shared" si="203"/>
        <v/>
      </c>
      <c r="FA37" s="16" t="str">
        <f t="shared" si="204"/>
        <v/>
      </c>
      <c r="FB37" s="7" t="str">
        <f t="shared" si="205"/>
        <v/>
      </c>
      <c r="FC37" s="16" t="str">
        <f t="shared" si="206"/>
        <v/>
      </c>
      <c r="FD37" s="7" t="str">
        <f t="shared" si="207"/>
        <v/>
      </c>
      <c r="FE37" s="16" t="str">
        <f t="shared" si="208"/>
        <v/>
      </c>
      <c r="FF37" s="7" t="str">
        <f t="shared" si="209"/>
        <v/>
      </c>
      <c r="FG37" s="16" t="str">
        <f t="shared" si="210"/>
        <v/>
      </c>
      <c r="FH37" s="7" t="str">
        <f t="shared" si="211"/>
        <v/>
      </c>
      <c r="FJ37" s="16" t="str">
        <f t="shared" si="212"/>
        <v/>
      </c>
      <c r="FK37" s="7" t="str">
        <f t="shared" si="213"/>
        <v/>
      </c>
      <c r="FL37" s="16" t="str">
        <f t="shared" si="214"/>
        <v/>
      </c>
      <c r="FM37" s="7" t="str">
        <f t="shared" si="215"/>
        <v/>
      </c>
      <c r="FN37" s="16" t="str">
        <f t="shared" si="216"/>
        <v/>
      </c>
      <c r="FO37" s="7" t="str">
        <f t="shared" si="217"/>
        <v/>
      </c>
      <c r="FP37" s="16" t="str">
        <f t="shared" si="218"/>
        <v/>
      </c>
      <c r="FQ37" s="7" t="str">
        <f t="shared" si="219"/>
        <v/>
      </c>
      <c r="FR37" s="16" t="str">
        <f t="shared" si="220"/>
        <v/>
      </c>
      <c r="FS37" s="7" t="str">
        <f t="shared" si="221"/>
        <v/>
      </c>
      <c r="FT37" s="16" t="str">
        <f t="shared" si="222"/>
        <v/>
      </c>
      <c r="FU37" s="7" t="str">
        <f t="shared" si="223"/>
        <v/>
      </c>
      <c r="FV37" s="16" t="str">
        <f t="shared" si="224"/>
        <v/>
      </c>
      <c r="FW37" s="7" t="str">
        <f t="shared" si="225"/>
        <v/>
      </c>
      <c r="FX37" s="16" t="str">
        <f t="shared" si="226"/>
        <v/>
      </c>
      <c r="FY37" s="7" t="str">
        <f t="shared" si="227"/>
        <v/>
      </c>
      <c r="FZ37" s="16" t="str">
        <f t="shared" si="228"/>
        <v/>
      </c>
      <c r="GA37" s="7" t="str">
        <f t="shared" si="229"/>
        <v/>
      </c>
      <c r="GB37" s="16" t="str">
        <f t="shared" si="230"/>
        <v/>
      </c>
      <c r="GC37" s="7" t="str">
        <f t="shared" si="231"/>
        <v/>
      </c>
      <c r="GD37" s="16" t="str">
        <f t="shared" si="232"/>
        <v/>
      </c>
      <c r="GE37" s="7" t="str">
        <f t="shared" si="233"/>
        <v/>
      </c>
      <c r="GF37" s="16" t="str">
        <f t="shared" si="234"/>
        <v/>
      </c>
      <c r="GG37" s="7" t="str">
        <f t="shared" si="235"/>
        <v/>
      </c>
      <c r="GH37" s="16" t="str">
        <f t="shared" si="236"/>
        <v/>
      </c>
      <c r="GI37" s="7" t="str">
        <f t="shared" si="237"/>
        <v/>
      </c>
      <c r="GJ37" s="16" t="str">
        <f t="shared" si="238"/>
        <v/>
      </c>
      <c r="GK37" s="7" t="str">
        <f t="shared" si="239"/>
        <v/>
      </c>
      <c r="GL37" s="16" t="str">
        <f t="shared" si="240"/>
        <v/>
      </c>
      <c r="GM37" s="7" t="str">
        <f t="shared" si="241"/>
        <v/>
      </c>
      <c r="GN37" s="16" t="str">
        <f t="shared" si="242"/>
        <v/>
      </c>
      <c r="GO37" s="7" t="str">
        <f t="shared" si="243"/>
        <v/>
      </c>
      <c r="GP37" s="16" t="str">
        <f t="shared" si="244"/>
        <v/>
      </c>
      <c r="GQ37" s="7" t="str">
        <f t="shared" si="245"/>
        <v/>
      </c>
      <c r="GR37" s="16" t="str">
        <f t="shared" si="246"/>
        <v/>
      </c>
      <c r="GS37" s="7" t="str">
        <f t="shared" si="247"/>
        <v/>
      </c>
      <c r="GT37" s="16" t="str">
        <f t="shared" si="248"/>
        <v/>
      </c>
      <c r="GU37" s="7" t="str">
        <f t="shared" si="249"/>
        <v/>
      </c>
      <c r="GV37" s="16" t="str">
        <f t="shared" si="250"/>
        <v/>
      </c>
      <c r="GW37" s="7" t="str">
        <f t="shared" si="251"/>
        <v/>
      </c>
    </row>
    <row r="38" spans="1:205" x14ac:dyDescent="0.25">
      <c r="A38" s="2"/>
      <c r="B38" s="21" t="str">
        <f>IFERROR(INDEX('Tournament Setup'!$B$17:$B$84, MATCH($BE38, 'Tournament Setup'!$BV$17:$BV$84, 0)), "")</f>
        <v>South Africa</v>
      </c>
      <c r="C38" s="36" t="s">
        <v>9</v>
      </c>
      <c r="D38" s="21" t="str">
        <f>IFERROR(INDEX('Tournament Setup'!$J$17:$J$84, MATCH($BE38, 'Tournament Setup'!$BV$17:$BV$84, 0)), "")</f>
        <v>Tonga</v>
      </c>
      <c r="E38" s="2"/>
      <c r="F38" s="63">
        <f>IFERROR(INDEX('Tournament Setup'!$AV$17:$AV$84, MATCH($BE38, 'Tournament Setup'!$BV$17:$BV$84, 0)), "")</f>
        <v>45200.833333333336</v>
      </c>
      <c r="G38" s="2"/>
      <c r="H38" s="67"/>
      <c r="I38" s="68"/>
      <c r="J38" s="2"/>
      <c r="K38" s="10"/>
      <c r="L38" s="11"/>
      <c r="M38" s="2"/>
      <c r="N38" s="10"/>
      <c r="O38" s="11"/>
      <c r="P38" s="10"/>
      <c r="Q38" s="11"/>
      <c r="R38" s="10"/>
      <c r="S38" s="11"/>
      <c r="T38" s="10"/>
      <c r="U38" s="11"/>
      <c r="V38" s="10"/>
      <c r="W38" s="11"/>
      <c r="X38" s="10"/>
      <c r="Y38" s="11"/>
      <c r="Z38" s="10"/>
      <c r="AA38" s="11"/>
      <c r="AB38" s="10"/>
      <c r="AC38" s="11"/>
      <c r="AD38" s="10"/>
      <c r="AE38" s="11"/>
      <c r="AF38" s="10"/>
      <c r="AG38" s="11"/>
      <c r="AH38" s="10"/>
      <c r="AI38" s="11"/>
      <c r="AJ38" s="10"/>
      <c r="AK38" s="11"/>
      <c r="AL38" s="10"/>
      <c r="AM38" s="11"/>
      <c r="AN38" s="10"/>
      <c r="AO38" s="11"/>
      <c r="AP38" s="10"/>
      <c r="AQ38" s="11"/>
      <c r="AR38" s="10"/>
      <c r="AS38" s="11"/>
      <c r="AT38" s="10"/>
      <c r="AU38" s="11"/>
      <c r="AV38" s="10"/>
      <c r="AW38" s="11"/>
      <c r="AX38" s="10"/>
      <c r="AY38" s="11"/>
      <c r="AZ38" s="10"/>
      <c r="BA38" s="11"/>
      <c r="BB38" s="2"/>
      <c r="BE38" s="34">
        <v>32</v>
      </c>
      <c r="BG38" s="34" t="str">
        <f t="shared" si="252"/>
        <v/>
      </c>
      <c r="BI38" s="16" t="str">
        <f t="shared" si="253"/>
        <v/>
      </c>
      <c r="BJ38" s="7" t="str">
        <f t="shared" si="254"/>
        <v/>
      </c>
      <c r="BL38" s="34" t="str">
        <f t="shared" si="134"/>
        <v>South AfricaTonga</v>
      </c>
      <c r="BN38" s="16" t="str">
        <f t="shared" si="255"/>
        <v/>
      </c>
      <c r="BO38" s="17" t="str">
        <f t="shared" si="256"/>
        <v/>
      </c>
      <c r="BP38" s="17" t="str">
        <f t="shared" si="257"/>
        <v/>
      </c>
      <c r="BQ38" s="7" t="str">
        <f t="shared" si="258"/>
        <v/>
      </c>
      <c r="BS38" s="16" t="str">
        <f t="shared" si="259"/>
        <v/>
      </c>
      <c r="BT38" s="17" t="str">
        <f t="shared" si="260"/>
        <v/>
      </c>
      <c r="BU38" s="17" t="str">
        <f t="shared" si="261"/>
        <v/>
      </c>
      <c r="BV38" s="7" t="str">
        <f t="shared" si="262"/>
        <v/>
      </c>
      <c r="BX38" s="16" t="str">
        <f t="shared" si="263"/>
        <v/>
      </c>
      <c r="BY38" s="7" t="str">
        <f t="shared" si="135"/>
        <v/>
      </c>
      <c r="CA38" s="16" t="str">
        <f>IFERROR(INDEX('Tournament Setup'!$J$90:$J$109, MATCH($B38, 'Tournament Setup'!$B$90:$B$109, 0)), "")</f>
        <v>Green - Dark</v>
      </c>
      <c r="CB38" s="7" t="str">
        <f>IFERROR(INDEX('Tournament Setup'!$Q$90:$Q$109, MATCH($B38, 'Tournament Setup'!$B$90:$B$109, 0)), "")</f>
        <v>Gold</v>
      </c>
      <c r="CC38" s="16" t="str">
        <f>IFERROR(INDEX('Tournament Setup'!$J$90:$J$109, MATCH($D38, 'Tournament Setup'!$B$90:$B$109, 0)), "")</f>
        <v>White</v>
      </c>
      <c r="CD38" s="7" t="str">
        <f>IFERROR(INDEX('Tournament Setup'!$Q$90:$Q$109, MATCH($D38, 'Tournament Setup'!$B$90:$B$109, 0)), "")</f>
        <v>Black</v>
      </c>
      <c r="CF38" s="16" t="str">
        <f t="shared" si="264"/>
        <v/>
      </c>
      <c r="CG38" s="17" t="str">
        <f t="shared" si="265"/>
        <v/>
      </c>
      <c r="CH38" s="17" t="str">
        <f t="shared" si="136"/>
        <v/>
      </c>
      <c r="CI38" s="17" t="str">
        <f t="shared" si="137"/>
        <v/>
      </c>
      <c r="CJ38" s="17" t="str">
        <f t="shared" si="138"/>
        <v/>
      </c>
      <c r="CK38" s="17" t="str">
        <f t="shared" si="139"/>
        <v/>
      </c>
      <c r="CL38" s="17" t="str">
        <f t="shared" si="140"/>
        <v/>
      </c>
      <c r="CM38" s="17" t="str">
        <f t="shared" si="141"/>
        <v/>
      </c>
      <c r="CN38" s="17" t="str">
        <f t="shared" si="142"/>
        <v/>
      </c>
      <c r="CO38" s="17" t="str">
        <f t="shared" si="143"/>
        <v/>
      </c>
      <c r="CP38" s="17" t="str">
        <f t="shared" si="144"/>
        <v/>
      </c>
      <c r="CQ38" s="17" t="str">
        <f t="shared" si="145"/>
        <v/>
      </c>
      <c r="CR38" s="17" t="str">
        <f t="shared" si="146"/>
        <v/>
      </c>
      <c r="CS38" s="17" t="str">
        <f t="shared" si="147"/>
        <v/>
      </c>
      <c r="CT38" s="17" t="str">
        <f t="shared" si="148"/>
        <v/>
      </c>
      <c r="CU38" s="17" t="str">
        <f t="shared" si="149"/>
        <v/>
      </c>
      <c r="CV38" s="17" t="str">
        <f t="shared" si="150"/>
        <v/>
      </c>
      <c r="CW38" s="17" t="str">
        <f t="shared" si="151"/>
        <v/>
      </c>
      <c r="CX38" s="17" t="str">
        <f t="shared" si="152"/>
        <v/>
      </c>
      <c r="CY38" s="17" t="str">
        <f t="shared" si="153"/>
        <v/>
      </c>
      <c r="CZ38" s="17" t="str">
        <f t="shared" si="154"/>
        <v/>
      </c>
      <c r="DA38" s="17" t="str">
        <f t="shared" si="155"/>
        <v/>
      </c>
      <c r="DB38" s="17" t="str">
        <f t="shared" si="156"/>
        <v/>
      </c>
      <c r="DC38" s="17" t="str">
        <f t="shared" si="157"/>
        <v/>
      </c>
      <c r="DD38" s="17" t="str">
        <f t="shared" si="158"/>
        <v/>
      </c>
      <c r="DE38" s="17" t="str">
        <f t="shared" si="159"/>
        <v/>
      </c>
      <c r="DF38" s="17" t="str">
        <f t="shared" si="160"/>
        <v/>
      </c>
      <c r="DG38" s="17" t="str">
        <f t="shared" si="161"/>
        <v/>
      </c>
      <c r="DH38" s="17" t="str">
        <f t="shared" si="162"/>
        <v/>
      </c>
      <c r="DI38" s="17" t="str">
        <f t="shared" si="163"/>
        <v/>
      </c>
      <c r="DJ38" s="17" t="str">
        <f t="shared" si="164"/>
        <v/>
      </c>
      <c r="DK38" s="17" t="str">
        <f t="shared" si="165"/>
        <v/>
      </c>
      <c r="DL38" s="17" t="str">
        <f t="shared" si="166"/>
        <v/>
      </c>
      <c r="DM38" s="17" t="str">
        <f t="shared" si="167"/>
        <v/>
      </c>
      <c r="DN38" s="17" t="str">
        <f t="shared" si="168"/>
        <v/>
      </c>
      <c r="DO38" s="17" t="str">
        <f t="shared" si="169"/>
        <v/>
      </c>
      <c r="DP38" s="17" t="str">
        <f t="shared" si="170"/>
        <v/>
      </c>
      <c r="DQ38" s="17" t="str">
        <f t="shared" si="171"/>
        <v/>
      </c>
      <c r="DR38" s="17" t="str">
        <f t="shared" si="172"/>
        <v/>
      </c>
      <c r="DS38" s="7" t="str">
        <f t="shared" si="173"/>
        <v/>
      </c>
      <c r="DU38" s="16" t="str">
        <f t="shared" si="266"/>
        <v/>
      </c>
      <c r="DV38" s="7" t="str">
        <f t="shared" si="267"/>
        <v/>
      </c>
      <c r="DW38" s="16" t="str">
        <f t="shared" si="174"/>
        <v/>
      </c>
      <c r="DX38" s="7" t="str">
        <f t="shared" si="175"/>
        <v/>
      </c>
      <c r="DY38" s="16" t="str">
        <f t="shared" si="176"/>
        <v/>
      </c>
      <c r="DZ38" s="7" t="str">
        <f t="shared" si="177"/>
        <v/>
      </c>
      <c r="EA38" s="16" t="str">
        <f t="shared" si="178"/>
        <v/>
      </c>
      <c r="EB38" s="7" t="str">
        <f t="shared" si="179"/>
        <v/>
      </c>
      <c r="EC38" s="16" t="str">
        <f t="shared" si="180"/>
        <v/>
      </c>
      <c r="ED38" s="7" t="str">
        <f t="shared" si="181"/>
        <v/>
      </c>
      <c r="EE38" s="16" t="str">
        <f t="shared" si="182"/>
        <v/>
      </c>
      <c r="EF38" s="7" t="str">
        <f t="shared" si="183"/>
        <v/>
      </c>
      <c r="EG38" s="16" t="str">
        <f t="shared" si="184"/>
        <v/>
      </c>
      <c r="EH38" s="7" t="str">
        <f t="shared" si="185"/>
        <v/>
      </c>
      <c r="EI38" s="16" t="str">
        <f t="shared" si="186"/>
        <v/>
      </c>
      <c r="EJ38" s="7" t="str">
        <f t="shared" si="187"/>
        <v/>
      </c>
      <c r="EK38" s="16" t="str">
        <f t="shared" si="188"/>
        <v/>
      </c>
      <c r="EL38" s="7" t="str">
        <f t="shared" si="189"/>
        <v/>
      </c>
      <c r="EM38" s="16" t="str">
        <f t="shared" si="190"/>
        <v/>
      </c>
      <c r="EN38" s="7" t="str">
        <f t="shared" si="191"/>
        <v/>
      </c>
      <c r="EO38" s="16" t="str">
        <f t="shared" si="192"/>
        <v/>
      </c>
      <c r="EP38" s="7" t="str">
        <f t="shared" si="193"/>
        <v/>
      </c>
      <c r="EQ38" s="16" t="str">
        <f t="shared" si="194"/>
        <v/>
      </c>
      <c r="ER38" s="7" t="str">
        <f t="shared" si="195"/>
        <v/>
      </c>
      <c r="ES38" s="16" t="str">
        <f t="shared" si="196"/>
        <v/>
      </c>
      <c r="ET38" s="7" t="str">
        <f t="shared" si="197"/>
        <v/>
      </c>
      <c r="EU38" s="16" t="str">
        <f t="shared" si="198"/>
        <v/>
      </c>
      <c r="EV38" s="7" t="str">
        <f t="shared" si="199"/>
        <v/>
      </c>
      <c r="EW38" s="16" t="str">
        <f t="shared" si="200"/>
        <v/>
      </c>
      <c r="EX38" s="7" t="str">
        <f t="shared" si="201"/>
        <v/>
      </c>
      <c r="EY38" s="16" t="str">
        <f t="shared" si="202"/>
        <v/>
      </c>
      <c r="EZ38" s="7" t="str">
        <f t="shared" si="203"/>
        <v/>
      </c>
      <c r="FA38" s="16" t="str">
        <f t="shared" si="204"/>
        <v/>
      </c>
      <c r="FB38" s="7" t="str">
        <f t="shared" si="205"/>
        <v/>
      </c>
      <c r="FC38" s="16" t="str">
        <f t="shared" si="206"/>
        <v/>
      </c>
      <c r="FD38" s="7" t="str">
        <f t="shared" si="207"/>
        <v/>
      </c>
      <c r="FE38" s="16" t="str">
        <f t="shared" si="208"/>
        <v/>
      </c>
      <c r="FF38" s="7" t="str">
        <f t="shared" si="209"/>
        <v/>
      </c>
      <c r="FG38" s="16" t="str">
        <f t="shared" si="210"/>
        <v/>
      </c>
      <c r="FH38" s="7" t="str">
        <f t="shared" si="211"/>
        <v/>
      </c>
      <c r="FJ38" s="16" t="str">
        <f t="shared" si="212"/>
        <v/>
      </c>
      <c r="FK38" s="7" t="str">
        <f t="shared" si="213"/>
        <v/>
      </c>
      <c r="FL38" s="16" t="str">
        <f t="shared" si="214"/>
        <v/>
      </c>
      <c r="FM38" s="7" t="str">
        <f t="shared" si="215"/>
        <v/>
      </c>
      <c r="FN38" s="16" t="str">
        <f t="shared" si="216"/>
        <v/>
      </c>
      <c r="FO38" s="7" t="str">
        <f t="shared" si="217"/>
        <v/>
      </c>
      <c r="FP38" s="16" t="str">
        <f t="shared" si="218"/>
        <v/>
      </c>
      <c r="FQ38" s="7" t="str">
        <f t="shared" si="219"/>
        <v/>
      </c>
      <c r="FR38" s="16" t="str">
        <f t="shared" si="220"/>
        <v/>
      </c>
      <c r="FS38" s="7" t="str">
        <f t="shared" si="221"/>
        <v/>
      </c>
      <c r="FT38" s="16" t="str">
        <f t="shared" si="222"/>
        <v/>
      </c>
      <c r="FU38" s="7" t="str">
        <f t="shared" si="223"/>
        <v/>
      </c>
      <c r="FV38" s="16" t="str">
        <f t="shared" si="224"/>
        <v/>
      </c>
      <c r="FW38" s="7" t="str">
        <f t="shared" si="225"/>
        <v/>
      </c>
      <c r="FX38" s="16" t="str">
        <f t="shared" si="226"/>
        <v/>
      </c>
      <c r="FY38" s="7" t="str">
        <f t="shared" si="227"/>
        <v/>
      </c>
      <c r="FZ38" s="16" t="str">
        <f t="shared" si="228"/>
        <v/>
      </c>
      <c r="GA38" s="7" t="str">
        <f t="shared" si="229"/>
        <v/>
      </c>
      <c r="GB38" s="16" t="str">
        <f t="shared" si="230"/>
        <v/>
      </c>
      <c r="GC38" s="7" t="str">
        <f t="shared" si="231"/>
        <v/>
      </c>
      <c r="GD38" s="16" t="str">
        <f t="shared" si="232"/>
        <v/>
      </c>
      <c r="GE38" s="7" t="str">
        <f t="shared" si="233"/>
        <v/>
      </c>
      <c r="GF38" s="16" t="str">
        <f t="shared" si="234"/>
        <v/>
      </c>
      <c r="GG38" s="7" t="str">
        <f t="shared" si="235"/>
        <v/>
      </c>
      <c r="GH38" s="16" t="str">
        <f t="shared" si="236"/>
        <v/>
      </c>
      <c r="GI38" s="7" t="str">
        <f t="shared" si="237"/>
        <v/>
      </c>
      <c r="GJ38" s="16" t="str">
        <f t="shared" si="238"/>
        <v/>
      </c>
      <c r="GK38" s="7" t="str">
        <f t="shared" si="239"/>
        <v/>
      </c>
      <c r="GL38" s="16" t="str">
        <f t="shared" si="240"/>
        <v/>
      </c>
      <c r="GM38" s="7" t="str">
        <f t="shared" si="241"/>
        <v/>
      </c>
      <c r="GN38" s="16" t="str">
        <f t="shared" si="242"/>
        <v/>
      </c>
      <c r="GO38" s="7" t="str">
        <f t="shared" si="243"/>
        <v/>
      </c>
      <c r="GP38" s="16" t="str">
        <f t="shared" si="244"/>
        <v/>
      </c>
      <c r="GQ38" s="7" t="str">
        <f t="shared" si="245"/>
        <v/>
      </c>
      <c r="GR38" s="16" t="str">
        <f t="shared" si="246"/>
        <v/>
      </c>
      <c r="GS38" s="7" t="str">
        <f t="shared" si="247"/>
        <v/>
      </c>
      <c r="GT38" s="16" t="str">
        <f t="shared" si="248"/>
        <v/>
      </c>
      <c r="GU38" s="7" t="str">
        <f t="shared" si="249"/>
        <v/>
      </c>
      <c r="GV38" s="16" t="str">
        <f t="shared" si="250"/>
        <v/>
      </c>
      <c r="GW38" s="7" t="str">
        <f t="shared" si="251"/>
        <v/>
      </c>
    </row>
    <row r="39" spans="1:205" x14ac:dyDescent="0.25">
      <c r="A39" s="2"/>
      <c r="B39" s="21" t="str">
        <f>IFERROR(INDEX('Tournament Setup'!$B$17:$B$84, MATCH($BE39, 'Tournament Setup'!$BV$17:$BV$84, 0)), "")</f>
        <v>New Zealand</v>
      </c>
      <c r="C39" s="36" t="s">
        <v>9</v>
      </c>
      <c r="D39" s="21" t="str">
        <f>IFERROR(INDEX('Tournament Setup'!$J$17:$J$84, MATCH($BE39, 'Tournament Setup'!$BV$17:$BV$84, 0)), "")</f>
        <v>Uruguay</v>
      </c>
      <c r="E39" s="2"/>
      <c r="F39" s="63">
        <f>IFERROR(INDEX('Tournament Setup'!$AV$17:$AV$84, MATCH($BE39, 'Tournament Setup'!$BV$17:$BV$84, 0)), "")</f>
        <v>45204.833333333336</v>
      </c>
      <c r="G39" s="2"/>
      <c r="H39" s="67"/>
      <c r="I39" s="68"/>
      <c r="J39" s="2"/>
      <c r="K39" s="10"/>
      <c r="L39" s="11"/>
      <c r="M39" s="2"/>
      <c r="N39" s="10"/>
      <c r="O39" s="11"/>
      <c r="P39" s="10"/>
      <c r="Q39" s="11"/>
      <c r="R39" s="10"/>
      <c r="S39" s="11"/>
      <c r="T39" s="10"/>
      <c r="U39" s="11"/>
      <c r="V39" s="10"/>
      <c r="W39" s="11"/>
      <c r="X39" s="10"/>
      <c r="Y39" s="11"/>
      <c r="Z39" s="10"/>
      <c r="AA39" s="11"/>
      <c r="AB39" s="10"/>
      <c r="AC39" s="11"/>
      <c r="AD39" s="10"/>
      <c r="AE39" s="11"/>
      <c r="AF39" s="10"/>
      <c r="AG39" s="11"/>
      <c r="AH39" s="10"/>
      <c r="AI39" s="11"/>
      <c r="AJ39" s="10"/>
      <c r="AK39" s="11"/>
      <c r="AL39" s="10"/>
      <c r="AM39" s="11"/>
      <c r="AN39" s="10"/>
      <c r="AO39" s="11"/>
      <c r="AP39" s="10"/>
      <c r="AQ39" s="11"/>
      <c r="AR39" s="10"/>
      <c r="AS39" s="11"/>
      <c r="AT39" s="10"/>
      <c r="AU39" s="11"/>
      <c r="AV39" s="10"/>
      <c r="AW39" s="11"/>
      <c r="AX39" s="10"/>
      <c r="AY39" s="11"/>
      <c r="AZ39" s="10"/>
      <c r="BA39" s="11"/>
      <c r="BB39" s="2"/>
      <c r="BE39" s="34">
        <v>33</v>
      </c>
      <c r="BG39" s="34" t="str">
        <f t="shared" si="252"/>
        <v/>
      </c>
      <c r="BI39" s="16" t="str">
        <f t="shared" si="253"/>
        <v/>
      </c>
      <c r="BJ39" s="7" t="str">
        <f t="shared" si="254"/>
        <v/>
      </c>
      <c r="BL39" s="34" t="str">
        <f t="shared" si="134"/>
        <v>New ZealandUruguay</v>
      </c>
      <c r="BN39" s="16" t="str">
        <f t="shared" si="255"/>
        <v/>
      </c>
      <c r="BO39" s="17" t="str">
        <f t="shared" si="256"/>
        <v/>
      </c>
      <c r="BP39" s="17" t="str">
        <f t="shared" si="257"/>
        <v/>
      </c>
      <c r="BQ39" s="7" t="str">
        <f t="shared" si="258"/>
        <v/>
      </c>
      <c r="BS39" s="16" t="str">
        <f t="shared" si="259"/>
        <v/>
      </c>
      <c r="BT39" s="17" t="str">
        <f t="shared" si="260"/>
        <v/>
      </c>
      <c r="BU39" s="17" t="str">
        <f t="shared" si="261"/>
        <v/>
      </c>
      <c r="BV39" s="7" t="str">
        <f t="shared" si="262"/>
        <v/>
      </c>
      <c r="BX39" s="16" t="str">
        <f t="shared" si="263"/>
        <v/>
      </c>
      <c r="BY39" s="7" t="str">
        <f t="shared" si="135"/>
        <v/>
      </c>
      <c r="CA39" s="16" t="str">
        <f>IFERROR(INDEX('Tournament Setup'!$J$90:$J$109, MATCH($B39, 'Tournament Setup'!$B$90:$B$109, 0)), "")</f>
        <v>Black</v>
      </c>
      <c r="CB39" s="7" t="str">
        <f>IFERROR(INDEX('Tournament Setup'!$Q$90:$Q$109, MATCH($B39, 'Tournament Setup'!$B$90:$B$109, 0)), "")</f>
        <v>White</v>
      </c>
      <c r="CC39" s="16" t="str">
        <f>IFERROR(INDEX('Tournament Setup'!$J$90:$J$109, MATCH($D39, 'Tournament Setup'!$B$90:$B$109, 0)), "")</f>
        <v>Blue - Light</v>
      </c>
      <c r="CD39" s="7" t="str">
        <f>IFERROR(INDEX('Tournament Setup'!$Q$90:$Q$109, MATCH($D39, 'Tournament Setup'!$B$90:$B$109, 0)), "")</f>
        <v>Black</v>
      </c>
      <c r="CF39" s="16" t="str">
        <f t="shared" si="264"/>
        <v/>
      </c>
      <c r="CG39" s="17" t="str">
        <f t="shared" si="265"/>
        <v/>
      </c>
      <c r="CH39" s="17" t="str">
        <f t="shared" si="136"/>
        <v/>
      </c>
      <c r="CI39" s="17" t="str">
        <f t="shared" si="137"/>
        <v/>
      </c>
      <c r="CJ39" s="17" t="str">
        <f t="shared" si="138"/>
        <v/>
      </c>
      <c r="CK39" s="17" t="str">
        <f t="shared" si="139"/>
        <v/>
      </c>
      <c r="CL39" s="17" t="str">
        <f t="shared" si="140"/>
        <v/>
      </c>
      <c r="CM39" s="17" t="str">
        <f t="shared" si="141"/>
        <v/>
      </c>
      <c r="CN39" s="17" t="str">
        <f t="shared" si="142"/>
        <v/>
      </c>
      <c r="CO39" s="17" t="str">
        <f t="shared" si="143"/>
        <v/>
      </c>
      <c r="CP39" s="17" t="str">
        <f t="shared" si="144"/>
        <v/>
      </c>
      <c r="CQ39" s="17" t="str">
        <f t="shared" si="145"/>
        <v/>
      </c>
      <c r="CR39" s="17" t="str">
        <f t="shared" si="146"/>
        <v/>
      </c>
      <c r="CS39" s="17" t="str">
        <f t="shared" si="147"/>
        <v/>
      </c>
      <c r="CT39" s="17" t="str">
        <f t="shared" si="148"/>
        <v/>
      </c>
      <c r="CU39" s="17" t="str">
        <f t="shared" si="149"/>
        <v/>
      </c>
      <c r="CV39" s="17" t="str">
        <f t="shared" si="150"/>
        <v/>
      </c>
      <c r="CW39" s="17" t="str">
        <f t="shared" si="151"/>
        <v/>
      </c>
      <c r="CX39" s="17" t="str">
        <f t="shared" si="152"/>
        <v/>
      </c>
      <c r="CY39" s="17" t="str">
        <f t="shared" si="153"/>
        <v/>
      </c>
      <c r="CZ39" s="17" t="str">
        <f t="shared" si="154"/>
        <v/>
      </c>
      <c r="DA39" s="17" t="str">
        <f t="shared" si="155"/>
        <v/>
      </c>
      <c r="DB39" s="17" t="str">
        <f t="shared" si="156"/>
        <v/>
      </c>
      <c r="DC39" s="17" t="str">
        <f t="shared" si="157"/>
        <v/>
      </c>
      <c r="DD39" s="17" t="str">
        <f t="shared" si="158"/>
        <v/>
      </c>
      <c r="DE39" s="17" t="str">
        <f t="shared" si="159"/>
        <v/>
      </c>
      <c r="DF39" s="17" t="str">
        <f t="shared" si="160"/>
        <v/>
      </c>
      <c r="DG39" s="17" t="str">
        <f t="shared" si="161"/>
        <v/>
      </c>
      <c r="DH39" s="17" t="str">
        <f t="shared" si="162"/>
        <v/>
      </c>
      <c r="DI39" s="17" t="str">
        <f t="shared" si="163"/>
        <v/>
      </c>
      <c r="DJ39" s="17" t="str">
        <f t="shared" si="164"/>
        <v/>
      </c>
      <c r="DK39" s="17" t="str">
        <f t="shared" si="165"/>
        <v/>
      </c>
      <c r="DL39" s="17" t="str">
        <f t="shared" si="166"/>
        <v/>
      </c>
      <c r="DM39" s="17" t="str">
        <f t="shared" si="167"/>
        <v/>
      </c>
      <c r="DN39" s="17" t="str">
        <f t="shared" si="168"/>
        <v/>
      </c>
      <c r="DO39" s="17" t="str">
        <f t="shared" si="169"/>
        <v/>
      </c>
      <c r="DP39" s="17" t="str">
        <f t="shared" si="170"/>
        <v/>
      </c>
      <c r="DQ39" s="17" t="str">
        <f t="shared" si="171"/>
        <v/>
      </c>
      <c r="DR39" s="17" t="str">
        <f t="shared" si="172"/>
        <v/>
      </c>
      <c r="DS39" s="7" t="str">
        <f t="shared" si="173"/>
        <v/>
      </c>
      <c r="DU39" s="16" t="str">
        <f t="shared" si="266"/>
        <v/>
      </c>
      <c r="DV39" s="7" t="str">
        <f t="shared" si="267"/>
        <v/>
      </c>
      <c r="DW39" s="16" t="str">
        <f t="shared" si="174"/>
        <v/>
      </c>
      <c r="DX39" s="7" t="str">
        <f t="shared" si="175"/>
        <v/>
      </c>
      <c r="DY39" s="16" t="str">
        <f t="shared" si="176"/>
        <v/>
      </c>
      <c r="DZ39" s="7" t="str">
        <f t="shared" si="177"/>
        <v/>
      </c>
      <c r="EA39" s="16" t="str">
        <f t="shared" si="178"/>
        <v/>
      </c>
      <c r="EB39" s="7" t="str">
        <f t="shared" si="179"/>
        <v/>
      </c>
      <c r="EC39" s="16" t="str">
        <f t="shared" si="180"/>
        <v/>
      </c>
      <c r="ED39" s="7" t="str">
        <f t="shared" si="181"/>
        <v/>
      </c>
      <c r="EE39" s="16" t="str">
        <f t="shared" si="182"/>
        <v/>
      </c>
      <c r="EF39" s="7" t="str">
        <f t="shared" si="183"/>
        <v/>
      </c>
      <c r="EG39" s="16" t="str">
        <f t="shared" si="184"/>
        <v/>
      </c>
      <c r="EH39" s="7" t="str">
        <f t="shared" si="185"/>
        <v/>
      </c>
      <c r="EI39" s="16" t="str">
        <f t="shared" si="186"/>
        <v/>
      </c>
      <c r="EJ39" s="7" t="str">
        <f t="shared" si="187"/>
        <v/>
      </c>
      <c r="EK39" s="16" t="str">
        <f t="shared" si="188"/>
        <v/>
      </c>
      <c r="EL39" s="7" t="str">
        <f t="shared" si="189"/>
        <v/>
      </c>
      <c r="EM39" s="16" t="str">
        <f t="shared" si="190"/>
        <v/>
      </c>
      <c r="EN39" s="7" t="str">
        <f t="shared" si="191"/>
        <v/>
      </c>
      <c r="EO39" s="16" t="str">
        <f t="shared" si="192"/>
        <v/>
      </c>
      <c r="EP39" s="7" t="str">
        <f t="shared" si="193"/>
        <v/>
      </c>
      <c r="EQ39" s="16" t="str">
        <f t="shared" si="194"/>
        <v/>
      </c>
      <c r="ER39" s="7" t="str">
        <f t="shared" si="195"/>
        <v/>
      </c>
      <c r="ES39" s="16" t="str">
        <f t="shared" si="196"/>
        <v/>
      </c>
      <c r="ET39" s="7" t="str">
        <f t="shared" si="197"/>
        <v/>
      </c>
      <c r="EU39" s="16" t="str">
        <f t="shared" si="198"/>
        <v/>
      </c>
      <c r="EV39" s="7" t="str">
        <f t="shared" si="199"/>
        <v/>
      </c>
      <c r="EW39" s="16" t="str">
        <f t="shared" si="200"/>
        <v/>
      </c>
      <c r="EX39" s="7" t="str">
        <f t="shared" si="201"/>
        <v/>
      </c>
      <c r="EY39" s="16" t="str">
        <f t="shared" si="202"/>
        <v/>
      </c>
      <c r="EZ39" s="7" t="str">
        <f t="shared" si="203"/>
        <v/>
      </c>
      <c r="FA39" s="16" t="str">
        <f t="shared" si="204"/>
        <v/>
      </c>
      <c r="FB39" s="7" t="str">
        <f t="shared" si="205"/>
        <v/>
      </c>
      <c r="FC39" s="16" t="str">
        <f t="shared" si="206"/>
        <v/>
      </c>
      <c r="FD39" s="7" t="str">
        <f t="shared" si="207"/>
        <v/>
      </c>
      <c r="FE39" s="16" t="str">
        <f t="shared" si="208"/>
        <v/>
      </c>
      <c r="FF39" s="7" t="str">
        <f t="shared" si="209"/>
        <v/>
      </c>
      <c r="FG39" s="16" t="str">
        <f t="shared" si="210"/>
        <v/>
      </c>
      <c r="FH39" s="7" t="str">
        <f t="shared" si="211"/>
        <v/>
      </c>
      <c r="FJ39" s="16" t="str">
        <f t="shared" si="212"/>
        <v/>
      </c>
      <c r="FK39" s="7" t="str">
        <f t="shared" si="213"/>
        <v/>
      </c>
      <c r="FL39" s="16" t="str">
        <f t="shared" si="214"/>
        <v/>
      </c>
      <c r="FM39" s="7" t="str">
        <f t="shared" si="215"/>
        <v/>
      </c>
      <c r="FN39" s="16" t="str">
        <f t="shared" si="216"/>
        <v/>
      </c>
      <c r="FO39" s="7" t="str">
        <f t="shared" si="217"/>
        <v/>
      </c>
      <c r="FP39" s="16" t="str">
        <f t="shared" si="218"/>
        <v/>
      </c>
      <c r="FQ39" s="7" t="str">
        <f t="shared" si="219"/>
        <v/>
      </c>
      <c r="FR39" s="16" t="str">
        <f t="shared" si="220"/>
        <v/>
      </c>
      <c r="FS39" s="7" t="str">
        <f t="shared" si="221"/>
        <v/>
      </c>
      <c r="FT39" s="16" t="str">
        <f t="shared" si="222"/>
        <v/>
      </c>
      <c r="FU39" s="7" t="str">
        <f t="shared" si="223"/>
        <v/>
      </c>
      <c r="FV39" s="16" t="str">
        <f t="shared" si="224"/>
        <v/>
      </c>
      <c r="FW39" s="7" t="str">
        <f t="shared" si="225"/>
        <v/>
      </c>
      <c r="FX39" s="16" t="str">
        <f t="shared" si="226"/>
        <v/>
      </c>
      <c r="FY39" s="7" t="str">
        <f t="shared" si="227"/>
        <v/>
      </c>
      <c r="FZ39" s="16" t="str">
        <f t="shared" si="228"/>
        <v/>
      </c>
      <c r="GA39" s="7" t="str">
        <f t="shared" si="229"/>
        <v/>
      </c>
      <c r="GB39" s="16" t="str">
        <f t="shared" si="230"/>
        <v/>
      </c>
      <c r="GC39" s="7" t="str">
        <f t="shared" si="231"/>
        <v/>
      </c>
      <c r="GD39" s="16" t="str">
        <f t="shared" si="232"/>
        <v/>
      </c>
      <c r="GE39" s="7" t="str">
        <f t="shared" si="233"/>
        <v/>
      </c>
      <c r="GF39" s="16" t="str">
        <f t="shared" si="234"/>
        <v/>
      </c>
      <c r="GG39" s="7" t="str">
        <f t="shared" si="235"/>
        <v/>
      </c>
      <c r="GH39" s="16" t="str">
        <f t="shared" si="236"/>
        <v/>
      </c>
      <c r="GI39" s="7" t="str">
        <f t="shared" si="237"/>
        <v/>
      </c>
      <c r="GJ39" s="16" t="str">
        <f t="shared" si="238"/>
        <v/>
      </c>
      <c r="GK39" s="7" t="str">
        <f t="shared" si="239"/>
        <v/>
      </c>
      <c r="GL39" s="16" t="str">
        <f t="shared" si="240"/>
        <v/>
      </c>
      <c r="GM39" s="7" t="str">
        <f t="shared" si="241"/>
        <v/>
      </c>
      <c r="GN39" s="16" t="str">
        <f t="shared" si="242"/>
        <v/>
      </c>
      <c r="GO39" s="7" t="str">
        <f t="shared" si="243"/>
        <v/>
      </c>
      <c r="GP39" s="16" t="str">
        <f t="shared" si="244"/>
        <v/>
      </c>
      <c r="GQ39" s="7" t="str">
        <f t="shared" si="245"/>
        <v/>
      </c>
      <c r="GR39" s="16" t="str">
        <f t="shared" si="246"/>
        <v/>
      </c>
      <c r="GS39" s="7" t="str">
        <f t="shared" si="247"/>
        <v/>
      </c>
      <c r="GT39" s="16" t="str">
        <f t="shared" si="248"/>
        <v/>
      </c>
      <c r="GU39" s="7" t="str">
        <f t="shared" si="249"/>
        <v/>
      </c>
      <c r="GV39" s="16" t="str">
        <f t="shared" si="250"/>
        <v/>
      </c>
      <c r="GW39" s="7" t="str">
        <f t="shared" si="251"/>
        <v/>
      </c>
    </row>
    <row r="40" spans="1:205" x14ac:dyDescent="0.25">
      <c r="A40" s="2"/>
      <c r="B40" s="21" t="str">
        <f>IFERROR(INDEX('Tournament Setup'!$B$17:$B$84, MATCH($BE40, 'Tournament Setup'!$BV$17:$BV$84, 0)), "")</f>
        <v>France</v>
      </c>
      <c r="C40" s="36" t="s">
        <v>9</v>
      </c>
      <c r="D40" s="21" t="str">
        <f>IFERROR(INDEX('Tournament Setup'!$J$17:$J$84, MATCH($BE40, 'Tournament Setup'!$BV$17:$BV$84, 0)), "")</f>
        <v>Italy</v>
      </c>
      <c r="E40" s="2"/>
      <c r="F40" s="63">
        <f>IFERROR(INDEX('Tournament Setup'!$AV$17:$AV$84, MATCH($BE40, 'Tournament Setup'!$BV$17:$BV$84, 0)), "")</f>
        <v>45205.833333333336</v>
      </c>
      <c r="G40" s="2"/>
      <c r="H40" s="67"/>
      <c r="I40" s="68"/>
      <c r="J40" s="2"/>
      <c r="K40" s="10"/>
      <c r="L40" s="11"/>
      <c r="M40" s="2"/>
      <c r="N40" s="10"/>
      <c r="O40" s="11"/>
      <c r="P40" s="10"/>
      <c r="Q40" s="11"/>
      <c r="R40" s="10"/>
      <c r="S40" s="11"/>
      <c r="T40" s="10"/>
      <c r="U40" s="11"/>
      <c r="V40" s="10"/>
      <c r="W40" s="11"/>
      <c r="X40" s="10"/>
      <c r="Y40" s="11"/>
      <c r="Z40" s="10"/>
      <c r="AA40" s="11"/>
      <c r="AB40" s="10"/>
      <c r="AC40" s="11"/>
      <c r="AD40" s="10"/>
      <c r="AE40" s="11"/>
      <c r="AF40" s="10"/>
      <c r="AG40" s="11"/>
      <c r="AH40" s="10"/>
      <c r="AI40" s="11"/>
      <c r="AJ40" s="10"/>
      <c r="AK40" s="11"/>
      <c r="AL40" s="10"/>
      <c r="AM40" s="11"/>
      <c r="AN40" s="10"/>
      <c r="AO40" s="11"/>
      <c r="AP40" s="10"/>
      <c r="AQ40" s="11"/>
      <c r="AR40" s="10"/>
      <c r="AS40" s="11"/>
      <c r="AT40" s="10"/>
      <c r="AU40" s="11"/>
      <c r="AV40" s="10"/>
      <c r="AW40" s="11"/>
      <c r="AX40" s="10"/>
      <c r="AY40" s="11"/>
      <c r="AZ40" s="10"/>
      <c r="BA40" s="11"/>
      <c r="BB40" s="2"/>
      <c r="BE40" s="34">
        <v>34</v>
      </c>
      <c r="BG40" s="34" t="str">
        <f t="shared" si="252"/>
        <v/>
      </c>
      <c r="BI40" s="16" t="str">
        <f t="shared" si="253"/>
        <v/>
      </c>
      <c r="BJ40" s="7" t="str">
        <f t="shared" si="254"/>
        <v/>
      </c>
      <c r="BL40" s="34" t="str">
        <f t="shared" si="134"/>
        <v>FranceItaly</v>
      </c>
      <c r="BN40" s="16" t="str">
        <f t="shared" si="255"/>
        <v/>
      </c>
      <c r="BO40" s="17" t="str">
        <f t="shared" si="256"/>
        <v/>
      </c>
      <c r="BP40" s="17" t="str">
        <f t="shared" si="257"/>
        <v/>
      </c>
      <c r="BQ40" s="7" t="str">
        <f t="shared" si="258"/>
        <v/>
      </c>
      <c r="BS40" s="16" t="str">
        <f t="shared" si="259"/>
        <v/>
      </c>
      <c r="BT40" s="17" t="str">
        <f t="shared" si="260"/>
        <v/>
      </c>
      <c r="BU40" s="17" t="str">
        <f t="shared" si="261"/>
        <v/>
      </c>
      <c r="BV40" s="7" t="str">
        <f t="shared" si="262"/>
        <v/>
      </c>
      <c r="BX40" s="16" t="str">
        <f t="shared" si="263"/>
        <v/>
      </c>
      <c r="BY40" s="7" t="str">
        <f t="shared" si="135"/>
        <v/>
      </c>
      <c r="CA40" s="16" t="str">
        <f>IFERROR(INDEX('Tournament Setup'!$J$90:$J$109, MATCH($B40, 'Tournament Setup'!$B$90:$B$109, 0)), "")</f>
        <v>Blue - Royal</v>
      </c>
      <c r="CB40" s="7" t="str">
        <f>IFERROR(INDEX('Tournament Setup'!$Q$90:$Q$109, MATCH($B40, 'Tournament Setup'!$B$90:$B$109, 0)), "")</f>
        <v>Red - Medium</v>
      </c>
      <c r="CC40" s="16" t="str">
        <f>IFERROR(INDEX('Tournament Setup'!$J$90:$J$109, MATCH($D40, 'Tournament Setup'!$B$90:$B$109, 0)), "")</f>
        <v>Blue - Royal</v>
      </c>
      <c r="CD40" s="7" t="str">
        <f>IFERROR(INDEX('Tournament Setup'!$Q$90:$Q$109, MATCH($D40, 'Tournament Setup'!$B$90:$B$109, 0)), "")</f>
        <v>White</v>
      </c>
      <c r="CF40" s="16" t="str">
        <f t="shared" si="264"/>
        <v/>
      </c>
      <c r="CG40" s="17" t="str">
        <f t="shared" si="265"/>
        <v/>
      </c>
      <c r="CH40" s="17" t="str">
        <f t="shared" si="136"/>
        <v/>
      </c>
      <c r="CI40" s="17" t="str">
        <f t="shared" si="137"/>
        <v/>
      </c>
      <c r="CJ40" s="17" t="str">
        <f t="shared" si="138"/>
        <v/>
      </c>
      <c r="CK40" s="17" t="str">
        <f t="shared" si="139"/>
        <v/>
      </c>
      <c r="CL40" s="17" t="str">
        <f t="shared" si="140"/>
        <v/>
      </c>
      <c r="CM40" s="17" t="str">
        <f t="shared" si="141"/>
        <v/>
      </c>
      <c r="CN40" s="17" t="str">
        <f t="shared" si="142"/>
        <v/>
      </c>
      <c r="CO40" s="17" t="str">
        <f t="shared" si="143"/>
        <v/>
      </c>
      <c r="CP40" s="17" t="str">
        <f t="shared" si="144"/>
        <v/>
      </c>
      <c r="CQ40" s="17" t="str">
        <f t="shared" si="145"/>
        <v/>
      </c>
      <c r="CR40" s="17" t="str">
        <f t="shared" si="146"/>
        <v/>
      </c>
      <c r="CS40" s="17" t="str">
        <f t="shared" si="147"/>
        <v/>
      </c>
      <c r="CT40" s="17" t="str">
        <f t="shared" si="148"/>
        <v/>
      </c>
      <c r="CU40" s="17" t="str">
        <f t="shared" si="149"/>
        <v/>
      </c>
      <c r="CV40" s="17" t="str">
        <f t="shared" si="150"/>
        <v/>
      </c>
      <c r="CW40" s="17" t="str">
        <f t="shared" si="151"/>
        <v/>
      </c>
      <c r="CX40" s="17" t="str">
        <f t="shared" si="152"/>
        <v/>
      </c>
      <c r="CY40" s="17" t="str">
        <f t="shared" si="153"/>
        <v/>
      </c>
      <c r="CZ40" s="17" t="str">
        <f t="shared" si="154"/>
        <v/>
      </c>
      <c r="DA40" s="17" t="str">
        <f t="shared" si="155"/>
        <v/>
      </c>
      <c r="DB40" s="17" t="str">
        <f t="shared" si="156"/>
        <v/>
      </c>
      <c r="DC40" s="17" t="str">
        <f t="shared" si="157"/>
        <v/>
      </c>
      <c r="DD40" s="17" t="str">
        <f t="shared" si="158"/>
        <v/>
      </c>
      <c r="DE40" s="17" t="str">
        <f t="shared" si="159"/>
        <v/>
      </c>
      <c r="DF40" s="17" t="str">
        <f t="shared" si="160"/>
        <v/>
      </c>
      <c r="DG40" s="17" t="str">
        <f t="shared" si="161"/>
        <v/>
      </c>
      <c r="DH40" s="17" t="str">
        <f t="shared" si="162"/>
        <v/>
      </c>
      <c r="DI40" s="17" t="str">
        <f t="shared" si="163"/>
        <v/>
      </c>
      <c r="DJ40" s="17" t="str">
        <f t="shared" si="164"/>
        <v/>
      </c>
      <c r="DK40" s="17" t="str">
        <f t="shared" si="165"/>
        <v/>
      </c>
      <c r="DL40" s="17" t="str">
        <f t="shared" si="166"/>
        <v/>
      </c>
      <c r="DM40" s="17" t="str">
        <f t="shared" si="167"/>
        <v/>
      </c>
      <c r="DN40" s="17" t="str">
        <f t="shared" si="168"/>
        <v/>
      </c>
      <c r="DO40" s="17" t="str">
        <f t="shared" si="169"/>
        <v/>
      </c>
      <c r="DP40" s="17" t="str">
        <f t="shared" si="170"/>
        <v/>
      </c>
      <c r="DQ40" s="17" t="str">
        <f t="shared" si="171"/>
        <v/>
      </c>
      <c r="DR40" s="17" t="str">
        <f t="shared" si="172"/>
        <v/>
      </c>
      <c r="DS40" s="7" t="str">
        <f t="shared" si="173"/>
        <v/>
      </c>
      <c r="DU40" s="16" t="str">
        <f t="shared" si="266"/>
        <v/>
      </c>
      <c r="DV40" s="7" t="str">
        <f t="shared" si="267"/>
        <v/>
      </c>
      <c r="DW40" s="16" t="str">
        <f t="shared" si="174"/>
        <v/>
      </c>
      <c r="DX40" s="7" t="str">
        <f t="shared" si="175"/>
        <v/>
      </c>
      <c r="DY40" s="16" t="str">
        <f t="shared" si="176"/>
        <v/>
      </c>
      <c r="DZ40" s="7" t="str">
        <f t="shared" si="177"/>
        <v/>
      </c>
      <c r="EA40" s="16" t="str">
        <f t="shared" si="178"/>
        <v/>
      </c>
      <c r="EB40" s="7" t="str">
        <f t="shared" si="179"/>
        <v/>
      </c>
      <c r="EC40" s="16" t="str">
        <f t="shared" si="180"/>
        <v/>
      </c>
      <c r="ED40" s="7" t="str">
        <f t="shared" si="181"/>
        <v/>
      </c>
      <c r="EE40" s="16" t="str">
        <f t="shared" si="182"/>
        <v/>
      </c>
      <c r="EF40" s="7" t="str">
        <f t="shared" si="183"/>
        <v/>
      </c>
      <c r="EG40" s="16" t="str">
        <f t="shared" si="184"/>
        <v/>
      </c>
      <c r="EH40" s="7" t="str">
        <f t="shared" si="185"/>
        <v/>
      </c>
      <c r="EI40" s="16" t="str">
        <f t="shared" si="186"/>
        <v/>
      </c>
      <c r="EJ40" s="7" t="str">
        <f t="shared" si="187"/>
        <v/>
      </c>
      <c r="EK40" s="16" t="str">
        <f t="shared" si="188"/>
        <v/>
      </c>
      <c r="EL40" s="7" t="str">
        <f t="shared" si="189"/>
        <v/>
      </c>
      <c r="EM40" s="16" t="str">
        <f t="shared" si="190"/>
        <v/>
      </c>
      <c r="EN40" s="7" t="str">
        <f t="shared" si="191"/>
        <v/>
      </c>
      <c r="EO40" s="16" t="str">
        <f t="shared" si="192"/>
        <v/>
      </c>
      <c r="EP40" s="7" t="str">
        <f t="shared" si="193"/>
        <v/>
      </c>
      <c r="EQ40" s="16" t="str">
        <f t="shared" si="194"/>
        <v/>
      </c>
      <c r="ER40" s="7" t="str">
        <f t="shared" si="195"/>
        <v/>
      </c>
      <c r="ES40" s="16" t="str">
        <f t="shared" si="196"/>
        <v/>
      </c>
      <c r="ET40" s="7" t="str">
        <f t="shared" si="197"/>
        <v/>
      </c>
      <c r="EU40" s="16" t="str">
        <f t="shared" si="198"/>
        <v/>
      </c>
      <c r="EV40" s="7" t="str">
        <f t="shared" si="199"/>
        <v/>
      </c>
      <c r="EW40" s="16" t="str">
        <f t="shared" si="200"/>
        <v/>
      </c>
      <c r="EX40" s="7" t="str">
        <f t="shared" si="201"/>
        <v/>
      </c>
      <c r="EY40" s="16" t="str">
        <f t="shared" si="202"/>
        <v/>
      </c>
      <c r="EZ40" s="7" t="str">
        <f t="shared" si="203"/>
        <v/>
      </c>
      <c r="FA40" s="16" t="str">
        <f t="shared" si="204"/>
        <v/>
      </c>
      <c r="FB40" s="7" t="str">
        <f t="shared" si="205"/>
        <v/>
      </c>
      <c r="FC40" s="16" t="str">
        <f t="shared" si="206"/>
        <v/>
      </c>
      <c r="FD40" s="7" t="str">
        <f t="shared" si="207"/>
        <v/>
      </c>
      <c r="FE40" s="16" t="str">
        <f t="shared" si="208"/>
        <v/>
      </c>
      <c r="FF40" s="7" t="str">
        <f t="shared" si="209"/>
        <v/>
      </c>
      <c r="FG40" s="16" t="str">
        <f t="shared" si="210"/>
        <v/>
      </c>
      <c r="FH40" s="7" t="str">
        <f t="shared" si="211"/>
        <v/>
      </c>
      <c r="FJ40" s="16" t="str">
        <f t="shared" si="212"/>
        <v/>
      </c>
      <c r="FK40" s="7" t="str">
        <f t="shared" si="213"/>
        <v/>
      </c>
      <c r="FL40" s="16" t="str">
        <f t="shared" si="214"/>
        <v/>
      </c>
      <c r="FM40" s="7" t="str">
        <f t="shared" si="215"/>
        <v/>
      </c>
      <c r="FN40" s="16" t="str">
        <f t="shared" si="216"/>
        <v/>
      </c>
      <c r="FO40" s="7" t="str">
        <f t="shared" si="217"/>
        <v/>
      </c>
      <c r="FP40" s="16" t="str">
        <f t="shared" si="218"/>
        <v/>
      </c>
      <c r="FQ40" s="7" t="str">
        <f t="shared" si="219"/>
        <v/>
      </c>
      <c r="FR40" s="16" t="str">
        <f t="shared" si="220"/>
        <v/>
      </c>
      <c r="FS40" s="7" t="str">
        <f t="shared" si="221"/>
        <v/>
      </c>
      <c r="FT40" s="16" t="str">
        <f t="shared" si="222"/>
        <v/>
      </c>
      <c r="FU40" s="7" t="str">
        <f t="shared" si="223"/>
        <v/>
      </c>
      <c r="FV40" s="16" t="str">
        <f t="shared" si="224"/>
        <v/>
      </c>
      <c r="FW40" s="7" t="str">
        <f t="shared" si="225"/>
        <v/>
      </c>
      <c r="FX40" s="16" t="str">
        <f t="shared" si="226"/>
        <v/>
      </c>
      <c r="FY40" s="7" t="str">
        <f t="shared" si="227"/>
        <v/>
      </c>
      <c r="FZ40" s="16" t="str">
        <f t="shared" si="228"/>
        <v/>
      </c>
      <c r="GA40" s="7" t="str">
        <f t="shared" si="229"/>
        <v/>
      </c>
      <c r="GB40" s="16" t="str">
        <f t="shared" si="230"/>
        <v/>
      </c>
      <c r="GC40" s="7" t="str">
        <f t="shared" si="231"/>
        <v/>
      </c>
      <c r="GD40" s="16" t="str">
        <f t="shared" si="232"/>
        <v/>
      </c>
      <c r="GE40" s="7" t="str">
        <f t="shared" si="233"/>
        <v/>
      </c>
      <c r="GF40" s="16" t="str">
        <f t="shared" si="234"/>
        <v/>
      </c>
      <c r="GG40" s="7" t="str">
        <f t="shared" si="235"/>
        <v/>
      </c>
      <c r="GH40" s="16" t="str">
        <f t="shared" si="236"/>
        <v/>
      </c>
      <c r="GI40" s="7" t="str">
        <f t="shared" si="237"/>
        <v/>
      </c>
      <c r="GJ40" s="16" t="str">
        <f t="shared" si="238"/>
        <v/>
      </c>
      <c r="GK40" s="7" t="str">
        <f t="shared" si="239"/>
        <v/>
      </c>
      <c r="GL40" s="16" t="str">
        <f t="shared" si="240"/>
        <v/>
      </c>
      <c r="GM40" s="7" t="str">
        <f t="shared" si="241"/>
        <v/>
      </c>
      <c r="GN40" s="16" t="str">
        <f t="shared" si="242"/>
        <v/>
      </c>
      <c r="GO40" s="7" t="str">
        <f t="shared" si="243"/>
        <v/>
      </c>
      <c r="GP40" s="16" t="str">
        <f t="shared" si="244"/>
        <v/>
      </c>
      <c r="GQ40" s="7" t="str">
        <f t="shared" si="245"/>
        <v/>
      </c>
      <c r="GR40" s="16" t="str">
        <f t="shared" si="246"/>
        <v/>
      </c>
      <c r="GS40" s="7" t="str">
        <f t="shared" si="247"/>
        <v/>
      </c>
      <c r="GT40" s="16" t="str">
        <f t="shared" si="248"/>
        <v/>
      </c>
      <c r="GU40" s="7" t="str">
        <f t="shared" si="249"/>
        <v/>
      </c>
      <c r="GV40" s="16" t="str">
        <f t="shared" si="250"/>
        <v/>
      </c>
      <c r="GW40" s="7" t="str">
        <f t="shared" si="251"/>
        <v/>
      </c>
    </row>
    <row r="41" spans="1:205" x14ac:dyDescent="0.25">
      <c r="A41" s="2"/>
      <c r="B41" s="21" t="str">
        <f>IFERROR(INDEX('Tournament Setup'!$B$17:$B$84, MATCH($BE41, 'Tournament Setup'!$BV$17:$BV$84, 0)), "")</f>
        <v>Wales</v>
      </c>
      <c r="C41" s="36" t="s">
        <v>9</v>
      </c>
      <c r="D41" s="21" t="str">
        <f>IFERROR(INDEX('Tournament Setup'!$J$17:$J$84, MATCH($BE41, 'Tournament Setup'!$BV$17:$BV$84, 0)), "")</f>
        <v>Georgia</v>
      </c>
      <c r="E41" s="2"/>
      <c r="F41" s="63">
        <f>IFERROR(INDEX('Tournament Setup'!$AV$17:$AV$84, MATCH($BE41, 'Tournament Setup'!$BV$17:$BV$84, 0)), "")</f>
        <v>45206.583333333336</v>
      </c>
      <c r="G41" s="2"/>
      <c r="H41" s="67"/>
      <c r="I41" s="68"/>
      <c r="J41" s="2"/>
      <c r="K41" s="10"/>
      <c r="L41" s="11"/>
      <c r="M41" s="2"/>
      <c r="N41" s="10"/>
      <c r="O41" s="11"/>
      <c r="P41" s="10"/>
      <c r="Q41" s="11"/>
      <c r="R41" s="10"/>
      <c r="S41" s="11"/>
      <c r="T41" s="10"/>
      <c r="U41" s="11"/>
      <c r="V41" s="10"/>
      <c r="W41" s="11"/>
      <c r="X41" s="10"/>
      <c r="Y41" s="11"/>
      <c r="Z41" s="10"/>
      <c r="AA41" s="11"/>
      <c r="AB41" s="10"/>
      <c r="AC41" s="11"/>
      <c r="AD41" s="10"/>
      <c r="AE41" s="11"/>
      <c r="AF41" s="10"/>
      <c r="AG41" s="11"/>
      <c r="AH41" s="10"/>
      <c r="AI41" s="11"/>
      <c r="AJ41" s="10"/>
      <c r="AK41" s="11"/>
      <c r="AL41" s="10"/>
      <c r="AM41" s="11"/>
      <c r="AN41" s="10"/>
      <c r="AO41" s="11"/>
      <c r="AP41" s="10"/>
      <c r="AQ41" s="11"/>
      <c r="AR41" s="10"/>
      <c r="AS41" s="11"/>
      <c r="AT41" s="10"/>
      <c r="AU41" s="11"/>
      <c r="AV41" s="10"/>
      <c r="AW41" s="11"/>
      <c r="AX41" s="10"/>
      <c r="AY41" s="11"/>
      <c r="AZ41" s="10"/>
      <c r="BA41" s="11"/>
      <c r="BB41" s="2"/>
      <c r="BE41" s="34">
        <v>35</v>
      </c>
      <c r="BG41" s="34" t="str">
        <f t="shared" si="252"/>
        <v/>
      </c>
      <c r="BI41" s="16" t="str">
        <f t="shared" si="253"/>
        <v/>
      </c>
      <c r="BJ41" s="7" t="str">
        <f t="shared" si="254"/>
        <v/>
      </c>
      <c r="BL41" s="34" t="str">
        <f t="shared" si="134"/>
        <v>WalesGeorgia</v>
      </c>
      <c r="BN41" s="16" t="str">
        <f t="shared" si="255"/>
        <v/>
      </c>
      <c r="BO41" s="17" t="str">
        <f t="shared" si="256"/>
        <v/>
      </c>
      <c r="BP41" s="17" t="str">
        <f t="shared" si="257"/>
        <v/>
      </c>
      <c r="BQ41" s="7" t="str">
        <f t="shared" si="258"/>
        <v/>
      </c>
      <c r="BS41" s="16" t="str">
        <f t="shared" si="259"/>
        <v/>
      </c>
      <c r="BT41" s="17" t="str">
        <f t="shared" si="260"/>
        <v/>
      </c>
      <c r="BU41" s="17" t="str">
        <f t="shared" si="261"/>
        <v/>
      </c>
      <c r="BV41" s="7" t="str">
        <f t="shared" si="262"/>
        <v/>
      </c>
      <c r="BX41" s="16" t="str">
        <f t="shared" si="263"/>
        <v/>
      </c>
      <c r="BY41" s="7" t="str">
        <f t="shared" si="135"/>
        <v/>
      </c>
      <c r="CA41" s="16" t="str">
        <f>IFERROR(INDEX('Tournament Setup'!$J$90:$J$109, MATCH($B41, 'Tournament Setup'!$B$90:$B$109, 0)), "")</f>
        <v>Red - Medium</v>
      </c>
      <c r="CB41" s="7" t="str">
        <f>IFERROR(INDEX('Tournament Setup'!$Q$90:$Q$109, MATCH($B41, 'Tournament Setup'!$B$90:$B$109, 0)), "")</f>
        <v>White</v>
      </c>
      <c r="CC41" s="16" t="str">
        <f>IFERROR(INDEX('Tournament Setup'!$J$90:$J$109, MATCH($D41, 'Tournament Setup'!$B$90:$B$109, 0)), "")</f>
        <v>White</v>
      </c>
      <c r="CD41" s="7" t="str">
        <f>IFERROR(INDEX('Tournament Setup'!$Q$90:$Q$109, MATCH($D41, 'Tournament Setup'!$B$90:$B$109, 0)), "")</f>
        <v>Red - Medium</v>
      </c>
      <c r="CF41" s="16" t="str">
        <f t="shared" si="264"/>
        <v/>
      </c>
      <c r="CG41" s="17" t="str">
        <f t="shared" si="265"/>
        <v/>
      </c>
      <c r="CH41" s="17" t="str">
        <f t="shared" si="136"/>
        <v/>
      </c>
      <c r="CI41" s="17" t="str">
        <f t="shared" si="137"/>
        <v/>
      </c>
      <c r="CJ41" s="17" t="str">
        <f t="shared" si="138"/>
        <v/>
      </c>
      <c r="CK41" s="17" t="str">
        <f t="shared" si="139"/>
        <v/>
      </c>
      <c r="CL41" s="17" t="str">
        <f t="shared" si="140"/>
        <v/>
      </c>
      <c r="CM41" s="17" t="str">
        <f t="shared" si="141"/>
        <v/>
      </c>
      <c r="CN41" s="17" t="str">
        <f t="shared" si="142"/>
        <v/>
      </c>
      <c r="CO41" s="17" t="str">
        <f t="shared" si="143"/>
        <v/>
      </c>
      <c r="CP41" s="17" t="str">
        <f t="shared" si="144"/>
        <v/>
      </c>
      <c r="CQ41" s="17" t="str">
        <f t="shared" si="145"/>
        <v/>
      </c>
      <c r="CR41" s="17" t="str">
        <f t="shared" si="146"/>
        <v/>
      </c>
      <c r="CS41" s="17" t="str">
        <f t="shared" si="147"/>
        <v/>
      </c>
      <c r="CT41" s="17" t="str">
        <f t="shared" si="148"/>
        <v/>
      </c>
      <c r="CU41" s="17" t="str">
        <f t="shared" si="149"/>
        <v/>
      </c>
      <c r="CV41" s="17" t="str">
        <f t="shared" si="150"/>
        <v/>
      </c>
      <c r="CW41" s="17" t="str">
        <f t="shared" si="151"/>
        <v/>
      </c>
      <c r="CX41" s="17" t="str">
        <f t="shared" si="152"/>
        <v/>
      </c>
      <c r="CY41" s="17" t="str">
        <f t="shared" si="153"/>
        <v/>
      </c>
      <c r="CZ41" s="17" t="str">
        <f t="shared" si="154"/>
        <v/>
      </c>
      <c r="DA41" s="17" t="str">
        <f t="shared" si="155"/>
        <v/>
      </c>
      <c r="DB41" s="17" t="str">
        <f t="shared" si="156"/>
        <v/>
      </c>
      <c r="DC41" s="17" t="str">
        <f t="shared" si="157"/>
        <v/>
      </c>
      <c r="DD41" s="17" t="str">
        <f t="shared" si="158"/>
        <v/>
      </c>
      <c r="DE41" s="17" t="str">
        <f t="shared" si="159"/>
        <v/>
      </c>
      <c r="DF41" s="17" t="str">
        <f t="shared" si="160"/>
        <v/>
      </c>
      <c r="DG41" s="17" t="str">
        <f t="shared" si="161"/>
        <v/>
      </c>
      <c r="DH41" s="17" t="str">
        <f t="shared" si="162"/>
        <v/>
      </c>
      <c r="DI41" s="17" t="str">
        <f t="shared" si="163"/>
        <v/>
      </c>
      <c r="DJ41" s="17" t="str">
        <f t="shared" si="164"/>
        <v/>
      </c>
      <c r="DK41" s="17" t="str">
        <f t="shared" si="165"/>
        <v/>
      </c>
      <c r="DL41" s="17" t="str">
        <f t="shared" si="166"/>
        <v/>
      </c>
      <c r="DM41" s="17" t="str">
        <f t="shared" si="167"/>
        <v/>
      </c>
      <c r="DN41" s="17" t="str">
        <f t="shared" si="168"/>
        <v/>
      </c>
      <c r="DO41" s="17" t="str">
        <f t="shared" si="169"/>
        <v/>
      </c>
      <c r="DP41" s="17" t="str">
        <f t="shared" si="170"/>
        <v/>
      </c>
      <c r="DQ41" s="17" t="str">
        <f t="shared" si="171"/>
        <v/>
      </c>
      <c r="DR41" s="17" t="str">
        <f t="shared" si="172"/>
        <v/>
      </c>
      <c r="DS41" s="7" t="str">
        <f t="shared" si="173"/>
        <v/>
      </c>
      <c r="DU41" s="16" t="str">
        <f t="shared" si="266"/>
        <v/>
      </c>
      <c r="DV41" s="7" t="str">
        <f t="shared" si="267"/>
        <v/>
      </c>
      <c r="DW41" s="16" t="str">
        <f t="shared" si="174"/>
        <v/>
      </c>
      <c r="DX41" s="7" t="str">
        <f t="shared" si="175"/>
        <v/>
      </c>
      <c r="DY41" s="16" t="str">
        <f t="shared" si="176"/>
        <v/>
      </c>
      <c r="DZ41" s="7" t="str">
        <f t="shared" si="177"/>
        <v/>
      </c>
      <c r="EA41" s="16" t="str">
        <f t="shared" si="178"/>
        <v/>
      </c>
      <c r="EB41" s="7" t="str">
        <f t="shared" si="179"/>
        <v/>
      </c>
      <c r="EC41" s="16" t="str">
        <f t="shared" si="180"/>
        <v/>
      </c>
      <c r="ED41" s="7" t="str">
        <f t="shared" si="181"/>
        <v/>
      </c>
      <c r="EE41" s="16" t="str">
        <f t="shared" si="182"/>
        <v/>
      </c>
      <c r="EF41" s="7" t="str">
        <f t="shared" si="183"/>
        <v/>
      </c>
      <c r="EG41" s="16" t="str">
        <f t="shared" si="184"/>
        <v/>
      </c>
      <c r="EH41" s="7" t="str">
        <f t="shared" si="185"/>
        <v/>
      </c>
      <c r="EI41" s="16" t="str">
        <f t="shared" si="186"/>
        <v/>
      </c>
      <c r="EJ41" s="7" t="str">
        <f t="shared" si="187"/>
        <v/>
      </c>
      <c r="EK41" s="16" t="str">
        <f t="shared" si="188"/>
        <v/>
      </c>
      <c r="EL41" s="7" t="str">
        <f t="shared" si="189"/>
        <v/>
      </c>
      <c r="EM41" s="16" t="str">
        <f t="shared" si="190"/>
        <v/>
      </c>
      <c r="EN41" s="7" t="str">
        <f t="shared" si="191"/>
        <v/>
      </c>
      <c r="EO41" s="16" t="str">
        <f t="shared" si="192"/>
        <v/>
      </c>
      <c r="EP41" s="7" t="str">
        <f t="shared" si="193"/>
        <v/>
      </c>
      <c r="EQ41" s="16" t="str">
        <f t="shared" si="194"/>
        <v/>
      </c>
      <c r="ER41" s="7" t="str">
        <f t="shared" si="195"/>
        <v/>
      </c>
      <c r="ES41" s="16" t="str">
        <f t="shared" si="196"/>
        <v/>
      </c>
      <c r="ET41" s="7" t="str">
        <f t="shared" si="197"/>
        <v/>
      </c>
      <c r="EU41" s="16" t="str">
        <f t="shared" si="198"/>
        <v/>
      </c>
      <c r="EV41" s="7" t="str">
        <f t="shared" si="199"/>
        <v/>
      </c>
      <c r="EW41" s="16" t="str">
        <f t="shared" si="200"/>
        <v/>
      </c>
      <c r="EX41" s="7" t="str">
        <f t="shared" si="201"/>
        <v/>
      </c>
      <c r="EY41" s="16" t="str">
        <f t="shared" si="202"/>
        <v/>
      </c>
      <c r="EZ41" s="7" t="str">
        <f t="shared" si="203"/>
        <v/>
      </c>
      <c r="FA41" s="16" t="str">
        <f t="shared" si="204"/>
        <v/>
      </c>
      <c r="FB41" s="7" t="str">
        <f t="shared" si="205"/>
        <v/>
      </c>
      <c r="FC41" s="16" t="str">
        <f t="shared" si="206"/>
        <v/>
      </c>
      <c r="FD41" s="7" t="str">
        <f t="shared" si="207"/>
        <v/>
      </c>
      <c r="FE41" s="16" t="str">
        <f t="shared" si="208"/>
        <v/>
      </c>
      <c r="FF41" s="7" t="str">
        <f t="shared" si="209"/>
        <v/>
      </c>
      <c r="FG41" s="16" t="str">
        <f t="shared" si="210"/>
        <v/>
      </c>
      <c r="FH41" s="7" t="str">
        <f t="shared" si="211"/>
        <v/>
      </c>
      <c r="FJ41" s="16" t="str">
        <f t="shared" si="212"/>
        <v/>
      </c>
      <c r="FK41" s="7" t="str">
        <f t="shared" si="213"/>
        <v/>
      </c>
      <c r="FL41" s="16" t="str">
        <f t="shared" si="214"/>
        <v/>
      </c>
      <c r="FM41" s="7" t="str">
        <f t="shared" si="215"/>
        <v/>
      </c>
      <c r="FN41" s="16" t="str">
        <f t="shared" si="216"/>
        <v/>
      </c>
      <c r="FO41" s="7" t="str">
        <f t="shared" si="217"/>
        <v/>
      </c>
      <c r="FP41" s="16" t="str">
        <f t="shared" si="218"/>
        <v/>
      </c>
      <c r="FQ41" s="7" t="str">
        <f t="shared" si="219"/>
        <v/>
      </c>
      <c r="FR41" s="16" t="str">
        <f t="shared" si="220"/>
        <v/>
      </c>
      <c r="FS41" s="7" t="str">
        <f t="shared" si="221"/>
        <v/>
      </c>
      <c r="FT41" s="16" t="str">
        <f t="shared" si="222"/>
        <v/>
      </c>
      <c r="FU41" s="7" t="str">
        <f t="shared" si="223"/>
        <v/>
      </c>
      <c r="FV41" s="16" t="str">
        <f t="shared" si="224"/>
        <v/>
      </c>
      <c r="FW41" s="7" t="str">
        <f t="shared" si="225"/>
        <v/>
      </c>
      <c r="FX41" s="16" t="str">
        <f t="shared" si="226"/>
        <v/>
      </c>
      <c r="FY41" s="7" t="str">
        <f t="shared" si="227"/>
        <v/>
      </c>
      <c r="FZ41" s="16" t="str">
        <f t="shared" si="228"/>
        <v/>
      </c>
      <c r="GA41" s="7" t="str">
        <f t="shared" si="229"/>
        <v/>
      </c>
      <c r="GB41" s="16" t="str">
        <f t="shared" si="230"/>
        <v/>
      </c>
      <c r="GC41" s="7" t="str">
        <f t="shared" si="231"/>
        <v/>
      </c>
      <c r="GD41" s="16" t="str">
        <f t="shared" si="232"/>
        <v/>
      </c>
      <c r="GE41" s="7" t="str">
        <f t="shared" si="233"/>
        <v/>
      </c>
      <c r="GF41" s="16" t="str">
        <f t="shared" si="234"/>
        <v/>
      </c>
      <c r="GG41" s="7" t="str">
        <f t="shared" si="235"/>
        <v/>
      </c>
      <c r="GH41" s="16" t="str">
        <f t="shared" si="236"/>
        <v/>
      </c>
      <c r="GI41" s="7" t="str">
        <f t="shared" si="237"/>
        <v/>
      </c>
      <c r="GJ41" s="16" t="str">
        <f t="shared" si="238"/>
        <v/>
      </c>
      <c r="GK41" s="7" t="str">
        <f t="shared" si="239"/>
        <v/>
      </c>
      <c r="GL41" s="16" t="str">
        <f t="shared" si="240"/>
        <v/>
      </c>
      <c r="GM41" s="7" t="str">
        <f t="shared" si="241"/>
        <v/>
      </c>
      <c r="GN41" s="16" t="str">
        <f t="shared" si="242"/>
        <v/>
      </c>
      <c r="GO41" s="7" t="str">
        <f t="shared" si="243"/>
        <v/>
      </c>
      <c r="GP41" s="16" t="str">
        <f t="shared" si="244"/>
        <v/>
      </c>
      <c r="GQ41" s="7" t="str">
        <f t="shared" si="245"/>
        <v/>
      </c>
      <c r="GR41" s="16" t="str">
        <f t="shared" si="246"/>
        <v/>
      </c>
      <c r="GS41" s="7" t="str">
        <f t="shared" si="247"/>
        <v/>
      </c>
      <c r="GT41" s="16" t="str">
        <f t="shared" si="248"/>
        <v/>
      </c>
      <c r="GU41" s="7" t="str">
        <f t="shared" si="249"/>
        <v/>
      </c>
      <c r="GV41" s="16" t="str">
        <f t="shared" si="250"/>
        <v/>
      </c>
      <c r="GW41" s="7" t="str">
        <f t="shared" si="251"/>
        <v/>
      </c>
    </row>
    <row r="42" spans="1:205" x14ac:dyDescent="0.25">
      <c r="A42" s="2"/>
      <c r="B42" s="21" t="str">
        <f>IFERROR(INDEX('Tournament Setup'!$B$17:$B$84, MATCH($BE42, 'Tournament Setup'!$BV$17:$BV$84, 0)), "")</f>
        <v>England</v>
      </c>
      <c r="C42" s="36" t="s">
        <v>9</v>
      </c>
      <c r="D42" s="21" t="str">
        <f>IFERROR(INDEX('Tournament Setup'!$J$17:$J$84, MATCH($BE42, 'Tournament Setup'!$BV$17:$BV$84, 0)), "")</f>
        <v>Samoa</v>
      </c>
      <c r="E42" s="2"/>
      <c r="F42" s="63">
        <f>IFERROR(INDEX('Tournament Setup'!$AV$17:$AV$84, MATCH($BE42, 'Tournament Setup'!$BV$17:$BV$84, 0)), "")</f>
        <v>45206.697916666672</v>
      </c>
      <c r="G42" s="2"/>
      <c r="H42" s="67"/>
      <c r="I42" s="68"/>
      <c r="J42" s="2"/>
      <c r="K42" s="10"/>
      <c r="L42" s="11"/>
      <c r="M42" s="2"/>
      <c r="N42" s="10"/>
      <c r="O42" s="11"/>
      <c r="P42" s="10"/>
      <c r="Q42" s="11"/>
      <c r="R42" s="10"/>
      <c r="S42" s="11"/>
      <c r="T42" s="10"/>
      <c r="U42" s="11"/>
      <c r="V42" s="10"/>
      <c r="W42" s="11"/>
      <c r="X42" s="10"/>
      <c r="Y42" s="11"/>
      <c r="Z42" s="10"/>
      <c r="AA42" s="11"/>
      <c r="AB42" s="10"/>
      <c r="AC42" s="11"/>
      <c r="AD42" s="10"/>
      <c r="AE42" s="11"/>
      <c r="AF42" s="10"/>
      <c r="AG42" s="11"/>
      <c r="AH42" s="10"/>
      <c r="AI42" s="11"/>
      <c r="AJ42" s="10"/>
      <c r="AK42" s="11"/>
      <c r="AL42" s="10"/>
      <c r="AM42" s="11"/>
      <c r="AN42" s="10"/>
      <c r="AO42" s="11"/>
      <c r="AP42" s="10"/>
      <c r="AQ42" s="11"/>
      <c r="AR42" s="10"/>
      <c r="AS42" s="11"/>
      <c r="AT42" s="10"/>
      <c r="AU42" s="11"/>
      <c r="AV42" s="10"/>
      <c r="AW42" s="11"/>
      <c r="AX42" s="10"/>
      <c r="AY42" s="11"/>
      <c r="AZ42" s="10"/>
      <c r="BA42" s="11"/>
      <c r="BB42" s="2"/>
      <c r="BE42" s="34">
        <v>36</v>
      </c>
      <c r="BG42" s="34" t="str">
        <f t="shared" si="252"/>
        <v/>
      </c>
      <c r="BI42" s="16" t="str">
        <f t="shared" si="253"/>
        <v/>
      </c>
      <c r="BJ42" s="7" t="str">
        <f t="shared" si="254"/>
        <v/>
      </c>
      <c r="BL42" s="34" t="str">
        <f t="shared" si="134"/>
        <v>EnglandSamoa</v>
      </c>
      <c r="BN42" s="16" t="str">
        <f t="shared" si="255"/>
        <v/>
      </c>
      <c r="BO42" s="17" t="str">
        <f t="shared" si="256"/>
        <v/>
      </c>
      <c r="BP42" s="17" t="str">
        <f t="shared" si="257"/>
        <v/>
      </c>
      <c r="BQ42" s="7" t="str">
        <f t="shared" si="258"/>
        <v/>
      </c>
      <c r="BS42" s="16" t="str">
        <f t="shared" si="259"/>
        <v/>
      </c>
      <c r="BT42" s="17" t="str">
        <f t="shared" si="260"/>
        <v/>
      </c>
      <c r="BU42" s="17" t="str">
        <f t="shared" si="261"/>
        <v/>
      </c>
      <c r="BV42" s="7" t="str">
        <f t="shared" si="262"/>
        <v/>
      </c>
      <c r="BX42" s="16" t="str">
        <f t="shared" si="263"/>
        <v/>
      </c>
      <c r="BY42" s="7" t="str">
        <f t="shared" si="135"/>
        <v/>
      </c>
      <c r="CA42" s="16" t="str">
        <f>IFERROR(INDEX('Tournament Setup'!$J$90:$J$109, MATCH($B42, 'Tournament Setup'!$B$90:$B$109, 0)), "")</f>
        <v>White</v>
      </c>
      <c r="CB42" s="7" t="str">
        <f>IFERROR(INDEX('Tournament Setup'!$Q$90:$Q$109, MATCH($B42, 'Tournament Setup'!$B$90:$B$109, 0)), "")</f>
        <v>Red - Medium</v>
      </c>
      <c r="CC42" s="16" t="str">
        <f>IFERROR(INDEX('Tournament Setup'!$J$90:$J$109, MATCH($D42, 'Tournament Setup'!$B$90:$B$109, 0)), "")</f>
        <v>Blue - Royal</v>
      </c>
      <c r="CD42" s="7" t="str">
        <f>IFERROR(INDEX('Tournament Setup'!$Q$90:$Q$109, MATCH($D42, 'Tournament Setup'!$B$90:$B$109, 0)), "")</f>
        <v>White</v>
      </c>
      <c r="CF42" s="16" t="str">
        <f t="shared" si="264"/>
        <v/>
      </c>
      <c r="CG42" s="17" t="str">
        <f t="shared" si="265"/>
        <v/>
      </c>
      <c r="CH42" s="17" t="str">
        <f t="shared" si="136"/>
        <v/>
      </c>
      <c r="CI42" s="17" t="str">
        <f t="shared" si="137"/>
        <v/>
      </c>
      <c r="CJ42" s="17" t="str">
        <f t="shared" si="138"/>
        <v/>
      </c>
      <c r="CK42" s="17" t="str">
        <f t="shared" si="139"/>
        <v/>
      </c>
      <c r="CL42" s="17" t="str">
        <f t="shared" si="140"/>
        <v/>
      </c>
      <c r="CM42" s="17" t="str">
        <f t="shared" si="141"/>
        <v/>
      </c>
      <c r="CN42" s="17" t="str">
        <f t="shared" si="142"/>
        <v/>
      </c>
      <c r="CO42" s="17" t="str">
        <f t="shared" si="143"/>
        <v/>
      </c>
      <c r="CP42" s="17" t="str">
        <f t="shared" si="144"/>
        <v/>
      </c>
      <c r="CQ42" s="17" t="str">
        <f t="shared" si="145"/>
        <v/>
      </c>
      <c r="CR42" s="17" t="str">
        <f t="shared" si="146"/>
        <v/>
      </c>
      <c r="CS42" s="17" t="str">
        <f t="shared" si="147"/>
        <v/>
      </c>
      <c r="CT42" s="17" t="str">
        <f t="shared" si="148"/>
        <v/>
      </c>
      <c r="CU42" s="17" t="str">
        <f t="shared" si="149"/>
        <v/>
      </c>
      <c r="CV42" s="17" t="str">
        <f t="shared" si="150"/>
        <v/>
      </c>
      <c r="CW42" s="17" t="str">
        <f t="shared" si="151"/>
        <v/>
      </c>
      <c r="CX42" s="17" t="str">
        <f t="shared" si="152"/>
        <v/>
      </c>
      <c r="CY42" s="17" t="str">
        <f t="shared" si="153"/>
        <v/>
      </c>
      <c r="CZ42" s="17" t="str">
        <f t="shared" si="154"/>
        <v/>
      </c>
      <c r="DA42" s="17" t="str">
        <f t="shared" si="155"/>
        <v/>
      </c>
      <c r="DB42" s="17" t="str">
        <f t="shared" si="156"/>
        <v/>
      </c>
      <c r="DC42" s="17" t="str">
        <f t="shared" si="157"/>
        <v/>
      </c>
      <c r="DD42" s="17" t="str">
        <f t="shared" si="158"/>
        <v/>
      </c>
      <c r="DE42" s="17" t="str">
        <f t="shared" si="159"/>
        <v/>
      </c>
      <c r="DF42" s="17" t="str">
        <f t="shared" si="160"/>
        <v/>
      </c>
      <c r="DG42" s="17" t="str">
        <f t="shared" si="161"/>
        <v/>
      </c>
      <c r="DH42" s="17" t="str">
        <f t="shared" si="162"/>
        <v/>
      </c>
      <c r="DI42" s="17" t="str">
        <f t="shared" si="163"/>
        <v/>
      </c>
      <c r="DJ42" s="17" t="str">
        <f t="shared" si="164"/>
        <v/>
      </c>
      <c r="DK42" s="17" t="str">
        <f t="shared" si="165"/>
        <v/>
      </c>
      <c r="DL42" s="17" t="str">
        <f t="shared" si="166"/>
        <v/>
      </c>
      <c r="DM42" s="17" t="str">
        <f t="shared" si="167"/>
        <v/>
      </c>
      <c r="DN42" s="17" t="str">
        <f t="shared" si="168"/>
        <v/>
      </c>
      <c r="DO42" s="17" t="str">
        <f t="shared" si="169"/>
        <v/>
      </c>
      <c r="DP42" s="17" t="str">
        <f t="shared" si="170"/>
        <v/>
      </c>
      <c r="DQ42" s="17" t="str">
        <f t="shared" si="171"/>
        <v/>
      </c>
      <c r="DR42" s="17" t="str">
        <f t="shared" si="172"/>
        <v/>
      </c>
      <c r="DS42" s="7" t="str">
        <f t="shared" si="173"/>
        <v/>
      </c>
      <c r="DU42" s="16" t="str">
        <f t="shared" si="266"/>
        <v/>
      </c>
      <c r="DV42" s="7" t="str">
        <f t="shared" si="267"/>
        <v/>
      </c>
      <c r="DW42" s="16" t="str">
        <f t="shared" si="174"/>
        <v/>
      </c>
      <c r="DX42" s="7" t="str">
        <f t="shared" si="175"/>
        <v/>
      </c>
      <c r="DY42" s="16" t="str">
        <f t="shared" si="176"/>
        <v/>
      </c>
      <c r="DZ42" s="7" t="str">
        <f t="shared" si="177"/>
        <v/>
      </c>
      <c r="EA42" s="16" t="str">
        <f t="shared" si="178"/>
        <v/>
      </c>
      <c r="EB42" s="7" t="str">
        <f t="shared" si="179"/>
        <v/>
      </c>
      <c r="EC42" s="16" t="str">
        <f t="shared" si="180"/>
        <v/>
      </c>
      <c r="ED42" s="7" t="str">
        <f t="shared" si="181"/>
        <v/>
      </c>
      <c r="EE42" s="16" t="str">
        <f t="shared" si="182"/>
        <v/>
      </c>
      <c r="EF42" s="7" t="str">
        <f t="shared" si="183"/>
        <v/>
      </c>
      <c r="EG42" s="16" t="str">
        <f t="shared" si="184"/>
        <v/>
      </c>
      <c r="EH42" s="7" t="str">
        <f t="shared" si="185"/>
        <v/>
      </c>
      <c r="EI42" s="16" t="str">
        <f t="shared" si="186"/>
        <v/>
      </c>
      <c r="EJ42" s="7" t="str">
        <f t="shared" si="187"/>
        <v/>
      </c>
      <c r="EK42" s="16" t="str">
        <f t="shared" si="188"/>
        <v/>
      </c>
      <c r="EL42" s="7" t="str">
        <f t="shared" si="189"/>
        <v/>
      </c>
      <c r="EM42" s="16" t="str">
        <f t="shared" si="190"/>
        <v/>
      </c>
      <c r="EN42" s="7" t="str">
        <f t="shared" si="191"/>
        <v/>
      </c>
      <c r="EO42" s="16" t="str">
        <f t="shared" si="192"/>
        <v/>
      </c>
      <c r="EP42" s="7" t="str">
        <f t="shared" si="193"/>
        <v/>
      </c>
      <c r="EQ42" s="16" t="str">
        <f t="shared" si="194"/>
        <v/>
      </c>
      <c r="ER42" s="7" t="str">
        <f t="shared" si="195"/>
        <v/>
      </c>
      <c r="ES42" s="16" t="str">
        <f t="shared" si="196"/>
        <v/>
      </c>
      <c r="ET42" s="7" t="str">
        <f t="shared" si="197"/>
        <v/>
      </c>
      <c r="EU42" s="16" t="str">
        <f t="shared" si="198"/>
        <v/>
      </c>
      <c r="EV42" s="7" t="str">
        <f t="shared" si="199"/>
        <v/>
      </c>
      <c r="EW42" s="16" t="str">
        <f t="shared" si="200"/>
        <v/>
      </c>
      <c r="EX42" s="7" t="str">
        <f t="shared" si="201"/>
        <v/>
      </c>
      <c r="EY42" s="16" t="str">
        <f t="shared" si="202"/>
        <v/>
      </c>
      <c r="EZ42" s="7" t="str">
        <f t="shared" si="203"/>
        <v/>
      </c>
      <c r="FA42" s="16" t="str">
        <f t="shared" si="204"/>
        <v/>
      </c>
      <c r="FB42" s="7" t="str">
        <f t="shared" si="205"/>
        <v/>
      </c>
      <c r="FC42" s="16" t="str">
        <f t="shared" si="206"/>
        <v/>
      </c>
      <c r="FD42" s="7" t="str">
        <f t="shared" si="207"/>
        <v/>
      </c>
      <c r="FE42" s="16" t="str">
        <f t="shared" si="208"/>
        <v/>
      </c>
      <c r="FF42" s="7" t="str">
        <f t="shared" si="209"/>
        <v/>
      </c>
      <c r="FG42" s="16" t="str">
        <f t="shared" si="210"/>
        <v/>
      </c>
      <c r="FH42" s="7" t="str">
        <f t="shared" si="211"/>
        <v/>
      </c>
      <c r="FJ42" s="16" t="str">
        <f t="shared" si="212"/>
        <v/>
      </c>
      <c r="FK42" s="7" t="str">
        <f t="shared" si="213"/>
        <v/>
      </c>
      <c r="FL42" s="16" t="str">
        <f t="shared" si="214"/>
        <v/>
      </c>
      <c r="FM42" s="7" t="str">
        <f t="shared" si="215"/>
        <v/>
      </c>
      <c r="FN42" s="16" t="str">
        <f t="shared" si="216"/>
        <v/>
      </c>
      <c r="FO42" s="7" t="str">
        <f t="shared" si="217"/>
        <v/>
      </c>
      <c r="FP42" s="16" t="str">
        <f t="shared" si="218"/>
        <v/>
      </c>
      <c r="FQ42" s="7" t="str">
        <f t="shared" si="219"/>
        <v/>
      </c>
      <c r="FR42" s="16" t="str">
        <f t="shared" si="220"/>
        <v/>
      </c>
      <c r="FS42" s="7" t="str">
        <f t="shared" si="221"/>
        <v/>
      </c>
      <c r="FT42" s="16" t="str">
        <f t="shared" si="222"/>
        <v/>
      </c>
      <c r="FU42" s="7" t="str">
        <f t="shared" si="223"/>
        <v/>
      </c>
      <c r="FV42" s="16" t="str">
        <f t="shared" si="224"/>
        <v/>
      </c>
      <c r="FW42" s="7" t="str">
        <f t="shared" si="225"/>
        <v/>
      </c>
      <c r="FX42" s="16" t="str">
        <f t="shared" si="226"/>
        <v/>
      </c>
      <c r="FY42" s="7" t="str">
        <f t="shared" si="227"/>
        <v/>
      </c>
      <c r="FZ42" s="16" t="str">
        <f t="shared" si="228"/>
        <v/>
      </c>
      <c r="GA42" s="7" t="str">
        <f t="shared" si="229"/>
        <v/>
      </c>
      <c r="GB42" s="16" t="str">
        <f t="shared" si="230"/>
        <v/>
      </c>
      <c r="GC42" s="7" t="str">
        <f t="shared" si="231"/>
        <v/>
      </c>
      <c r="GD42" s="16" t="str">
        <f t="shared" si="232"/>
        <v/>
      </c>
      <c r="GE42" s="7" t="str">
        <f t="shared" si="233"/>
        <v/>
      </c>
      <c r="GF42" s="16" t="str">
        <f t="shared" si="234"/>
        <v/>
      </c>
      <c r="GG42" s="7" t="str">
        <f t="shared" si="235"/>
        <v/>
      </c>
      <c r="GH42" s="16" t="str">
        <f t="shared" si="236"/>
        <v/>
      </c>
      <c r="GI42" s="7" t="str">
        <f t="shared" si="237"/>
        <v/>
      </c>
      <c r="GJ42" s="16" t="str">
        <f t="shared" si="238"/>
        <v/>
      </c>
      <c r="GK42" s="7" t="str">
        <f t="shared" si="239"/>
        <v/>
      </c>
      <c r="GL42" s="16" t="str">
        <f t="shared" si="240"/>
        <v/>
      </c>
      <c r="GM42" s="7" t="str">
        <f t="shared" si="241"/>
        <v/>
      </c>
      <c r="GN42" s="16" t="str">
        <f t="shared" si="242"/>
        <v/>
      </c>
      <c r="GO42" s="7" t="str">
        <f t="shared" si="243"/>
        <v/>
      </c>
      <c r="GP42" s="16" t="str">
        <f t="shared" si="244"/>
        <v/>
      </c>
      <c r="GQ42" s="7" t="str">
        <f t="shared" si="245"/>
        <v/>
      </c>
      <c r="GR42" s="16" t="str">
        <f t="shared" si="246"/>
        <v/>
      </c>
      <c r="GS42" s="7" t="str">
        <f t="shared" si="247"/>
        <v/>
      </c>
      <c r="GT42" s="16" t="str">
        <f t="shared" si="248"/>
        <v/>
      </c>
      <c r="GU42" s="7" t="str">
        <f t="shared" si="249"/>
        <v/>
      </c>
      <c r="GV42" s="16" t="str">
        <f t="shared" si="250"/>
        <v/>
      </c>
      <c r="GW42" s="7" t="str">
        <f t="shared" si="251"/>
        <v/>
      </c>
    </row>
    <row r="43" spans="1:205" x14ac:dyDescent="0.25">
      <c r="A43" s="2"/>
      <c r="B43" s="21" t="str">
        <f>IFERROR(INDEX('Tournament Setup'!$B$17:$B$84, MATCH($BE43, 'Tournament Setup'!$BV$17:$BV$84, 0)), "")</f>
        <v>Ireland</v>
      </c>
      <c r="C43" s="36" t="s">
        <v>9</v>
      </c>
      <c r="D43" s="21" t="str">
        <f>IFERROR(INDEX('Tournament Setup'!$J$17:$J$84, MATCH($BE43, 'Tournament Setup'!$BV$17:$BV$84, 0)), "")</f>
        <v>Scotland</v>
      </c>
      <c r="E43" s="2"/>
      <c r="F43" s="63">
        <f>IFERROR(INDEX('Tournament Setup'!$AV$17:$AV$84, MATCH($BE43, 'Tournament Setup'!$BV$17:$BV$84, 0)), "")</f>
        <v>45206.833333333336</v>
      </c>
      <c r="G43" s="2"/>
      <c r="H43" s="67"/>
      <c r="I43" s="68"/>
      <c r="J43" s="2"/>
      <c r="K43" s="10"/>
      <c r="L43" s="11"/>
      <c r="M43" s="2"/>
      <c r="N43" s="10"/>
      <c r="O43" s="11"/>
      <c r="P43" s="10"/>
      <c r="Q43" s="11"/>
      <c r="R43" s="10"/>
      <c r="S43" s="11"/>
      <c r="T43" s="10"/>
      <c r="U43" s="11"/>
      <c r="V43" s="10"/>
      <c r="W43" s="11"/>
      <c r="X43" s="10"/>
      <c r="Y43" s="11"/>
      <c r="Z43" s="10"/>
      <c r="AA43" s="11"/>
      <c r="AB43" s="10"/>
      <c r="AC43" s="11"/>
      <c r="AD43" s="10"/>
      <c r="AE43" s="11"/>
      <c r="AF43" s="10"/>
      <c r="AG43" s="11"/>
      <c r="AH43" s="10"/>
      <c r="AI43" s="11"/>
      <c r="AJ43" s="10"/>
      <c r="AK43" s="11"/>
      <c r="AL43" s="10"/>
      <c r="AM43" s="11"/>
      <c r="AN43" s="10"/>
      <c r="AO43" s="11"/>
      <c r="AP43" s="10"/>
      <c r="AQ43" s="11"/>
      <c r="AR43" s="10"/>
      <c r="AS43" s="11"/>
      <c r="AT43" s="10"/>
      <c r="AU43" s="11"/>
      <c r="AV43" s="10"/>
      <c r="AW43" s="11"/>
      <c r="AX43" s="10"/>
      <c r="AY43" s="11"/>
      <c r="AZ43" s="10"/>
      <c r="BA43" s="11"/>
      <c r="BB43" s="2"/>
      <c r="BE43" s="34">
        <v>37</v>
      </c>
      <c r="BG43" s="34" t="str">
        <f t="shared" si="252"/>
        <v/>
      </c>
      <c r="BI43" s="16" t="str">
        <f t="shared" si="253"/>
        <v/>
      </c>
      <c r="BJ43" s="7" t="str">
        <f t="shared" si="254"/>
        <v/>
      </c>
      <c r="BL43" s="34" t="str">
        <f t="shared" si="134"/>
        <v>IrelandScotland</v>
      </c>
      <c r="BN43" s="16" t="str">
        <f t="shared" si="255"/>
        <v/>
      </c>
      <c r="BO43" s="17" t="str">
        <f t="shared" si="256"/>
        <v/>
      </c>
      <c r="BP43" s="17" t="str">
        <f t="shared" si="257"/>
        <v/>
      </c>
      <c r="BQ43" s="7" t="str">
        <f t="shared" si="258"/>
        <v/>
      </c>
      <c r="BS43" s="16" t="str">
        <f t="shared" si="259"/>
        <v/>
      </c>
      <c r="BT43" s="17" t="str">
        <f t="shared" si="260"/>
        <v/>
      </c>
      <c r="BU43" s="17" t="str">
        <f t="shared" si="261"/>
        <v/>
      </c>
      <c r="BV43" s="7" t="str">
        <f t="shared" si="262"/>
        <v/>
      </c>
      <c r="BX43" s="16" t="str">
        <f t="shared" si="263"/>
        <v/>
      </c>
      <c r="BY43" s="7" t="str">
        <f t="shared" si="135"/>
        <v/>
      </c>
      <c r="CA43" s="16" t="str">
        <f>IFERROR(INDEX('Tournament Setup'!$J$90:$J$109, MATCH($B43, 'Tournament Setup'!$B$90:$B$109, 0)), "")</f>
        <v>Green - Medium</v>
      </c>
      <c r="CB43" s="7" t="str">
        <f>IFERROR(INDEX('Tournament Setup'!$Q$90:$Q$109, MATCH($B43, 'Tournament Setup'!$B$90:$B$109, 0)), "")</f>
        <v>White</v>
      </c>
      <c r="CC43" s="16" t="str">
        <f>IFERROR(INDEX('Tournament Setup'!$J$90:$J$109, MATCH($D43, 'Tournament Setup'!$B$90:$B$109, 0)), "")</f>
        <v>Blue - Dark</v>
      </c>
      <c r="CD43" s="7" t="str">
        <f>IFERROR(INDEX('Tournament Setup'!$Q$90:$Q$109, MATCH($D43, 'Tournament Setup'!$B$90:$B$109, 0)), "")</f>
        <v>White</v>
      </c>
      <c r="CF43" s="16" t="str">
        <f t="shared" si="264"/>
        <v/>
      </c>
      <c r="CG43" s="17" t="str">
        <f t="shared" si="265"/>
        <v/>
      </c>
      <c r="CH43" s="17" t="str">
        <f t="shared" si="136"/>
        <v/>
      </c>
      <c r="CI43" s="17" t="str">
        <f t="shared" si="137"/>
        <v/>
      </c>
      <c r="CJ43" s="17" t="str">
        <f t="shared" si="138"/>
        <v/>
      </c>
      <c r="CK43" s="17" t="str">
        <f t="shared" si="139"/>
        <v/>
      </c>
      <c r="CL43" s="17" t="str">
        <f t="shared" si="140"/>
        <v/>
      </c>
      <c r="CM43" s="17" t="str">
        <f t="shared" si="141"/>
        <v/>
      </c>
      <c r="CN43" s="17" t="str">
        <f t="shared" si="142"/>
        <v/>
      </c>
      <c r="CO43" s="17" t="str">
        <f t="shared" si="143"/>
        <v/>
      </c>
      <c r="CP43" s="17" t="str">
        <f t="shared" si="144"/>
        <v/>
      </c>
      <c r="CQ43" s="17" t="str">
        <f t="shared" si="145"/>
        <v/>
      </c>
      <c r="CR43" s="17" t="str">
        <f t="shared" si="146"/>
        <v/>
      </c>
      <c r="CS43" s="17" t="str">
        <f t="shared" si="147"/>
        <v/>
      </c>
      <c r="CT43" s="17" t="str">
        <f t="shared" si="148"/>
        <v/>
      </c>
      <c r="CU43" s="17" t="str">
        <f t="shared" si="149"/>
        <v/>
      </c>
      <c r="CV43" s="17" t="str">
        <f t="shared" si="150"/>
        <v/>
      </c>
      <c r="CW43" s="17" t="str">
        <f t="shared" si="151"/>
        <v/>
      </c>
      <c r="CX43" s="17" t="str">
        <f t="shared" si="152"/>
        <v/>
      </c>
      <c r="CY43" s="17" t="str">
        <f t="shared" si="153"/>
        <v/>
      </c>
      <c r="CZ43" s="17" t="str">
        <f t="shared" si="154"/>
        <v/>
      </c>
      <c r="DA43" s="17" t="str">
        <f t="shared" si="155"/>
        <v/>
      </c>
      <c r="DB43" s="17" t="str">
        <f t="shared" si="156"/>
        <v/>
      </c>
      <c r="DC43" s="17" t="str">
        <f t="shared" si="157"/>
        <v/>
      </c>
      <c r="DD43" s="17" t="str">
        <f t="shared" si="158"/>
        <v/>
      </c>
      <c r="DE43" s="17" t="str">
        <f t="shared" si="159"/>
        <v/>
      </c>
      <c r="DF43" s="17" t="str">
        <f t="shared" si="160"/>
        <v/>
      </c>
      <c r="DG43" s="17" t="str">
        <f t="shared" si="161"/>
        <v/>
      </c>
      <c r="DH43" s="17" t="str">
        <f t="shared" si="162"/>
        <v/>
      </c>
      <c r="DI43" s="17" t="str">
        <f t="shared" si="163"/>
        <v/>
      </c>
      <c r="DJ43" s="17" t="str">
        <f t="shared" si="164"/>
        <v/>
      </c>
      <c r="DK43" s="17" t="str">
        <f t="shared" si="165"/>
        <v/>
      </c>
      <c r="DL43" s="17" t="str">
        <f t="shared" si="166"/>
        <v/>
      </c>
      <c r="DM43" s="17" t="str">
        <f t="shared" si="167"/>
        <v/>
      </c>
      <c r="DN43" s="17" t="str">
        <f t="shared" si="168"/>
        <v/>
      </c>
      <c r="DO43" s="17" t="str">
        <f t="shared" si="169"/>
        <v/>
      </c>
      <c r="DP43" s="17" t="str">
        <f t="shared" si="170"/>
        <v/>
      </c>
      <c r="DQ43" s="17" t="str">
        <f t="shared" si="171"/>
        <v/>
      </c>
      <c r="DR43" s="17" t="str">
        <f t="shared" si="172"/>
        <v/>
      </c>
      <c r="DS43" s="7" t="str">
        <f t="shared" si="173"/>
        <v/>
      </c>
      <c r="DU43" s="16" t="str">
        <f t="shared" si="266"/>
        <v/>
      </c>
      <c r="DV43" s="7" t="str">
        <f t="shared" si="267"/>
        <v/>
      </c>
      <c r="DW43" s="16" t="str">
        <f t="shared" si="174"/>
        <v/>
      </c>
      <c r="DX43" s="7" t="str">
        <f t="shared" si="175"/>
        <v/>
      </c>
      <c r="DY43" s="16" t="str">
        <f t="shared" si="176"/>
        <v/>
      </c>
      <c r="DZ43" s="7" t="str">
        <f t="shared" si="177"/>
        <v/>
      </c>
      <c r="EA43" s="16" t="str">
        <f t="shared" si="178"/>
        <v/>
      </c>
      <c r="EB43" s="7" t="str">
        <f t="shared" si="179"/>
        <v/>
      </c>
      <c r="EC43" s="16" t="str">
        <f t="shared" si="180"/>
        <v/>
      </c>
      <c r="ED43" s="7" t="str">
        <f t="shared" si="181"/>
        <v/>
      </c>
      <c r="EE43" s="16" t="str">
        <f t="shared" si="182"/>
        <v/>
      </c>
      <c r="EF43" s="7" t="str">
        <f t="shared" si="183"/>
        <v/>
      </c>
      <c r="EG43" s="16" t="str">
        <f t="shared" si="184"/>
        <v/>
      </c>
      <c r="EH43" s="7" t="str">
        <f t="shared" si="185"/>
        <v/>
      </c>
      <c r="EI43" s="16" t="str">
        <f t="shared" si="186"/>
        <v/>
      </c>
      <c r="EJ43" s="7" t="str">
        <f t="shared" si="187"/>
        <v/>
      </c>
      <c r="EK43" s="16" t="str">
        <f t="shared" si="188"/>
        <v/>
      </c>
      <c r="EL43" s="7" t="str">
        <f t="shared" si="189"/>
        <v/>
      </c>
      <c r="EM43" s="16" t="str">
        <f t="shared" si="190"/>
        <v/>
      </c>
      <c r="EN43" s="7" t="str">
        <f t="shared" si="191"/>
        <v/>
      </c>
      <c r="EO43" s="16" t="str">
        <f t="shared" si="192"/>
        <v/>
      </c>
      <c r="EP43" s="7" t="str">
        <f t="shared" si="193"/>
        <v/>
      </c>
      <c r="EQ43" s="16" t="str">
        <f t="shared" si="194"/>
        <v/>
      </c>
      <c r="ER43" s="7" t="str">
        <f t="shared" si="195"/>
        <v/>
      </c>
      <c r="ES43" s="16" t="str">
        <f t="shared" si="196"/>
        <v/>
      </c>
      <c r="ET43" s="7" t="str">
        <f t="shared" si="197"/>
        <v/>
      </c>
      <c r="EU43" s="16" t="str">
        <f t="shared" si="198"/>
        <v/>
      </c>
      <c r="EV43" s="7" t="str">
        <f t="shared" si="199"/>
        <v/>
      </c>
      <c r="EW43" s="16" t="str">
        <f t="shared" si="200"/>
        <v/>
      </c>
      <c r="EX43" s="7" t="str">
        <f t="shared" si="201"/>
        <v/>
      </c>
      <c r="EY43" s="16" t="str">
        <f t="shared" si="202"/>
        <v/>
      </c>
      <c r="EZ43" s="7" t="str">
        <f t="shared" si="203"/>
        <v/>
      </c>
      <c r="FA43" s="16" t="str">
        <f t="shared" si="204"/>
        <v/>
      </c>
      <c r="FB43" s="7" t="str">
        <f t="shared" si="205"/>
        <v/>
      </c>
      <c r="FC43" s="16" t="str">
        <f t="shared" si="206"/>
        <v/>
      </c>
      <c r="FD43" s="7" t="str">
        <f t="shared" si="207"/>
        <v/>
      </c>
      <c r="FE43" s="16" t="str">
        <f t="shared" si="208"/>
        <v/>
      </c>
      <c r="FF43" s="7" t="str">
        <f t="shared" si="209"/>
        <v/>
      </c>
      <c r="FG43" s="16" t="str">
        <f t="shared" si="210"/>
        <v/>
      </c>
      <c r="FH43" s="7" t="str">
        <f t="shared" si="211"/>
        <v/>
      </c>
      <c r="FJ43" s="16" t="str">
        <f t="shared" si="212"/>
        <v/>
      </c>
      <c r="FK43" s="7" t="str">
        <f t="shared" si="213"/>
        <v/>
      </c>
      <c r="FL43" s="16" t="str">
        <f t="shared" si="214"/>
        <v/>
      </c>
      <c r="FM43" s="7" t="str">
        <f t="shared" si="215"/>
        <v/>
      </c>
      <c r="FN43" s="16" t="str">
        <f t="shared" si="216"/>
        <v/>
      </c>
      <c r="FO43" s="7" t="str">
        <f t="shared" si="217"/>
        <v/>
      </c>
      <c r="FP43" s="16" t="str">
        <f t="shared" si="218"/>
        <v/>
      </c>
      <c r="FQ43" s="7" t="str">
        <f t="shared" si="219"/>
        <v/>
      </c>
      <c r="FR43" s="16" t="str">
        <f t="shared" si="220"/>
        <v/>
      </c>
      <c r="FS43" s="7" t="str">
        <f t="shared" si="221"/>
        <v/>
      </c>
      <c r="FT43" s="16" t="str">
        <f t="shared" si="222"/>
        <v/>
      </c>
      <c r="FU43" s="7" t="str">
        <f t="shared" si="223"/>
        <v/>
      </c>
      <c r="FV43" s="16" t="str">
        <f t="shared" si="224"/>
        <v/>
      </c>
      <c r="FW43" s="7" t="str">
        <f t="shared" si="225"/>
        <v/>
      </c>
      <c r="FX43" s="16" t="str">
        <f t="shared" si="226"/>
        <v/>
      </c>
      <c r="FY43" s="7" t="str">
        <f t="shared" si="227"/>
        <v/>
      </c>
      <c r="FZ43" s="16" t="str">
        <f t="shared" si="228"/>
        <v/>
      </c>
      <c r="GA43" s="7" t="str">
        <f t="shared" si="229"/>
        <v/>
      </c>
      <c r="GB43" s="16" t="str">
        <f t="shared" si="230"/>
        <v/>
      </c>
      <c r="GC43" s="7" t="str">
        <f t="shared" si="231"/>
        <v/>
      </c>
      <c r="GD43" s="16" t="str">
        <f t="shared" si="232"/>
        <v/>
      </c>
      <c r="GE43" s="7" t="str">
        <f t="shared" si="233"/>
        <v/>
      </c>
      <c r="GF43" s="16" t="str">
        <f t="shared" si="234"/>
        <v/>
      </c>
      <c r="GG43" s="7" t="str">
        <f t="shared" si="235"/>
        <v/>
      </c>
      <c r="GH43" s="16" t="str">
        <f t="shared" si="236"/>
        <v/>
      </c>
      <c r="GI43" s="7" t="str">
        <f t="shared" si="237"/>
        <v/>
      </c>
      <c r="GJ43" s="16" t="str">
        <f t="shared" si="238"/>
        <v/>
      </c>
      <c r="GK43" s="7" t="str">
        <f t="shared" si="239"/>
        <v/>
      </c>
      <c r="GL43" s="16" t="str">
        <f t="shared" si="240"/>
        <v/>
      </c>
      <c r="GM43" s="7" t="str">
        <f t="shared" si="241"/>
        <v/>
      </c>
      <c r="GN43" s="16" t="str">
        <f t="shared" si="242"/>
        <v/>
      </c>
      <c r="GO43" s="7" t="str">
        <f t="shared" si="243"/>
        <v/>
      </c>
      <c r="GP43" s="16" t="str">
        <f t="shared" si="244"/>
        <v/>
      </c>
      <c r="GQ43" s="7" t="str">
        <f t="shared" si="245"/>
        <v/>
      </c>
      <c r="GR43" s="16" t="str">
        <f t="shared" si="246"/>
        <v/>
      </c>
      <c r="GS43" s="7" t="str">
        <f t="shared" si="247"/>
        <v/>
      </c>
      <c r="GT43" s="16" t="str">
        <f t="shared" si="248"/>
        <v/>
      </c>
      <c r="GU43" s="7" t="str">
        <f t="shared" si="249"/>
        <v/>
      </c>
      <c r="GV43" s="16" t="str">
        <f t="shared" si="250"/>
        <v/>
      </c>
      <c r="GW43" s="7" t="str">
        <f t="shared" si="251"/>
        <v/>
      </c>
    </row>
    <row r="44" spans="1:205" x14ac:dyDescent="0.25">
      <c r="A44" s="2"/>
      <c r="B44" s="21" t="str">
        <f>IFERROR(INDEX('Tournament Setup'!$B$17:$B$84, MATCH($BE44, 'Tournament Setup'!$BV$17:$BV$84, 0)), "")</f>
        <v>Japan</v>
      </c>
      <c r="C44" s="36" t="s">
        <v>9</v>
      </c>
      <c r="D44" s="21" t="str">
        <f>IFERROR(INDEX('Tournament Setup'!$J$17:$J$84, MATCH($BE44, 'Tournament Setup'!$BV$17:$BV$84, 0)), "")</f>
        <v>Argentina</v>
      </c>
      <c r="E44" s="2"/>
      <c r="F44" s="63">
        <f>IFERROR(INDEX('Tournament Setup'!$AV$17:$AV$84, MATCH($BE44, 'Tournament Setup'!$BV$17:$BV$84, 0)), "")</f>
        <v>45207.5</v>
      </c>
      <c r="G44" s="2"/>
      <c r="H44" s="67"/>
      <c r="I44" s="68"/>
      <c r="J44" s="2"/>
      <c r="K44" s="10"/>
      <c r="L44" s="11"/>
      <c r="M44" s="2"/>
      <c r="N44" s="10"/>
      <c r="O44" s="11"/>
      <c r="P44" s="10"/>
      <c r="Q44" s="11"/>
      <c r="R44" s="10"/>
      <c r="S44" s="11"/>
      <c r="T44" s="10"/>
      <c r="U44" s="11"/>
      <c r="V44" s="10"/>
      <c r="W44" s="11"/>
      <c r="X44" s="10"/>
      <c r="Y44" s="11"/>
      <c r="Z44" s="10"/>
      <c r="AA44" s="11"/>
      <c r="AB44" s="10"/>
      <c r="AC44" s="11"/>
      <c r="AD44" s="10"/>
      <c r="AE44" s="11"/>
      <c r="AF44" s="10"/>
      <c r="AG44" s="11"/>
      <c r="AH44" s="10"/>
      <c r="AI44" s="11"/>
      <c r="AJ44" s="10"/>
      <c r="AK44" s="11"/>
      <c r="AL44" s="10"/>
      <c r="AM44" s="11"/>
      <c r="AN44" s="10"/>
      <c r="AO44" s="11"/>
      <c r="AP44" s="10"/>
      <c r="AQ44" s="11"/>
      <c r="AR44" s="10"/>
      <c r="AS44" s="11"/>
      <c r="AT44" s="10"/>
      <c r="AU44" s="11"/>
      <c r="AV44" s="10"/>
      <c r="AW44" s="11"/>
      <c r="AX44" s="10"/>
      <c r="AY44" s="11"/>
      <c r="AZ44" s="10"/>
      <c r="BA44" s="11"/>
      <c r="BB44" s="2"/>
      <c r="BE44" s="34">
        <v>38</v>
      </c>
      <c r="BG44" s="34" t="str">
        <f t="shared" si="252"/>
        <v/>
      </c>
      <c r="BI44" s="16" t="str">
        <f t="shared" si="253"/>
        <v/>
      </c>
      <c r="BJ44" s="7" t="str">
        <f t="shared" si="254"/>
        <v/>
      </c>
      <c r="BL44" s="34" t="str">
        <f t="shared" si="134"/>
        <v>JapanArgentina</v>
      </c>
      <c r="BN44" s="16" t="str">
        <f t="shared" si="255"/>
        <v/>
      </c>
      <c r="BO44" s="17" t="str">
        <f t="shared" si="256"/>
        <v/>
      </c>
      <c r="BP44" s="17" t="str">
        <f t="shared" si="257"/>
        <v/>
      </c>
      <c r="BQ44" s="7" t="str">
        <f t="shared" si="258"/>
        <v/>
      </c>
      <c r="BS44" s="16" t="str">
        <f t="shared" si="259"/>
        <v/>
      </c>
      <c r="BT44" s="17" t="str">
        <f t="shared" si="260"/>
        <v/>
      </c>
      <c r="BU44" s="17" t="str">
        <f t="shared" si="261"/>
        <v/>
      </c>
      <c r="BV44" s="7" t="str">
        <f t="shared" si="262"/>
        <v/>
      </c>
      <c r="BX44" s="16" t="str">
        <f t="shared" si="263"/>
        <v/>
      </c>
      <c r="BY44" s="7" t="str">
        <f t="shared" si="135"/>
        <v/>
      </c>
      <c r="CA44" s="16" t="str">
        <f>IFERROR(INDEX('Tournament Setup'!$J$90:$J$109, MATCH($B44, 'Tournament Setup'!$B$90:$B$109, 0)), "")</f>
        <v>White</v>
      </c>
      <c r="CB44" s="7" t="str">
        <f>IFERROR(INDEX('Tournament Setup'!$Q$90:$Q$109, MATCH($B44, 'Tournament Setup'!$B$90:$B$109, 0)), "")</f>
        <v>Red - Medium</v>
      </c>
      <c r="CC44" s="16" t="str">
        <f>IFERROR(INDEX('Tournament Setup'!$J$90:$J$109, MATCH($D44, 'Tournament Setup'!$B$90:$B$109, 0)), "")</f>
        <v>Blue - Light</v>
      </c>
      <c r="CD44" s="7" t="str">
        <f>IFERROR(INDEX('Tournament Setup'!$Q$90:$Q$109, MATCH($D44, 'Tournament Setup'!$B$90:$B$109, 0)), "")</f>
        <v>White</v>
      </c>
      <c r="CF44" s="16" t="str">
        <f t="shared" si="264"/>
        <v/>
      </c>
      <c r="CG44" s="17" t="str">
        <f t="shared" si="265"/>
        <v/>
      </c>
      <c r="CH44" s="17" t="str">
        <f t="shared" si="136"/>
        <v/>
      </c>
      <c r="CI44" s="17" t="str">
        <f t="shared" si="137"/>
        <v/>
      </c>
      <c r="CJ44" s="17" t="str">
        <f t="shared" si="138"/>
        <v/>
      </c>
      <c r="CK44" s="17" t="str">
        <f t="shared" si="139"/>
        <v/>
      </c>
      <c r="CL44" s="17" t="str">
        <f t="shared" si="140"/>
        <v/>
      </c>
      <c r="CM44" s="17" t="str">
        <f t="shared" si="141"/>
        <v/>
      </c>
      <c r="CN44" s="17" t="str">
        <f t="shared" si="142"/>
        <v/>
      </c>
      <c r="CO44" s="17" t="str">
        <f t="shared" si="143"/>
        <v/>
      </c>
      <c r="CP44" s="17" t="str">
        <f t="shared" si="144"/>
        <v/>
      </c>
      <c r="CQ44" s="17" t="str">
        <f t="shared" si="145"/>
        <v/>
      </c>
      <c r="CR44" s="17" t="str">
        <f t="shared" si="146"/>
        <v/>
      </c>
      <c r="CS44" s="17" t="str">
        <f t="shared" si="147"/>
        <v/>
      </c>
      <c r="CT44" s="17" t="str">
        <f t="shared" si="148"/>
        <v/>
      </c>
      <c r="CU44" s="17" t="str">
        <f t="shared" si="149"/>
        <v/>
      </c>
      <c r="CV44" s="17" t="str">
        <f t="shared" si="150"/>
        <v/>
      </c>
      <c r="CW44" s="17" t="str">
        <f t="shared" si="151"/>
        <v/>
      </c>
      <c r="CX44" s="17" t="str">
        <f t="shared" si="152"/>
        <v/>
      </c>
      <c r="CY44" s="17" t="str">
        <f t="shared" si="153"/>
        <v/>
      </c>
      <c r="CZ44" s="17" t="str">
        <f t="shared" si="154"/>
        <v/>
      </c>
      <c r="DA44" s="17" t="str">
        <f t="shared" si="155"/>
        <v/>
      </c>
      <c r="DB44" s="17" t="str">
        <f t="shared" si="156"/>
        <v/>
      </c>
      <c r="DC44" s="17" t="str">
        <f t="shared" si="157"/>
        <v/>
      </c>
      <c r="DD44" s="17" t="str">
        <f t="shared" si="158"/>
        <v/>
      </c>
      <c r="DE44" s="17" t="str">
        <f t="shared" si="159"/>
        <v/>
      </c>
      <c r="DF44" s="17" t="str">
        <f t="shared" si="160"/>
        <v/>
      </c>
      <c r="DG44" s="17" t="str">
        <f t="shared" si="161"/>
        <v/>
      </c>
      <c r="DH44" s="17" t="str">
        <f t="shared" si="162"/>
        <v/>
      </c>
      <c r="DI44" s="17" t="str">
        <f t="shared" si="163"/>
        <v/>
      </c>
      <c r="DJ44" s="17" t="str">
        <f t="shared" si="164"/>
        <v/>
      </c>
      <c r="DK44" s="17" t="str">
        <f t="shared" si="165"/>
        <v/>
      </c>
      <c r="DL44" s="17" t="str">
        <f t="shared" si="166"/>
        <v/>
      </c>
      <c r="DM44" s="17" t="str">
        <f t="shared" si="167"/>
        <v/>
      </c>
      <c r="DN44" s="17" t="str">
        <f t="shared" si="168"/>
        <v/>
      </c>
      <c r="DO44" s="17" t="str">
        <f t="shared" si="169"/>
        <v/>
      </c>
      <c r="DP44" s="17" t="str">
        <f t="shared" si="170"/>
        <v/>
      </c>
      <c r="DQ44" s="17" t="str">
        <f t="shared" si="171"/>
        <v/>
      </c>
      <c r="DR44" s="17" t="str">
        <f t="shared" si="172"/>
        <v/>
      </c>
      <c r="DS44" s="7" t="str">
        <f t="shared" si="173"/>
        <v/>
      </c>
      <c r="DU44" s="16" t="str">
        <f t="shared" si="266"/>
        <v/>
      </c>
      <c r="DV44" s="7" t="str">
        <f t="shared" si="267"/>
        <v/>
      </c>
      <c r="DW44" s="16" t="str">
        <f t="shared" si="174"/>
        <v/>
      </c>
      <c r="DX44" s="7" t="str">
        <f t="shared" si="175"/>
        <v/>
      </c>
      <c r="DY44" s="16" t="str">
        <f t="shared" si="176"/>
        <v/>
      </c>
      <c r="DZ44" s="7" t="str">
        <f t="shared" si="177"/>
        <v/>
      </c>
      <c r="EA44" s="16" t="str">
        <f t="shared" si="178"/>
        <v/>
      </c>
      <c r="EB44" s="7" t="str">
        <f t="shared" si="179"/>
        <v/>
      </c>
      <c r="EC44" s="16" t="str">
        <f t="shared" si="180"/>
        <v/>
      </c>
      <c r="ED44" s="7" t="str">
        <f t="shared" si="181"/>
        <v/>
      </c>
      <c r="EE44" s="16" t="str">
        <f t="shared" si="182"/>
        <v/>
      </c>
      <c r="EF44" s="7" t="str">
        <f t="shared" si="183"/>
        <v/>
      </c>
      <c r="EG44" s="16" t="str">
        <f t="shared" si="184"/>
        <v/>
      </c>
      <c r="EH44" s="7" t="str">
        <f t="shared" si="185"/>
        <v/>
      </c>
      <c r="EI44" s="16" t="str">
        <f t="shared" si="186"/>
        <v/>
      </c>
      <c r="EJ44" s="7" t="str">
        <f t="shared" si="187"/>
        <v/>
      </c>
      <c r="EK44" s="16" t="str">
        <f t="shared" si="188"/>
        <v/>
      </c>
      <c r="EL44" s="7" t="str">
        <f t="shared" si="189"/>
        <v/>
      </c>
      <c r="EM44" s="16" t="str">
        <f t="shared" si="190"/>
        <v/>
      </c>
      <c r="EN44" s="7" t="str">
        <f t="shared" si="191"/>
        <v/>
      </c>
      <c r="EO44" s="16" t="str">
        <f t="shared" si="192"/>
        <v/>
      </c>
      <c r="EP44" s="7" t="str">
        <f t="shared" si="193"/>
        <v/>
      </c>
      <c r="EQ44" s="16" t="str">
        <f t="shared" si="194"/>
        <v/>
      </c>
      <c r="ER44" s="7" t="str">
        <f t="shared" si="195"/>
        <v/>
      </c>
      <c r="ES44" s="16" t="str">
        <f t="shared" si="196"/>
        <v/>
      </c>
      <c r="ET44" s="7" t="str">
        <f t="shared" si="197"/>
        <v/>
      </c>
      <c r="EU44" s="16" t="str">
        <f t="shared" si="198"/>
        <v/>
      </c>
      <c r="EV44" s="7" t="str">
        <f t="shared" si="199"/>
        <v/>
      </c>
      <c r="EW44" s="16" t="str">
        <f t="shared" si="200"/>
        <v/>
      </c>
      <c r="EX44" s="7" t="str">
        <f t="shared" si="201"/>
        <v/>
      </c>
      <c r="EY44" s="16" t="str">
        <f t="shared" si="202"/>
        <v/>
      </c>
      <c r="EZ44" s="7" t="str">
        <f t="shared" si="203"/>
        <v/>
      </c>
      <c r="FA44" s="16" t="str">
        <f t="shared" si="204"/>
        <v/>
      </c>
      <c r="FB44" s="7" t="str">
        <f t="shared" si="205"/>
        <v/>
      </c>
      <c r="FC44" s="16" t="str">
        <f t="shared" si="206"/>
        <v/>
      </c>
      <c r="FD44" s="7" t="str">
        <f t="shared" si="207"/>
        <v/>
      </c>
      <c r="FE44" s="16" t="str">
        <f t="shared" si="208"/>
        <v/>
      </c>
      <c r="FF44" s="7" t="str">
        <f t="shared" si="209"/>
        <v/>
      </c>
      <c r="FG44" s="16" t="str">
        <f t="shared" si="210"/>
        <v/>
      </c>
      <c r="FH44" s="7" t="str">
        <f t="shared" si="211"/>
        <v/>
      </c>
      <c r="FJ44" s="16" t="str">
        <f t="shared" si="212"/>
        <v/>
      </c>
      <c r="FK44" s="7" t="str">
        <f>IF(DU44="", "", IF(DV44=$DU$4, $FH$2, 0))</f>
        <v/>
      </c>
      <c r="FL44" s="16" t="str">
        <f t="shared" si="214"/>
        <v/>
      </c>
      <c r="FM44" s="7" t="str">
        <f t="shared" si="215"/>
        <v/>
      </c>
      <c r="FN44" s="16" t="str">
        <f t="shared" si="216"/>
        <v/>
      </c>
      <c r="FO44" s="7" t="str">
        <f t="shared" si="217"/>
        <v/>
      </c>
      <c r="FP44" s="16" t="str">
        <f t="shared" si="218"/>
        <v/>
      </c>
      <c r="FQ44" s="7" t="str">
        <f t="shared" si="219"/>
        <v/>
      </c>
      <c r="FR44" s="16" t="str">
        <f t="shared" si="220"/>
        <v/>
      </c>
      <c r="FS44" s="7" t="str">
        <f t="shared" si="221"/>
        <v/>
      </c>
      <c r="FT44" s="16" t="str">
        <f t="shared" si="222"/>
        <v/>
      </c>
      <c r="FU44" s="7" t="str">
        <f t="shared" si="223"/>
        <v/>
      </c>
      <c r="FV44" s="16" t="str">
        <f t="shared" si="224"/>
        <v/>
      </c>
      <c r="FW44" s="7" t="str">
        <f t="shared" si="225"/>
        <v/>
      </c>
      <c r="FX44" s="16" t="str">
        <f t="shared" si="226"/>
        <v/>
      </c>
      <c r="FY44" s="7" t="str">
        <f t="shared" si="227"/>
        <v/>
      </c>
      <c r="FZ44" s="16" t="str">
        <f t="shared" si="228"/>
        <v/>
      </c>
      <c r="GA44" s="7" t="str">
        <f t="shared" si="229"/>
        <v/>
      </c>
      <c r="GB44" s="16" t="str">
        <f t="shared" si="230"/>
        <v/>
      </c>
      <c r="GC44" s="7" t="str">
        <f t="shared" si="231"/>
        <v/>
      </c>
      <c r="GD44" s="16" t="str">
        <f t="shared" si="232"/>
        <v/>
      </c>
      <c r="GE44" s="7" t="str">
        <f t="shared" si="233"/>
        <v/>
      </c>
      <c r="GF44" s="16" t="str">
        <f t="shared" si="234"/>
        <v/>
      </c>
      <c r="GG44" s="7" t="str">
        <f t="shared" si="235"/>
        <v/>
      </c>
      <c r="GH44" s="16" t="str">
        <f t="shared" si="236"/>
        <v/>
      </c>
      <c r="GI44" s="7" t="str">
        <f t="shared" si="237"/>
        <v/>
      </c>
      <c r="GJ44" s="16" t="str">
        <f t="shared" si="238"/>
        <v/>
      </c>
      <c r="GK44" s="7" t="str">
        <f t="shared" si="239"/>
        <v/>
      </c>
      <c r="GL44" s="16" t="str">
        <f t="shared" si="240"/>
        <v/>
      </c>
      <c r="GM44" s="7" t="str">
        <f t="shared" si="241"/>
        <v/>
      </c>
      <c r="GN44" s="16" t="str">
        <f t="shared" si="242"/>
        <v/>
      </c>
      <c r="GO44" s="7" t="str">
        <f t="shared" si="243"/>
        <v/>
      </c>
      <c r="GP44" s="16" t="str">
        <f t="shared" si="244"/>
        <v/>
      </c>
      <c r="GQ44" s="7" t="str">
        <f t="shared" si="245"/>
        <v/>
      </c>
      <c r="GR44" s="16" t="str">
        <f t="shared" si="246"/>
        <v/>
      </c>
      <c r="GS44" s="7" t="str">
        <f t="shared" si="247"/>
        <v/>
      </c>
      <c r="GT44" s="16" t="str">
        <f t="shared" si="248"/>
        <v/>
      </c>
      <c r="GU44" s="7" t="str">
        <f t="shared" si="249"/>
        <v/>
      </c>
      <c r="GV44" s="16" t="str">
        <f t="shared" si="250"/>
        <v/>
      </c>
      <c r="GW44" s="7" t="str">
        <f t="shared" si="251"/>
        <v/>
      </c>
    </row>
    <row r="45" spans="1:205" x14ac:dyDescent="0.25">
      <c r="A45" s="2"/>
      <c r="B45" s="21" t="str">
        <f>IFERROR(INDEX('Tournament Setup'!$B$17:$B$84, MATCH($BE45, 'Tournament Setup'!$BV$17:$BV$84, 0)), "")</f>
        <v>Tonga</v>
      </c>
      <c r="C45" s="36" t="s">
        <v>9</v>
      </c>
      <c r="D45" s="21" t="str">
        <f>IFERROR(INDEX('Tournament Setup'!$J$17:$J$84, MATCH($BE45, 'Tournament Setup'!$BV$17:$BV$84, 0)), "")</f>
        <v>Romania</v>
      </c>
      <c r="E45" s="2"/>
      <c r="F45" s="63">
        <f>IFERROR(INDEX('Tournament Setup'!$AV$17:$AV$84, MATCH($BE45, 'Tournament Setup'!$BV$17:$BV$84, 0)), "")</f>
        <v>45207.697916666672</v>
      </c>
      <c r="G45" s="2"/>
      <c r="H45" s="67"/>
      <c r="I45" s="68"/>
      <c r="J45" s="2"/>
      <c r="K45" s="10"/>
      <c r="L45" s="11"/>
      <c r="M45" s="2"/>
      <c r="N45" s="10"/>
      <c r="O45" s="11"/>
      <c r="P45" s="10"/>
      <c r="Q45" s="11"/>
      <c r="R45" s="10"/>
      <c r="S45" s="11"/>
      <c r="T45" s="10"/>
      <c r="U45" s="11"/>
      <c r="V45" s="10"/>
      <c r="W45" s="11"/>
      <c r="X45" s="10"/>
      <c r="Y45" s="11"/>
      <c r="Z45" s="10"/>
      <c r="AA45" s="11"/>
      <c r="AB45" s="10"/>
      <c r="AC45" s="11"/>
      <c r="AD45" s="10"/>
      <c r="AE45" s="11"/>
      <c r="AF45" s="10"/>
      <c r="AG45" s="11"/>
      <c r="AH45" s="10"/>
      <c r="AI45" s="11"/>
      <c r="AJ45" s="10"/>
      <c r="AK45" s="11"/>
      <c r="AL45" s="10"/>
      <c r="AM45" s="11"/>
      <c r="AN45" s="10"/>
      <c r="AO45" s="11"/>
      <c r="AP45" s="10"/>
      <c r="AQ45" s="11"/>
      <c r="AR45" s="10"/>
      <c r="AS45" s="11"/>
      <c r="AT45" s="10"/>
      <c r="AU45" s="11"/>
      <c r="AV45" s="10"/>
      <c r="AW45" s="11"/>
      <c r="AX45" s="10"/>
      <c r="AY45" s="11"/>
      <c r="AZ45" s="10"/>
      <c r="BA45" s="11"/>
      <c r="BB45" s="2"/>
      <c r="BE45" s="34">
        <v>39</v>
      </c>
      <c r="BG45" s="34" t="str">
        <f t="shared" si="252"/>
        <v/>
      </c>
      <c r="BI45" s="16" t="str">
        <f t="shared" si="253"/>
        <v/>
      </c>
      <c r="BJ45" s="7" t="str">
        <f t="shared" si="254"/>
        <v/>
      </c>
      <c r="BL45" s="34" t="str">
        <f t="shared" si="134"/>
        <v>TongaRomania</v>
      </c>
      <c r="BN45" s="16" t="str">
        <f t="shared" si="255"/>
        <v/>
      </c>
      <c r="BO45" s="17" t="str">
        <f t="shared" si="256"/>
        <v/>
      </c>
      <c r="BP45" s="17" t="str">
        <f t="shared" si="257"/>
        <v/>
      </c>
      <c r="BQ45" s="7" t="str">
        <f t="shared" si="258"/>
        <v/>
      </c>
      <c r="BS45" s="16" t="str">
        <f t="shared" si="259"/>
        <v/>
      </c>
      <c r="BT45" s="17" t="str">
        <f t="shared" si="260"/>
        <v/>
      </c>
      <c r="BU45" s="17" t="str">
        <f t="shared" si="261"/>
        <v/>
      </c>
      <c r="BV45" s="7" t="str">
        <f t="shared" si="262"/>
        <v/>
      </c>
      <c r="BX45" s="16" t="str">
        <f t="shared" si="263"/>
        <v/>
      </c>
      <c r="BY45" s="7" t="str">
        <f t="shared" si="135"/>
        <v/>
      </c>
      <c r="CA45" s="16" t="str">
        <f>IFERROR(INDEX('Tournament Setup'!$J$90:$J$109, MATCH($B45, 'Tournament Setup'!$B$90:$B$109, 0)), "")</f>
        <v>White</v>
      </c>
      <c r="CB45" s="7" t="str">
        <f>IFERROR(INDEX('Tournament Setup'!$Q$90:$Q$109, MATCH($B45, 'Tournament Setup'!$B$90:$B$109, 0)), "")</f>
        <v>Black</v>
      </c>
      <c r="CC45" s="16" t="str">
        <f>IFERROR(INDEX('Tournament Setup'!$J$90:$J$109, MATCH($D45, 'Tournament Setup'!$B$90:$B$109, 0)), "")</f>
        <v>Yellow</v>
      </c>
      <c r="CD45" s="7" t="str">
        <f>IFERROR(INDEX('Tournament Setup'!$Q$90:$Q$109, MATCH($D45, 'Tournament Setup'!$B$90:$B$109, 0)), "")</f>
        <v>Red - Medium</v>
      </c>
      <c r="CF45" s="16" t="str">
        <f t="shared" si="264"/>
        <v/>
      </c>
      <c r="CG45" s="17" t="str">
        <f t="shared" si="265"/>
        <v/>
      </c>
      <c r="CH45" s="17" t="str">
        <f t="shared" si="136"/>
        <v/>
      </c>
      <c r="CI45" s="17" t="str">
        <f t="shared" si="137"/>
        <v/>
      </c>
      <c r="CJ45" s="17" t="str">
        <f t="shared" si="138"/>
        <v/>
      </c>
      <c r="CK45" s="17" t="str">
        <f t="shared" si="139"/>
        <v/>
      </c>
      <c r="CL45" s="17" t="str">
        <f t="shared" si="140"/>
        <v/>
      </c>
      <c r="CM45" s="17" t="str">
        <f t="shared" si="141"/>
        <v/>
      </c>
      <c r="CN45" s="17" t="str">
        <f t="shared" si="142"/>
        <v/>
      </c>
      <c r="CO45" s="17" t="str">
        <f t="shared" si="143"/>
        <v/>
      </c>
      <c r="CP45" s="17" t="str">
        <f t="shared" si="144"/>
        <v/>
      </c>
      <c r="CQ45" s="17" t="str">
        <f t="shared" si="145"/>
        <v/>
      </c>
      <c r="CR45" s="17" t="str">
        <f t="shared" si="146"/>
        <v/>
      </c>
      <c r="CS45" s="17" t="str">
        <f t="shared" si="147"/>
        <v/>
      </c>
      <c r="CT45" s="17" t="str">
        <f t="shared" si="148"/>
        <v/>
      </c>
      <c r="CU45" s="17" t="str">
        <f t="shared" si="149"/>
        <v/>
      </c>
      <c r="CV45" s="17" t="str">
        <f t="shared" si="150"/>
        <v/>
      </c>
      <c r="CW45" s="17" t="str">
        <f t="shared" si="151"/>
        <v/>
      </c>
      <c r="CX45" s="17" t="str">
        <f t="shared" si="152"/>
        <v/>
      </c>
      <c r="CY45" s="17" t="str">
        <f t="shared" si="153"/>
        <v/>
      </c>
      <c r="CZ45" s="17" t="str">
        <f t="shared" si="154"/>
        <v/>
      </c>
      <c r="DA45" s="17" t="str">
        <f t="shared" si="155"/>
        <v/>
      </c>
      <c r="DB45" s="17" t="str">
        <f t="shared" si="156"/>
        <v/>
      </c>
      <c r="DC45" s="17" t="str">
        <f t="shared" si="157"/>
        <v/>
      </c>
      <c r="DD45" s="17" t="str">
        <f t="shared" si="158"/>
        <v/>
      </c>
      <c r="DE45" s="17" t="str">
        <f t="shared" si="159"/>
        <v/>
      </c>
      <c r="DF45" s="17" t="str">
        <f t="shared" si="160"/>
        <v/>
      </c>
      <c r="DG45" s="17" t="str">
        <f t="shared" si="161"/>
        <v/>
      </c>
      <c r="DH45" s="17" t="str">
        <f t="shared" si="162"/>
        <v/>
      </c>
      <c r="DI45" s="17" t="str">
        <f t="shared" si="163"/>
        <v/>
      </c>
      <c r="DJ45" s="17" t="str">
        <f t="shared" si="164"/>
        <v/>
      </c>
      <c r="DK45" s="17" t="str">
        <f t="shared" si="165"/>
        <v/>
      </c>
      <c r="DL45" s="17" t="str">
        <f t="shared" si="166"/>
        <v/>
      </c>
      <c r="DM45" s="17" t="str">
        <f t="shared" si="167"/>
        <v/>
      </c>
      <c r="DN45" s="17" t="str">
        <f t="shared" si="168"/>
        <v/>
      </c>
      <c r="DO45" s="17" t="str">
        <f t="shared" si="169"/>
        <v/>
      </c>
      <c r="DP45" s="17" t="str">
        <f t="shared" si="170"/>
        <v/>
      </c>
      <c r="DQ45" s="17" t="str">
        <f t="shared" si="171"/>
        <v/>
      </c>
      <c r="DR45" s="17" t="str">
        <f t="shared" si="172"/>
        <v/>
      </c>
      <c r="DS45" s="7" t="str">
        <f t="shared" si="173"/>
        <v/>
      </c>
      <c r="DU45" s="16" t="str">
        <f t="shared" si="266"/>
        <v/>
      </c>
      <c r="DV45" s="7" t="str">
        <f t="shared" si="267"/>
        <v/>
      </c>
      <c r="DW45" s="16" t="str">
        <f t="shared" si="174"/>
        <v/>
      </c>
      <c r="DX45" s="7" t="str">
        <f t="shared" si="175"/>
        <v/>
      </c>
      <c r="DY45" s="16" t="str">
        <f t="shared" si="176"/>
        <v/>
      </c>
      <c r="DZ45" s="7" t="str">
        <f t="shared" si="177"/>
        <v/>
      </c>
      <c r="EA45" s="16" t="str">
        <f t="shared" si="178"/>
        <v/>
      </c>
      <c r="EB45" s="7" t="str">
        <f t="shared" si="179"/>
        <v/>
      </c>
      <c r="EC45" s="16" t="str">
        <f t="shared" si="180"/>
        <v/>
      </c>
      <c r="ED45" s="7" t="str">
        <f t="shared" si="181"/>
        <v/>
      </c>
      <c r="EE45" s="16" t="str">
        <f t="shared" si="182"/>
        <v/>
      </c>
      <c r="EF45" s="7" t="str">
        <f t="shared" si="183"/>
        <v/>
      </c>
      <c r="EG45" s="16" t="str">
        <f t="shared" si="184"/>
        <v/>
      </c>
      <c r="EH45" s="7" t="str">
        <f t="shared" si="185"/>
        <v/>
      </c>
      <c r="EI45" s="16" t="str">
        <f t="shared" si="186"/>
        <v/>
      </c>
      <c r="EJ45" s="7" t="str">
        <f t="shared" si="187"/>
        <v/>
      </c>
      <c r="EK45" s="16" t="str">
        <f t="shared" si="188"/>
        <v/>
      </c>
      <c r="EL45" s="7" t="str">
        <f t="shared" si="189"/>
        <v/>
      </c>
      <c r="EM45" s="16" t="str">
        <f t="shared" si="190"/>
        <v/>
      </c>
      <c r="EN45" s="7" t="str">
        <f t="shared" si="191"/>
        <v/>
      </c>
      <c r="EO45" s="16" t="str">
        <f t="shared" si="192"/>
        <v/>
      </c>
      <c r="EP45" s="7" t="str">
        <f t="shared" si="193"/>
        <v/>
      </c>
      <c r="EQ45" s="16" t="str">
        <f t="shared" si="194"/>
        <v/>
      </c>
      <c r="ER45" s="7" t="str">
        <f t="shared" si="195"/>
        <v/>
      </c>
      <c r="ES45" s="16" t="str">
        <f t="shared" si="196"/>
        <v/>
      </c>
      <c r="ET45" s="7" t="str">
        <f t="shared" si="197"/>
        <v/>
      </c>
      <c r="EU45" s="16" t="str">
        <f t="shared" si="198"/>
        <v/>
      </c>
      <c r="EV45" s="7" t="str">
        <f t="shared" si="199"/>
        <v/>
      </c>
      <c r="EW45" s="16" t="str">
        <f t="shared" si="200"/>
        <v/>
      </c>
      <c r="EX45" s="7" t="str">
        <f t="shared" si="201"/>
        <v/>
      </c>
      <c r="EY45" s="16" t="str">
        <f t="shared" si="202"/>
        <v/>
      </c>
      <c r="EZ45" s="7" t="str">
        <f t="shared" si="203"/>
        <v/>
      </c>
      <c r="FA45" s="16" t="str">
        <f t="shared" si="204"/>
        <v/>
      </c>
      <c r="FB45" s="7" t="str">
        <f t="shared" si="205"/>
        <v/>
      </c>
      <c r="FC45" s="16" t="str">
        <f t="shared" si="206"/>
        <v/>
      </c>
      <c r="FD45" s="7" t="str">
        <f t="shared" si="207"/>
        <v/>
      </c>
      <c r="FE45" s="16" t="str">
        <f t="shared" si="208"/>
        <v/>
      </c>
      <c r="FF45" s="7" t="str">
        <f t="shared" si="209"/>
        <v/>
      </c>
      <c r="FG45" s="16" t="str">
        <f t="shared" si="210"/>
        <v/>
      </c>
      <c r="FH45" s="7" t="str">
        <f t="shared" si="211"/>
        <v/>
      </c>
      <c r="FJ45" s="16" t="str">
        <f>IF(OR($BG45="", DU45=""), "", IF($BG45=DU45, $FH$3, IF(AND(BG45=DU45, DU45=$BG$4), $FH$4+$FH$3, 0)))</f>
        <v/>
      </c>
      <c r="FK45" s="7" t="str">
        <f t="shared" si="213"/>
        <v/>
      </c>
      <c r="FL45" s="16" t="str">
        <f t="shared" si="214"/>
        <v/>
      </c>
      <c r="FM45" s="7" t="str">
        <f t="shared" si="215"/>
        <v/>
      </c>
      <c r="FN45" s="16" t="str">
        <f t="shared" si="216"/>
        <v/>
      </c>
      <c r="FO45" s="7" t="str">
        <f t="shared" si="217"/>
        <v/>
      </c>
      <c r="FP45" s="16" t="str">
        <f t="shared" si="218"/>
        <v/>
      </c>
      <c r="FQ45" s="7" t="str">
        <f t="shared" si="219"/>
        <v/>
      </c>
      <c r="FR45" s="16" t="str">
        <f t="shared" si="220"/>
        <v/>
      </c>
      <c r="FS45" s="7" t="str">
        <f t="shared" si="221"/>
        <v/>
      </c>
      <c r="FT45" s="16" t="str">
        <f t="shared" si="222"/>
        <v/>
      </c>
      <c r="FU45" s="7" t="str">
        <f t="shared" si="223"/>
        <v/>
      </c>
      <c r="FV45" s="16" t="str">
        <f t="shared" si="224"/>
        <v/>
      </c>
      <c r="FW45" s="7" t="str">
        <f t="shared" si="225"/>
        <v/>
      </c>
      <c r="FX45" s="16" t="str">
        <f t="shared" si="226"/>
        <v/>
      </c>
      <c r="FY45" s="7" t="str">
        <f t="shared" si="227"/>
        <v/>
      </c>
      <c r="FZ45" s="16" t="str">
        <f t="shared" si="228"/>
        <v/>
      </c>
      <c r="GA45" s="7" t="str">
        <f t="shared" si="229"/>
        <v/>
      </c>
      <c r="GB45" s="16" t="str">
        <f t="shared" si="230"/>
        <v/>
      </c>
      <c r="GC45" s="7" t="str">
        <f t="shared" si="231"/>
        <v/>
      </c>
      <c r="GD45" s="16" t="str">
        <f t="shared" si="232"/>
        <v/>
      </c>
      <c r="GE45" s="7" t="str">
        <f t="shared" si="233"/>
        <v/>
      </c>
      <c r="GF45" s="16" t="str">
        <f t="shared" si="234"/>
        <v/>
      </c>
      <c r="GG45" s="7" t="str">
        <f t="shared" si="235"/>
        <v/>
      </c>
      <c r="GH45" s="16" t="str">
        <f t="shared" si="236"/>
        <v/>
      </c>
      <c r="GI45" s="7" t="str">
        <f t="shared" si="237"/>
        <v/>
      </c>
      <c r="GJ45" s="16" t="str">
        <f t="shared" si="238"/>
        <v/>
      </c>
      <c r="GK45" s="7" t="str">
        <f t="shared" si="239"/>
        <v/>
      </c>
      <c r="GL45" s="16" t="str">
        <f t="shared" si="240"/>
        <v/>
      </c>
      <c r="GM45" s="7" t="str">
        <f t="shared" si="241"/>
        <v/>
      </c>
      <c r="GN45" s="16" t="str">
        <f t="shared" si="242"/>
        <v/>
      </c>
      <c r="GO45" s="7" t="str">
        <f t="shared" si="243"/>
        <v/>
      </c>
      <c r="GP45" s="16" t="str">
        <f t="shared" si="244"/>
        <v/>
      </c>
      <c r="GQ45" s="7" t="str">
        <f t="shared" si="245"/>
        <v/>
      </c>
      <c r="GR45" s="16" t="str">
        <f t="shared" si="246"/>
        <v/>
      </c>
      <c r="GS45" s="7" t="str">
        <f t="shared" si="247"/>
        <v/>
      </c>
      <c r="GT45" s="16" t="str">
        <f t="shared" si="248"/>
        <v/>
      </c>
      <c r="GU45" s="7" t="str">
        <f t="shared" si="249"/>
        <v/>
      </c>
      <c r="GV45" s="16" t="str">
        <f t="shared" si="250"/>
        <v/>
      </c>
      <c r="GW45" s="7" t="str">
        <f t="shared" si="251"/>
        <v/>
      </c>
    </row>
    <row r="46" spans="1:205" x14ac:dyDescent="0.25">
      <c r="A46" s="2"/>
      <c r="B46" s="21" t="str">
        <f>IFERROR(INDEX('Tournament Setup'!$B$17:$B$84, MATCH($BE46, 'Tournament Setup'!$BV$17:$BV$84, 0)), "")</f>
        <v>Fiji</v>
      </c>
      <c r="C46" s="36" t="s">
        <v>9</v>
      </c>
      <c r="D46" s="21" t="str">
        <f>IFERROR(INDEX('Tournament Setup'!$J$17:$J$84, MATCH($BE46, 'Tournament Setup'!$BV$17:$BV$84, 0)), "")</f>
        <v>Portugal</v>
      </c>
      <c r="E46" s="2"/>
      <c r="F46" s="64">
        <f>IFERROR(INDEX('Tournament Setup'!$AV$17:$AV$84, MATCH($BE46, 'Tournament Setup'!$BV$17:$BV$84, 0)), "")</f>
        <v>45207.833333333336</v>
      </c>
      <c r="G46" s="2"/>
      <c r="H46" s="69"/>
      <c r="I46" s="70"/>
      <c r="J46" s="2"/>
      <c r="K46" s="12"/>
      <c r="L46" s="13"/>
      <c r="M46" s="2"/>
      <c r="N46" s="12"/>
      <c r="O46" s="13"/>
      <c r="P46" s="12"/>
      <c r="Q46" s="13"/>
      <c r="R46" s="12"/>
      <c r="S46" s="13"/>
      <c r="T46" s="12"/>
      <c r="U46" s="13"/>
      <c r="V46" s="12"/>
      <c r="W46" s="13"/>
      <c r="X46" s="12"/>
      <c r="Y46" s="13"/>
      <c r="Z46" s="12"/>
      <c r="AA46" s="13"/>
      <c r="AB46" s="12"/>
      <c r="AC46" s="13"/>
      <c r="AD46" s="12"/>
      <c r="AE46" s="13"/>
      <c r="AF46" s="12"/>
      <c r="AG46" s="13"/>
      <c r="AH46" s="12"/>
      <c r="AI46" s="13"/>
      <c r="AJ46" s="12"/>
      <c r="AK46" s="13"/>
      <c r="AL46" s="12"/>
      <c r="AM46" s="13"/>
      <c r="AN46" s="12"/>
      <c r="AO46" s="13"/>
      <c r="AP46" s="12"/>
      <c r="AQ46" s="13"/>
      <c r="AR46" s="12"/>
      <c r="AS46" s="13"/>
      <c r="AT46" s="12"/>
      <c r="AU46" s="13"/>
      <c r="AV46" s="12"/>
      <c r="AW46" s="13"/>
      <c r="AX46" s="12"/>
      <c r="AY46" s="13"/>
      <c r="AZ46" s="12"/>
      <c r="BA46" s="13"/>
      <c r="BB46" s="2"/>
      <c r="BE46" s="29">
        <v>40</v>
      </c>
      <c r="BG46" s="29" t="str">
        <f t="shared" si="252"/>
        <v/>
      </c>
      <c r="BI46" s="14" t="str">
        <f>IF($BG46=$BG$3, $BI$3, IF($BG46=$BG$5, $BI$5, IF($BG46=$BG$4, $BI$4, "")))</f>
        <v/>
      </c>
      <c r="BJ46" s="3" t="str">
        <f>IF($BG46=$BG$3, $BI$5, IF($BG46=$BG$5, $BI$3, IF($BG46=$BG$4, $BI$4, "")))</f>
        <v/>
      </c>
      <c r="BL46" s="29" t="str">
        <f t="shared" si="134"/>
        <v>FijiPortugal</v>
      </c>
      <c r="BN46" s="14" t="str">
        <f t="shared" si="255"/>
        <v/>
      </c>
      <c r="BO46" s="38" t="str">
        <f t="shared" si="256"/>
        <v/>
      </c>
      <c r="BP46" s="38" t="str">
        <f t="shared" si="257"/>
        <v/>
      </c>
      <c r="BQ46" s="3" t="str">
        <f t="shared" si="258"/>
        <v/>
      </c>
      <c r="BS46" s="14" t="str">
        <f t="shared" si="259"/>
        <v/>
      </c>
      <c r="BT46" s="38" t="str">
        <f t="shared" si="260"/>
        <v/>
      </c>
      <c r="BU46" s="38" t="str">
        <f t="shared" si="261"/>
        <v/>
      </c>
      <c r="BV46" s="3" t="str">
        <f t="shared" si="262"/>
        <v/>
      </c>
      <c r="BX46" s="14" t="str">
        <f t="shared" si="263"/>
        <v/>
      </c>
      <c r="BY46" s="3" t="str">
        <f t="shared" si="135"/>
        <v/>
      </c>
      <c r="CA46" s="16" t="str">
        <f>IFERROR(INDEX('Tournament Setup'!$J$90:$J$109, MATCH($B46, 'Tournament Setup'!$B$90:$B$109, 0)), "")</f>
        <v>White</v>
      </c>
      <c r="CB46" s="7" t="str">
        <f>IFERROR(INDEX('Tournament Setup'!$Q$90:$Q$109, MATCH($B46, 'Tournament Setup'!$B$90:$B$109, 0)), "")</f>
        <v>Black</v>
      </c>
      <c r="CC46" s="14" t="str">
        <f>IFERROR(INDEX('Tournament Setup'!$J$90:$J$109, MATCH($D46, 'Tournament Setup'!$B$90:$B$109, 0)), "")</f>
        <v>Red - Medium</v>
      </c>
      <c r="CD46" s="3" t="str">
        <f>IFERROR(INDEX('Tournament Setup'!$Q$90:$Q$109, MATCH($D46, 'Tournament Setup'!$B$90:$B$109, 0)), "")</f>
        <v>Green - Medium</v>
      </c>
      <c r="CF46" s="14" t="str">
        <f t="shared" si="264"/>
        <v/>
      </c>
      <c r="CG46" s="38" t="str">
        <f t="shared" si="265"/>
        <v/>
      </c>
      <c r="CH46" s="38" t="str">
        <f t="shared" si="136"/>
        <v/>
      </c>
      <c r="CI46" s="38" t="str">
        <f t="shared" si="137"/>
        <v/>
      </c>
      <c r="CJ46" s="38" t="str">
        <f t="shared" si="138"/>
        <v/>
      </c>
      <c r="CK46" s="38" t="str">
        <f t="shared" si="139"/>
        <v/>
      </c>
      <c r="CL46" s="38" t="str">
        <f t="shared" si="140"/>
        <v/>
      </c>
      <c r="CM46" s="38" t="str">
        <f t="shared" si="141"/>
        <v/>
      </c>
      <c r="CN46" s="38" t="str">
        <f t="shared" si="142"/>
        <v/>
      </c>
      <c r="CO46" s="38" t="str">
        <f t="shared" si="143"/>
        <v/>
      </c>
      <c r="CP46" s="38" t="str">
        <f t="shared" si="144"/>
        <v/>
      </c>
      <c r="CQ46" s="38" t="str">
        <f t="shared" si="145"/>
        <v/>
      </c>
      <c r="CR46" s="38" t="str">
        <f t="shared" si="146"/>
        <v/>
      </c>
      <c r="CS46" s="38" t="str">
        <f t="shared" si="147"/>
        <v/>
      </c>
      <c r="CT46" s="38" t="str">
        <f t="shared" si="148"/>
        <v/>
      </c>
      <c r="CU46" s="38" t="str">
        <f t="shared" si="149"/>
        <v/>
      </c>
      <c r="CV46" s="38" t="str">
        <f t="shared" si="150"/>
        <v/>
      </c>
      <c r="CW46" s="38" t="str">
        <f t="shared" si="151"/>
        <v/>
      </c>
      <c r="CX46" s="38" t="str">
        <f t="shared" si="152"/>
        <v/>
      </c>
      <c r="CY46" s="38" t="str">
        <f t="shared" si="153"/>
        <v/>
      </c>
      <c r="CZ46" s="38" t="str">
        <f t="shared" si="154"/>
        <v/>
      </c>
      <c r="DA46" s="38" t="str">
        <f t="shared" si="155"/>
        <v/>
      </c>
      <c r="DB46" s="38" t="str">
        <f t="shared" si="156"/>
        <v/>
      </c>
      <c r="DC46" s="38" t="str">
        <f t="shared" si="157"/>
        <v/>
      </c>
      <c r="DD46" s="38" t="str">
        <f t="shared" si="158"/>
        <v/>
      </c>
      <c r="DE46" s="38" t="str">
        <f t="shared" si="159"/>
        <v/>
      </c>
      <c r="DF46" s="38" t="str">
        <f t="shared" si="160"/>
        <v/>
      </c>
      <c r="DG46" s="38" t="str">
        <f t="shared" si="161"/>
        <v/>
      </c>
      <c r="DH46" s="38" t="str">
        <f t="shared" si="162"/>
        <v/>
      </c>
      <c r="DI46" s="38" t="str">
        <f t="shared" si="163"/>
        <v/>
      </c>
      <c r="DJ46" s="38" t="str">
        <f t="shared" si="164"/>
        <v/>
      </c>
      <c r="DK46" s="38" t="str">
        <f t="shared" si="165"/>
        <v/>
      </c>
      <c r="DL46" s="38" t="str">
        <f t="shared" si="166"/>
        <v/>
      </c>
      <c r="DM46" s="38" t="str">
        <f t="shared" si="167"/>
        <v/>
      </c>
      <c r="DN46" s="38" t="str">
        <f t="shared" si="168"/>
        <v/>
      </c>
      <c r="DO46" s="38" t="str">
        <f t="shared" si="169"/>
        <v/>
      </c>
      <c r="DP46" s="38" t="str">
        <f t="shared" si="170"/>
        <v/>
      </c>
      <c r="DQ46" s="38" t="str">
        <f t="shared" si="171"/>
        <v/>
      </c>
      <c r="DR46" s="38" t="str">
        <f t="shared" si="172"/>
        <v/>
      </c>
      <c r="DS46" s="3" t="str">
        <f t="shared" si="173"/>
        <v/>
      </c>
      <c r="DU46" s="14" t="str">
        <f t="shared" si="266"/>
        <v/>
      </c>
      <c r="DV46" s="3" t="str">
        <f t="shared" si="267"/>
        <v/>
      </c>
      <c r="DW46" s="14" t="str">
        <f t="shared" si="174"/>
        <v/>
      </c>
      <c r="DX46" s="3" t="str">
        <f t="shared" si="175"/>
        <v/>
      </c>
      <c r="DY46" s="14" t="str">
        <f t="shared" si="176"/>
        <v/>
      </c>
      <c r="DZ46" s="3" t="str">
        <f t="shared" si="177"/>
        <v/>
      </c>
      <c r="EA46" s="14" t="str">
        <f t="shared" si="178"/>
        <v/>
      </c>
      <c r="EB46" s="3" t="str">
        <f t="shared" si="179"/>
        <v/>
      </c>
      <c r="EC46" s="14" t="str">
        <f t="shared" si="180"/>
        <v/>
      </c>
      <c r="ED46" s="3" t="str">
        <f t="shared" si="181"/>
        <v/>
      </c>
      <c r="EE46" s="14" t="str">
        <f t="shared" si="182"/>
        <v/>
      </c>
      <c r="EF46" s="3" t="str">
        <f t="shared" si="183"/>
        <v/>
      </c>
      <c r="EG46" s="14" t="str">
        <f t="shared" si="184"/>
        <v/>
      </c>
      <c r="EH46" s="3" t="str">
        <f t="shared" si="185"/>
        <v/>
      </c>
      <c r="EI46" s="14" t="str">
        <f t="shared" si="186"/>
        <v/>
      </c>
      <c r="EJ46" s="3" t="str">
        <f t="shared" si="187"/>
        <v/>
      </c>
      <c r="EK46" s="14" t="str">
        <f t="shared" si="188"/>
        <v/>
      </c>
      <c r="EL46" s="3" t="str">
        <f t="shared" si="189"/>
        <v/>
      </c>
      <c r="EM46" s="14" t="str">
        <f t="shared" si="190"/>
        <v/>
      </c>
      <c r="EN46" s="3" t="str">
        <f t="shared" si="191"/>
        <v/>
      </c>
      <c r="EO46" s="14" t="str">
        <f t="shared" si="192"/>
        <v/>
      </c>
      <c r="EP46" s="3" t="str">
        <f t="shared" si="193"/>
        <v/>
      </c>
      <c r="EQ46" s="14" t="str">
        <f t="shared" si="194"/>
        <v/>
      </c>
      <c r="ER46" s="3" t="str">
        <f t="shared" si="195"/>
        <v/>
      </c>
      <c r="ES46" s="14" t="str">
        <f t="shared" si="196"/>
        <v/>
      </c>
      <c r="ET46" s="3" t="str">
        <f t="shared" si="197"/>
        <v/>
      </c>
      <c r="EU46" s="14" t="str">
        <f t="shared" si="198"/>
        <v/>
      </c>
      <c r="EV46" s="3" t="str">
        <f t="shared" si="199"/>
        <v/>
      </c>
      <c r="EW46" s="14" t="str">
        <f t="shared" si="200"/>
        <v/>
      </c>
      <c r="EX46" s="3" t="str">
        <f t="shared" si="201"/>
        <v/>
      </c>
      <c r="EY46" s="14" t="str">
        <f t="shared" si="202"/>
        <v/>
      </c>
      <c r="EZ46" s="3" t="str">
        <f t="shared" si="203"/>
        <v/>
      </c>
      <c r="FA46" s="14" t="str">
        <f t="shared" si="204"/>
        <v/>
      </c>
      <c r="FB46" s="3" t="str">
        <f t="shared" si="205"/>
        <v/>
      </c>
      <c r="FC46" s="14" t="str">
        <f t="shared" si="206"/>
        <v/>
      </c>
      <c r="FD46" s="3" t="str">
        <f t="shared" si="207"/>
        <v/>
      </c>
      <c r="FE46" s="14" t="str">
        <f t="shared" si="208"/>
        <v/>
      </c>
      <c r="FF46" s="3" t="str">
        <f t="shared" si="209"/>
        <v/>
      </c>
      <c r="FG46" s="14" t="str">
        <f t="shared" si="210"/>
        <v/>
      </c>
      <c r="FH46" s="3" t="str">
        <f t="shared" si="211"/>
        <v/>
      </c>
      <c r="FJ46" s="14" t="str">
        <f t="shared" si="212"/>
        <v/>
      </c>
      <c r="FK46" s="3" t="str">
        <f t="shared" si="213"/>
        <v/>
      </c>
      <c r="FL46" s="14" t="str">
        <f t="shared" si="214"/>
        <v/>
      </c>
      <c r="FM46" s="3" t="str">
        <f t="shared" si="215"/>
        <v/>
      </c>
      <c r="FN46" s="14" t="str">
        <f t="shared" si="216"/>
        <v/>
      </c>
      <c r="FO46" s="3" t="str">
        <f t="shared" si="217"/>
        <v/>
      </c>
      <c r="FP46" s="14" t="str">
        <f t="shared" si="218"/>
        <v/>
      </c>
      <c r="FQ46" s="3" t="str">
        <f t="shared" si="219"/>
        <v/>
      </c>
      <c r="FR46" s="14" t="str">
        <f t="shared" si="220"/>
        <v/>
      </c>
      <c r="FS46" s="3" t="str">
        <f t="shared" si="221"/>
        <v/>
      </c>
      <c r="FT46" s="14" t="str">
        <f t="shared" si="222"/>
        <v/>
      </c>
      <c r="FU46" s="3" t="str">
        <f t="shared" si="223"/>
        <v/>
      </c>
      <c r="FV46" s="14" t="str">
        <f t="shared" si="224"/>
        <v/>
      </c>
      <c r="FW46" s="3" t="str">
        <f t="shared" si="225"/>
        <v/>
      </c>
      <c r="FX46" s="14" t="str">
        <f t="shared" si="226"/>
        <v/>
      </c>
      <c r="FY46" s="3" t="str">
        <f t="shared" si="227"/>
        <v/>
      </c>
      <c r="FZ46" s="14" t="str">
        <f t="shared" si="228"/>
        <v/>
      </c>
      <c r="GA46" s="3" t="str">
        <f t="shared" si="229"/>
        <v/>
      </c>
      <c r="GB46" s="14" t="str">
        <f t="shared" si="230"/>
        <v/>
      </c>
      <c r="GC46" s="3" t="str">
        <f t="shared" si="231"/>
        <v/>
      </c>
      <c r="GD46" s="14" t="str">
        <f t="shared" si="232"/>
        <v/>
      </c>
      <c r="GE46" s="3" t="str">
        <f t="shared" si="233"/>
        <v/>
      </c>
      <c r="GF46" s="14" t="str">
        <f t="shared" si="234"/>
        <v/>
      </c>
      <c r="GG46" s="3" t="str">
        <f t="shared" si="235"/>
        <v/>
      </c>
      <c r="GH46" s="14" t="str">
        <f t="shared" si="236"/>
        <v/>
      </c>
      <c r="GI46" s="3" t="str">
        <f t="shared" si="237"/>
        <v/>
      </c>
      <c r="GJ46" s="14" t="str">
        <f t="shared" si="238"/>
        <v/>
      </c>
      <c r="GK46" s="3" t="str">
        <f t="shared" si="239"/>
        <v/>
      </c>
      <c r="GL46" s="14" t="str">
        <f t="shared" si="240"/>
        <v/>
      </c>
      <c r="GM46" s="3" t="str">
        <f t="shared" si="241"/>
        <v/>
      </c>
      <c r="GN46" s="14" t="str">
        <f t="shared" si="242"/>
        <v/>
      </c>
      <c r="GO46" s="3" t="str">
        <f t="shared" si="243"/>
        <v/>
      </c>
      <c r="GP46" s="14" t="str">
        <f t="shared" si="244"/>
        <v/>
      </c>
      <c r="GQ46" s="3" t="str">
        <f t="shared" si="245"/>
        <v/>
      </c>
      <c r="GR46" s="14" t="str">
        <f t="shared" si="246"/>
        <v/>
      </c>
      <c r="GS46" s="3" t="str">
        <f t="shared" si="247"/>
        <v/>
      </c>
      <c r="GT46" s="14" t="str">
        <f t="shared" si="248"/>
        <v/>
      </c>
      <c r="GU46" s="3" t="str">
        <f t="shared" si="249"/>
        <v/>
      </c>
      <c r="GV46" s="14" t="str">
        <f t="shared" si="250"/>
        <v/>
      </c>
      <c r="GW46" s="3" t="str">
        <f t="shared" si="251"/>
        <v/>
      </c>
    </row>
    <row r="47" spans="1:205" x14ac:dyDescent="0.25">
      <c r="A47" s="2"/>
      <c r="B47" s="2"/>
      <c r="C47" s="2"/>
      <c r="D47" s="2"/>
      <c r="E47" s="2"/>
      <c r="F47" s="2"/>
      <c r="G47" s="2"/>
      <c r="H47" s="80"/>
      <c r="I47" s="80"/>
      <c r="J47" s="2"/>
      <c r="K47" s="245" t="s">
        <v>237</v>
      </c>
      <c r="L47" s="245"/>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CA47" s="37"/>
      <c r="CB47" s="37"/>
    </row>
    <row r="48" spans="1:205" x14ac:dyDescent="0.25">
      <c r="A48" s="2"/>
      <c r="B48" s="104" t="s">
        <v>159</v>
      </c>
      <c r="C48" s="105"/>
      <c r="D48" s="106"/>
      <c r="E48" s="2"/>
      <c r="F48" s="97" t="s">
        <v>233</v>
      </c>
      <c r="G48" s="2"/>
      <c r="H48" s="107" t="s">
        <v>234</v>
      </c>
      <c r="I48" s="109"/>
      <c r="J48" s="2"/>
      <c r="K48" s="107" t="s">
        <v>168</v>
      </c>
      <c r="L48" s="109"/>
      <c r="M48" s="2"/>
      <c r="N48" s="107" t="str">
        <f>'Intro &amp; Setup'!$BG$19</f>
        <v/>
      </c>
      <c r="O48" s="109"/>
      <c r="P48" s="107" t="str">
        <f>'Intro &amp; Setup'!$BG$20</f>
        <v/>
      </c>
      <c r="Q48" s="109"/>
      <c r="R48" s="107" t="str">
        <f>'Intro &amp; Setup'!$BG$21</f>
        <v/>
      </c>
      <c r="S48" s="109"/>
      <c r="T48" s="107" t="str">
        <f>'Intro &amp; Setup'!$BG$22</f>
        <v/>
      </c>
      <c r="U48" s="109"/>
      <c r="V48" s="107" t="str">
        <f>'Intro &amp; Setup'!$BG$23</f>
        <v/>
      </c>
      <c r="W48" s="109"/>
      <c r="X48" s="107" t="str">
        <f>'Intro &amp; Setup'!$BG$24</f>
        <v/>
      </c>
      <c r="Y48" s="109"/>
      <c r="Z48" s="107" t="str">
        <f>'Intro &amp; Setup'!$BG$25</f>
        <v/>
      </c>
      <c r="AA48" s="109"/>
      <c r="AB48" s="107" t="str">
        <f>'Intro &amp; Setup'!$BG$26</f>
        <v/>
      </c>
      <c r="AC48" s="109"/>
      <c r="AD48" s="107" t="str">
        <f>'Intro &amp; Setup'!$BG$27</f>
        <v/>
      </c>
      <c r="AE48" s="109"/>
      <c r="AF48" s="107" t="str">
        <f>'Intro &amp; Setup'!$BG$28</f>
        <v/>
      </c>
      <c r="AG48" s="109"/>
      <c r="AH48" s="107" t="str">
        <f>'Intro &amp; Setup'!$BG$29</f>
        <v/>
      </c>
      <c r="AI48" s="109"/>
      <c r="AJ48" s="107" t="str">
        <f>'Intro &amp; Setup'!$BG$30</f>
        <v/>
      </c>
      <c r="AK48" s="109"/>
      <c r="AL48" s="107" t="str">
        <f>'Intro &amp; Setup'!$BG$31</f>
        <v/>
      </c>
      <c r="AM48" s="109"/>
      <c r="AN48" s="107" t="str">
        <f>'Intro &amp; Setup'!$BG$32</f>
        <v/>
      </c>
      <c r="AO48" s="109"/>
      <c r="AP48" s="107" t="str">
        <f>'Intro &amp; Setup'!$BG$33</f>
        <v/>
      </c>
      <c r="AQ48" s="109"/>
      <c r="AR48" s="107" t="str">
        <f>'Intro &amp; Setup'!$BG$34</f>
        <v/>
      </c>
      <c r="AS48" s="109"/>
      <c r="AT48" s="107" t="str">
        <f>'Intro &amp; Setup'!$BG$35</f>
        <v/>
      </c>
      <c r="AU48" s="109"/>
      <c r="AV48" s="107" t="str">
        <f>'Intro &amp; Setup'!$BG$36</f>
        <v/>
      </c>
      <c r="AW48" s="109"/>
      <c r="AX48" s="107" t="str">
        <f>'Intro &amp; Setup'!$BG$37</f>
        <v/>
      </c>
      <c r="AY48" s="109"/>
      <c r="AZ48" s="107" t="str">
        <f>'Intro &amp; Setup'!$BG$38</f>
        <v/>
      </c>
      <c r="BA48" s="109"/>
      <c r="BB48" s="2"/>
      <c r="BI48" s="30" t="s">
        <v>287</v>
      </c>
      <c r="BJ48" s="30" t="s">
        <v>288</v>
      </c>
      <c r="CA48" s="17"/>
      <c r="CB48" s="17"/>
    </row>
    <row r="49" spans="1:205" x14ac:dyDescent="0.25">
      <c r="A49" s="2"/>
      <c r="B49" s="21" t="str">
        <f>IFERROR(INDEX('Tournament Setup'!$B$17:$B$84, MATCH($BE49, 'Tournament Setup'!$BV$17:$BV$84, 0)), "")</f>
        <v>Wales</v>
      </c>
      <c r="C49" s="36" t="s">
        <v>9</v>
      </c>
      <c r="D49" s="21" t="str">
        <f>IFERROR(INDEX('Tournament Setup'!$J$17:$J$84, MATCH($BE49, 'Tournament Setup'!$BV$17:$BV$84, 0)), "")</f>
        <v>Japan</v>
      </c>
      <c r="E49" s="2"/>
      <c r="F49" s="62">
        <f>IFERROR(INDEX('Tournament Setup'!$AV$17:$AV$84, MATCH($BE49, 'Tournament Setup'!$BV$17:$BV$84, 0)), "")</f>
        <v>45213.666666666672</v>
      </c>
      <c r="G49" s="2"/>
      <c r="H49" s="65"/>
      <c r="I49" s="66"/>
      <c r="J49" s="2"/>
      <c r="K49" s="65"/>
      <c r="L49" s="66"/>
      <c r="M49" s="2"/>
      <c r="N49" s="8"/>
      <c r="O49" s="9"/>
      <c r="P49" s="8"/>
      <c r="Q49" s="9"/>
      <c r="R49" s="8"/>
      <c r="S49" s="9"/>
      <c r="T49" s="8"/>
      <c r="U49" s="9"/>
      <c r="V49" s="8"/>
      <c r="W49" s="9"/>
      <c r="X49" s="8"/>
      <c r="Y49" s="9"/>
      <c r="Z49" s="8"/>
      <c r="AA49" s="9"/>
      <c r="AB49" s="8"/>
      <c r="AC49" s="9"/>
      <c r="AD49" s="8"/>
      <c r="AE49" s="9"/>
      <c r="AF49" s="8"/>
      <c r="AG49" s="9"/>
      <c r="AH49" s="8"/>
      <c r="AI49" s="9"/>
      <c r="AJ49" s="8"/>
      <c r="AK49" s="9"/>
      <c r="AL49" s="8"/>
      <c r="AM49" s="9"/>
      <c r="AN49" s="8"/>
      <c r="AO49" s="9"/>
      <c r="AP49" s="8"/>
      <c r="AQ49" s="9"/>
      <c r="AR49" s="8"/>
      <c r="AS49" s="9"/>
      <c r="AT49" s="8"/>
      <c r="AU49" s="9"/>
      <c r="AV49" s="8"/>
      <c r="AW49" s="9"/>
      <c r="AX49" s="8"/>
      <c r="AY49" s="9"/>
      <c r="AZ49" s="8"/>
      <c r="BA49" s="9"/>
      <c r="BB49" s="2"/>
      <c r="BE49" s="28">
        <v>41</v>
      </c>
      <c r="BG49" s="28" t="str">
        <f>IF(OR($H49="", $I49=""), "", IF($H49=$I49, $BG$4, IF(H49&gt;I49, $BG$3, IF(I49&gt;H49, $BG$5, ""))))</f>
        <v/>
      </c>
      <c r="BI49" s="28" t="str">
        <f>IF(AND($H49="", $I49=""), "", IF($H49&gt;$I49, $B49, IF($I49&gt;$H49, $D49, IF($H49=$I49, IF($K49="*", $B49, IF($L49="*", $D49, "")), ""))))</f>
        <v/>
      </c>
      <c r="BJ49" s="28" t="str">
        <f>IF(AND($H49="", $I49=""), "", IF($H49&gt;$I49, $D49, IF($I49&gt;$H49, $B49, IF($H49=$I49, IF($K49="*", $D49, IF($L49="*", $B49, "")), ""))))</f>
        <v/>
      </c>
      <c r="BL49" s="28" t="str">
        <f>IF(AND(NOT($H49=""), NOT($I49=""), $H49=$I49, $K49="", $L49=""), "X", "")</f>
        <v/>
      </c>
      <c r="CA49" s="15" t="str">
        <f>IFERROR(INDEX('Tournament Setup'!$J$90:$J$109, MATCH($B49, 'Tournament Setup'!$B$90:$B$109, 0)), "")</f>
        <v>Red - Medium</v>
      </c>
      <c r="CB49" s="6" t="str">
        <f>IFERROR(INDEX('Tournament Setup'!$Q$90:$Q$109, MATCH($B49, 'Tournament Setup'!$B$90:$B$109, 0)), "")</f>
        <v>White</v>
      </c>
      <c r="CC49" s="15" t="str">
        <f>IFERROR(INDEX('Tournament Setup'!$J$90:$J$109, MATCH($D49, 'Tournament Setup'!$B$90:$B$109, 0)), "")</f>
        <v>White</v>
      </c>
      <c r="CD49" s="6" t="str">
        <f>IFERROR(INDEX('Tournament Setup'!$Q$90:$Q$109, MATCH($D49, 'Tournament Setup'!$B$90:$B$109, 0)), "")</f>
        <v>Red - Medium</v>
      </c>
      <c r="CF49" s="15" t="str">
        <f t="shared" ref="CF49:CF52" si="268">IF(OR($H49="", N49=""), "", ABS($H49-N49))</f>
        <v/>
      </c>
      <c r="CG49" s="37" t="str">
        <f t="shared" ref="CG49:CG52" si="269">IF(OR($I49="", O49=""), "", ABS($I49-O49))</f>
        <v/>
      </c>
      <c r="CH49" s="37" t="str">
        <f t="shared" ref="CH49:CH52" si="270">IF(OR($H49="", P49=""), "", ABS($H49-P49))</f>
        <v/>
      </c>
      <c r="CI49" s="37" t="str">
        <f t="shared" ref="CI49:CI52" si="271">IF(OR($I49="", Q49=""), "", ABS($I49-Q49))</f>
        <v/>
      </c>
      <c r="CJ49" s="37" t="str">
        <f t="shared" ref="CJ49:CJ52" si="272">IF(OR($H49="", R49=""), "", ABS($H49-R49))</f>
        <v/>
      </c>
      <c r="CK49" s="37" t="str">
        <f t="shared" ref="CK49:CK52" si="273">IF(OR($I49="", S49=""), "", ABS($I49-S49))</f>
        <v/>
      </c>
      <c r="CL49" s="37" t="str">
        <f t="shared" ref="CL49:CL52" si="274">IF(OR($H49="", T49=""), "", ABS($H49-T49))</f>
        <v/>
      </c>
      <c r="CM49" s="37" t="str">
        <f t="shared" ref="CM49:CM52" si="275">IF(OR($I49="", U49=""), "", ABS($I49-U49))</f>
        <v/>
      </c>
      <c r="CN49" s="37" t="str">
        <f t="shared" ref="CN49:CN52" si="276">IF(OR($H49="", V49=""), "", ABS($H49-V49))</f>
        <v/>
      </c>
      <c r="CO49" s="37" t="str">
        <f t="shared" ref="CO49:CO52" si="277">IF(OR($I49="", W49=""), "", ABS($I49-W49))</f>
        <v/>
      </c>
      <c r="CP49" s="37" t="str">
        <f t="shared" ref="CP49:CP52" si="278">IF(OR($H49="", X49=""), "", ABS($H49-X49))</f>
        <v/>
      </c>
      <c r="CQ49" s="37" t="str">
        <f t="shared" ref="CQ49:CQ52" si="279">IF(OR($I49="", Y49=""), "", ABS($I49-Y49))</f>
        <v/>
      </c>
      <c r="CR49" s="37" t="str">
        <f t="shared" ref="CR49:CR52" si="280">IF(OR($H49="", Z49=""), "", ABS($H49-Z49))</f>
        <v/>
      </c>
      <c r="CS49" s="37" t="str">
        <f t="shared" ref="CS49:CS52" si="281">IF(OR($I49="", AA49=""), "", ABS($I49-AA49))</f>
        <v/>
      </c>
      <c r="CT49" s="37" t="str">
        <f t="shared" ref="CT49:CT52" si="282">IF(OR($H49="", AB49=""), "", ABS($H49-AB49))</f>
        <v/>
      </c>
      <c r="CU49" s="37" t="str">
        <f t="shared" ref="CU49:CU52" si="283">IF(OR($I49="", AC49=""), "", ABS($I49-AC49))</f>
        <v/>
      </c>
      <c r="CV49" s="37" t="str">
        <f t="shared" ref="CV49:CV52" si="284">IF(OR($H49="", AD49=""), "", ABS($H49-AD49))</f>
        <v/>
      </c>
      <c r="CW49" s="37" t="str">
        <f t="shared" ref="CW49:CW52" si="285">IF(OR($I49="", AE49=""), "", ABS($I49-AE49))</f>
        <v/>
      </c>
      <c r="CX49" s="37" t="str">
        <f t="shared" ref="CX49:CX52" si="286">IF(OR($H49="", AF49=""), "", ABS($H49-AF49))</f>
        <v/>
      </c>
      <c r="CY49" s="37" t="str">
        <f t="shared" ref="CY49:CY52" si="287">IF(OR($I49="", AG49=""), "", ABS($I49-AG49))</f>
        <v/>
      </c>
      <c r="CZ49" s="37" t="str">
        <f t="shared" ref="CZ49:CZ52" si="288">IF(OR($H49="", AH49=""), "", ABS($H49-AH49))</f>
        <v/>
      </c>
      <c r="DA49" s="37" t="str">
        <f t="shared" ref="DA49:DA52" si="289">IF(OR($I49="", AI49=""), "", ABS($I49-AI49))</f>
        <v/>
      </c>
      <c r="DB49" s="37" t="str">
        <f t="shared" ref="DB49:DB52" si="290">IF(OR($H49="", AJ49=""), "", ABS($H49-AJ49))</f>
        <v/>
      </c>
      <c r="DC49" s="37" t="str">
        <f t="shared" ref="DC49:DC52" si="291">IF(OR($I49="", AK49=""), "", ABS($I49-AK49))</f>
        <v/>
      </c>
      <c r="DD49" s="37" t="str">
        <f t="shared" ref="DD49:DD52" si="292">IF(OR($H49="", AL49=""), "", ABS($H49-AL49))</f>
        <v/>
      </c>
      <c r="DE49" s="37" t="str">
        <f t="shared" ref="DE49:DE52" si="293">IF(OR($I49="", AM49=""), "", ABS($I49-AM49))</f>
        <v/>
      </c>
      <c r="DF49" s="37" t="str">
        <f t="shared" ref="DF49:DF52" si="294">IF(OR($H49="", AN49=""), "", ABS($H49-AN49))</f>
        <v/>
      </c>
      <c r="DG49" s="37" t="str">
        <f t="shared" ref="DG49:DG52" si="295">IF(OR($I49="", AO49=""), "", ABS($I49-AO49))</f>
        <v/>
      </c>
      <c r="DH49" s="37" t="str">
        <f t="shared" ref="DH49:DH52" si="296">IF(OR($H49="", AP49=""), "", ABS($H49-AP49))</f>
        <v/>
      </c>
      <c r="DI49" s="37" t="str">
        <f t="shared" ref="DI49:DI52" si="297">IF(OR($I49="", AQ49=""), "", ABS($I49-AQ49))</f>
        <v/>
      </c>
      <c r="DJ49" s="37" t="str">
        <f t="shared" ref="DJ49:DJ52" si="298">IF(OR($H49="", AR49=""), "", ABS($H49-AR49))</f>
        <v/>
      </c>
      <c r="DK49" s="37" t="str">
        <f t="shared" ref="DK49:DK52" si="299">IF(OR($I49="", AS49=""), "", ABS($I49-AS49))</f>
        <v/>
      </c>
      <c r="DL49" s="37" t="str">
        <f t="shared" ref="DL49:DL52" si="300">IF(OR($H49="", AT49=""), "", ABS($H49-AT49))</f>
        <v/>
      </c>
      <c r="DM49" s="37" t="str">
        <f t="shared" ref="DM49:DM52" si="301">IF(OR($I49="", AU49=""), "", ABS($I49-AU49))</f>
        <v/>
      </c>
      <c r="DN49" s="37" t="str">
        <f t="shared" ref="DN49:DN52" si="302">IF(OR($H49="", AV49=""), "", ABS($H49-AV49))</f>
        <v/>
      </c>
      <c r="DO49" s="37" t="str">
        <f t="shared" ref="DO49:DO52" si="303">IF(OR($I49="", AW49=""), "", ABS($I49-AW49))</f>
        <v/>
      </c>
      <c r="DP49" s="37" t="str">
        <f t="shared" ref="DP49:DP52" si="304">IF(OR($H49="", AX49=""), "", ABS($H49-AX49))</f>
        <v/>
      </c>
      <c r="DQ49" s="37" t="str">
        <f t="shared" ref="DQ49:DQ52" si="305">IF(OR($I49="", AY49=""), "", ABS($I49-AY49))</f>
        <v/>
      </c>
      <c r="DR49" s="37" t="str">
        <f t="shared" ref="DR49:DR52" si="306">IF(OR($H49="", AZ49=""), "", ABS($H49-AZ49))</f>
        <v/>
      </c>
      <c r="DS49" s="6" t="str">
        <f t="shared" ref="DS49:DS52" si="307">IF(OR($I49="", BA49=""), "", ABS($I49-BA49))</f>
        <v/>
      </c>
      <c r="DU49" s="15" t="str">
        <f>IF(OR($H49="", $I49="", N49="", O49=""), "", IF(N49=O49, $BG$4, IF(N49&gt;O49, $BG$3, IF(O49&gt;N49, $BG$5, ""))))</f>
        <v/>
      </c>
      <c r="DV49" s="6" t="str">
        <f t="shared" ref="DV49:DV52" si="308">IF(OR($H49="", $I49="", N49="", O49=""), "", IF(AND($H49=N49, $I49=O49), $DU$4, ""))</f>
        <v/>
      </c>
      <c r="DW49" s="15" t="str">
        <f t="shared" ref="DW49:DW52" si="309">IF(OR($H49="", $I49="", P49="", Q49=""), "", IF(P49=Q49, $BG$4, IF(P49&gt;Q49, $BG$3, IF(Q49&gt;P49, $BG$5, ""))))</f>
        <v/>
      </c>
      <c r="DX49" s="6" t="str">
        <f t="shared" ref="DX49:DX52" si="310">IF(OR($H49="", $I49="", P49="", Q49=""), "", IF(AND($H49=P49, $I49=Q49), $DU$4, ""))</f>
        <v/>
      </c>
      <c r="DY49" s="15" t="str">
        <f t="shared" ref="DY49:DY52" si="311">IF(OR($H49="", $I49="", R49="", S49=""), "", IF(R49=S49, $BG$4, IF(R49&gt;S49, $BG$3, IF(S49&gt;R49, $BG$5, ""))))</f>
        <v/>
      </c>
      <c r="DZ49" s="6" t="str">
        <f t="shared" ref="DZ49:DZ52" si="312">IF(OR($H49="", $I49="", R49="", S49=""), "", IF(AND($H49=R49, $I49=S49), $DU$4, ""))</f>
        <v/>
      </c>
      <c r="EA49" s="15" t="str">
        <f t="shared" ref="EA49:EA52" si="313">IF(OR($H49="", $I49="", T49="", U49=""), "", IF(T49=U49, $BG$4, IF(T49&gt;U49, $BG$3, IF(U49&gt;T49, $BG$5, ""))))</f>
        <v/>
      </c>
      <c r="EB49" s="6" t="str">
        <f t="shared" ref="EB49:EB52" si="314">IF(OR($H49="", $I49="", T49="", U49=""), "", IF(AND($H49=T49, $I49=U49), $DU$4, ""))</f>
        <v/>
      </c>
      <c r="EC49" s="15" t="str">
        <f t="shared" ref="EC49:EC52" si="315">IF(OR($H49="", $I49="", V49="", W49=""), "", IF(V49=W49, $BG$4, IF(V49&gt;W49, $BG$3, IF(W49&gt;V49, $BG$5, ""))))</f>
        <v/>
      </c>
      <c r="ED49" s="6" t="str">
        <f t="shared" ref="ED49:ED52" si="316">IF(OR($H49="", $I49="", V49="", W49=""), "", IF(AND($H49=V49, $I49=W49), $DU$4, ""))</f>
        <v/>
      </c>
      <c r="EE49" s="15" t="str">
        <f t="shared" ref="EE49:EE52" si="317">IF(OR($H49="", $I49="", X49="", Y49=""), "", IF(X49=Y49, $BG$4, IF(X49&gt;Y49, $BG$3, IF(Y49&gt;X49, $BG$5, ""))))</f>
        <v/>
      </c>
      <c r="EF49" s="6" t="str">
        <f t="shared" ref="EF49:EF52" si="318">IF(OR($H49="", $I49="", X49="", Y49=""), "", IF(AND($H49=X49, $I49=Y49), $DU$4, ""))</f>
        <v/>
      </c>
      <c r="EG49" s="15" t="str">
        <f t="shared" ref="EG49:EG52" si="319">IF(OR($H49="", $I49="", Z49="", AA49=""), "", IF(Z49=AA49, $BG$4, IF(Z49&gt;AA49, $BG$3, IF(AA49&gt;Z49, $BG$5, ""))))</f>
        <v/>
      </c>
      <c r="EH49" s="6" t="str">
        <f t="shared" ref="EH49:EH52" si="320">IF(OR($H49="", $I49="", Z49="", AA49=""), "", IF(AND($H49=Z49, $I49=AA49), $DU$4, ""))</f>
        <v/>
      </c>
      <c r="EI49" s="15" t="str">
        <f t="shared" ref="EI49:EI52" si="321">IF(OR($H49="", $I49="", AB49="", AC49=""), "", IF(AB49=AC49, $BG$4, IF(AB49&gt;AC49, $BG$3, IF(AC49&gt;AB49, $BG$5, ""))))</f>
        <v/>
      </c>
      <c r="EJ49" s="6" t="str">
        <f t="shared" ref="EJ49:EJ52" si="322">IF(OR($H49="", $I49="", AB49="", AC49=""), "", IF(AND($H49=AB49, $I49=AC49), $DU$4, ""))</f>
        <v/>
      </c>
      <c r="EK49" s="15" t="str">
        <f t="shared" ref="EK49:EK52" si="323">IF(OR($H49="", $I49="", AD49="", AE49=""), "", IF(AD49=AE49, $BG$4, IF(AD49&gt;AE49, $BG$3, IF(AE49&gt;AD49, $BG$5, ""))))</f>
        <v/>
      </c>
      <c r="EL49" s="6" t="str">
        <f t="shared" ref="EL49:EL52" si="324">IF(OR($H49="", $I49="", AD49="", AE49=""), "", IF(AND($H49=AD49, $I49=AE49), $DU$4, ""))</f>
        <v/>
      </c>
      <c r="EM49" s="15" t="str">
        <f t="shared" ref="EM49:EM52" si="325">IF(OR($H49="", $I49="", AF49="", AG49=""), "", IF(AF49=AG49, $BG$4, IF(AF49&gt;AG49, $BG$3, IF(AG49&gt;AF49, $BG$5, ""))))</f>
        <v/>
      </c>
      <c r="EN49" s="6" t="str">
        <f t="shared" ref="EN49:EN52" si="326">IF(OR($H49="", $I49="", AF49="", AG49=""), "", IF(AND($H49=AF49, $I49=AG49), $DU$4, ""))</f>
        <v/>
      </c>
      <c r="EO49" s="15" t="str">
        <f t="shared" ref="EO49:EO52" si="327">IF(OR($H49="", $I49="", AH49="", AI49=""), "", IF(AH49=AI49, $BG$4, IF(AH49&gt;AI49, $BG$3, IF(AI49&gt;AH49, $BG$5, ""))))</f>
        <v/>
      </c>
      <c r="EP49" s="6" t="str">
        <f t="shared" ref="EP49:EP52" si="328">IF(OR($H49="", $I49="", AH49="", AI49=""), "", IF(AND($H49=AH49, $I49=AI49), $DU$4, ""))</f>
        <v/>
      </c>
      <c r="EQ49" s="15" t="str">
        <f t="shared" ref="EQ49:EQ52" si="329">IF(OR($H49="", $I49="", AJ49="", AK49=""), "", IF(AJ49=AK49, $BG$4, IF(AJ49&gt;AK49, $BG$3, IF(AK49&gt;AJ49, $BG$5, ""))))</f>
        <v/>
      </c>
      <c r="ER49" s="6" t="str">
        <f t="shared" ref="ER49:ER52" si="330">IF(OR($H49="", $I49="", AJ49="", AK49=""), "", IF(AND($H49=AJ49, $I49=AK49), $DU$4, ""))</f>
        <v/>
      </c>
      <c r="ES49" s="15" t="str">
        <f t="shared" ref="ES49:ES52" si="331">IF(OR($H49="", $I49="", AL49="", AM49=""), "", IF(AL49=AM49, $BG$4, IF(AL49&gt;AM49, $BG$3, IF(AM49&gt;AL49, $BG$5, ""))))</f>
        <v/>
      </c>
      <c r="ET49" s="6" t="str">
        <f t="shared" ref="ET49:ET52" si="332">IF(OR($H49="", $I49="", AL49="", AM49=""), "", IF(AND($H49=AL49, $I49=AM49), $DU$4, ""))</f>
        <v/>
      </c>
      <c r="EU49" s="15" t="str">
        <f t="shared" ref="EU49:EU52" si="333">IF(OR($H49="", $I49="", AN49="", AO49=""), "", IF(AN49=AO49, $BG$4, IF(AN49&gt;AO49, $BG$3, IF(AO49&gt;AN49, $BG$5, ""))))</f>
        <v/>
      </c>
      <c r="EV49" s="6" t="str">
        <f t="shared" ref="EV49:EV52" si="334">IF(OR($H49="", $I49="", AN49="", AO49=""), "", IF(AND($H49=AN49, $I49=AO49), $DU$4, ""))</f>
        <v/>
      </c>
      <c r="EW49" s="15" t="str">
        <f t="shared" ref="EW49:EW52" si="335">IF(OR($H49="", $I49="", AP49="", AQ49=""), "", IF(AP49=AQ49, $BG$4, IF(AP49&gt;AQ49, $BG$3, IF(AQ49&gt;AP49, $BG$5, ""))))</f>
        <v/>
      </c>
      <c r="EX49" s="6" t="str">
        <f t="shared" ref="EX49:EX52" si="336">IF(OR($H49="", $I49="", AP49="", AQ49=""), "", IF(AND($H49=AP49, $I49=AQ49), $DU$4, ""))</f>
        <v/>
      </c>
      <c r="EY49" s="15" t="str">
        <f t="shared" ref="EY49:EY52" si="337">IF(OR($H49="", $I49="", AR49="", AS49=""), "", IF(AR49=AS49, $BG$4, IF(AR49&gt;AS49, $BG$3, IF(AS49&gt;AR49, $BG$5, ""))))</f>
        <v/>
      </c>
      <c r="EZ49" s="6" t="str">
        <f t="shared" ref="EZ49:EZ52" si="338">IF(OR($H49="", $I49="", AR49="", AS49=""), "", IF(AND($H49=AR49, $I49=AS49), $DU$4, ""))</f>
        <v/>
      </c>
      <c r="FA49" s="15" t="str">
        <f t="shared" ref="FA49:FA52" si="339">IF(OR($H49="", $I49="", AT49="", AU49=""), "", IF(AT49=AU49, $BG$4, IF(AT49&gt;AU49, $BG$3, IF(AU49&gt;AT49, $BG$5, ""))))</f>
        <v/>
      </c>
      <c r="FB49" s="6" t="str">
        <f t="shared" ref="FB49:FB52" si="340">IF(OR($H49="", $I49="", AT49="", AU49=""), "", IF(AND($H49=AT49, $I49=AU49), $DU$4, ""))</f>
        <v/>
      </c>
      <c r="FC49" s="15" t="str">
        <f t="shared" ref="FC49:FC52" si="341">IF(OR($H49="", $I49="", AV49="", AW49=""), "", IF(AV49=AW49, $BG$4, IF(AV49&gt;AW49, $BG$3, IF(AW49&gt;AV49, $BG$5, ""))))</f>
        <v/>
      </c>
      <c r="FD49" s="6" t="str">
        <f t="shared" ref="FD49:FD52" si="342">IF(OR($H49="", $I49="", AV49="", AW49=""), "", IF(AND($H49=AV49, $I49=AW49), $DU$4, ""))</f>
        <v/>
      </c>
      <c r="FE49" s="15" t="str">
        <f t="shared" ref="FE49:FE52" si="343">IF(OR($H49="", $I49="", AX49="", AY49=""), "", IF(AX49=AY49, $BG$4, IF(AX49&gt;AY49, $BG$3, IF(AY49&gt;AX49, $BG$5, ""))))</f>
        <v/>
      </c>
      <c r="FF49" s="6" t="str">
        <f t="shared" ref="FF49:FF52" si="344">IF(OR($H49="", $I49="", AX49="", AY49=""), "", IF(AND($H49=AX49, $I49=AY49), $DU$4, ""))</f>
        <v/>
      </c>
      <c r="FG49" s="15" t="str">
        <f t="shared" ref="FG49:FG52" si="345">IF(OR($H49="", $I49="", AZ49="", BA49=""), "", IF(AZ49=BA49, $BG$4, IF(AZ49&gt;BA49, $BG$3, IF(BA49&gt;AZ49, $BG$5, ""))))</f>
        <v/>
      </c>
      <c r="FH49" s="6" t="str">
        <f t="shared" ref="FH49:FH52" si="346">IF(OR($H49="", $I49="", AZ49="", BA49=""), "", IF(AND($H49=AZ49, $I49=BA49), $DU$4, ""))</f>
        <v/>
      </c>
      <c r="FJ49" s="15" t="str">
        <f>IF(OR($BG49="", DU49=""), "", IF($BG49=DU49, $FH$3, IF(AND(BG49=DU49, DU49=$BG$4), $FH$4+$FH$3, 0)))</f>
        <v/>
      </c>
      <c r="FK49" s="6" t="str">
        <f>IF(DU49="", "", IF(DV49=$DU$4, $FH$2, 0))</f>
        <v/>
      </c>
      <c r="FL49" s="15" t="str">
        <f>IF(OR($BG49="", DW49=""), "", IF($BG49=DW49, $FH$3, IF(AND(BI49=DW49, DW49=$BG$4), $FH$4+$FH$3, 0)))</f>
        <v/>
      </c>
      <c r="FM49" s="6" t="str">
        <f>IF(DW49="", "", IF(DX49=$DU$4, $FH$2, 0))</f>
        <v/>
      </c>
      <c r="FN49" s="15" t="str">
        <f>IF(OR($BG49="", DY49=""), "", IF($BG49=DY49, $FH$3, IF(AND(BK49=DY49, DY49=$BG$4), $FH$4+$FH$3, 0)))</f>
        <v/>
      </c>
      <c r="FO49" s="6" t="str">
        <f>IF(DY49="", "", IF(DZ49=$DU$4, $FH$2, 0))</f>
        <v/>
      </c>
      <c r="FP49" s="15" t="str">
        <f>IF(OR($BG49="", EA49=""), "", IF($BG49=EA49, $FH$3, IF(AND(BM49=EA49, EA49=$BG$4), $FH$4+$FH$3, 0)))</f>
        <v/>
      </c>
      <c r="FQ49" s="6" t="str">
        <f>IF(EA49="", "", IF(EB49=$DU$4, $FH$2, 0))</f>
        <v/>
      </c>
      <c r="FR49" s="15" t="str">
        <f>IF(OR($BG49="", EC49=""), "", IF($BG49=EC49, $FH$3, IF(AND(BO49=EC49, EC49=$BG$4), $FH$4+$FH$3, 0)))</f>
        <v/>
      </c>
      <c r="FS49" s="6" t="str">
        <f>IF(EC49="", "", IF(ED49=$DU$4, $FH$2, 0))</f>
        <v/>
      </c>
      <c r="FT49" s="15" t="str">
        <f>IF(OR($BG49="", EE49=""), "", IF($BG49=EE49, $FH$3, IF(AND(BQ49=EE49, EE49=$BG$4), $FH$4+$FH$3, 0)))</f>
        <v/>
      </c>
      <c r="FU49" s="6" t="str">
        <f>IF(EE49="", "", IF(EF49=$DU$4, $FH$2, 0))</f>
        <v/>
      </c>
      <c r="FV49" s="15" t="str">
        <f>IF(OR($BG49="", EG49=""), "", IF($BG49=EG49, $FH$3, IF(AND(BS49=EG49, EG49=$BG$4), $FH$4+$FH$3, 0)))</f>
        <v/>
      </c>
      <c r="FW49" s="6" t="str">
        <f>IF(EG49="", "", IF(EH49=$DU$4, $FH$2, 0))</f>
        <v/>
      </c>
      <c r="FX49" s="15" t="str">
        <f>IF(OR($BG49="", EI49=""), "", IF($BG49=EI49, $FH$3, IF(AND(BU49=EI49, EI49=$BG$4), $FH$4+$FH$3, 0)))</f>
        <v/>
      </c>
      <c r="FY49" s="6" t="str">
        <f>IF(EI49="", "", IF(EJ49=$DU$4, $FH$2, 0))</f>
        <v/>
      </c>
      <c r="FZ49" s="15" t="str">
        <f>IF(OR($BG49="", EK49=""), "", IF($BG49=EK49, $FH$3, IF(AND(BW49=EK49, EK49=$BG$4), $FH$4+$FH$3, 0)))</f>
        <v/>
      </c>
      <c r="GA49" s="6" t="str">
        <f>IF(EK49="", "", IF(EL49=$DU$4, $FH$2, 0))</f>
        <v/>
      </c>
      <c r="GB49" s="15" t="str">
        <f>IF(OR($BG49="", EM49=""), "", IF($BG49=EM49, $FH$3, IF(AND(BY49=EM49, EM49=$BG$4), $FH$4+$FH$3, 0)))</f>
        <v/>
      </c>
      <c r="GC49" s="6" t="str">
        <f>IF(EM49="", "", IF(EN49=$DU$4, $FH$2, 0))</f>
        <v/>
      </c>
      <c r="GD49" s="15" t="str">
        <f>IF(OR($BG49="", EO49=""), "", IF($BG49=EO49, $FH$3, IF(AND(CA49=EO49, EO49=$BG$4), $FH$4+$FH$3, 0)))</f>
        <v/>
      </c>
      <c r="GE49" s="6" t="str">
        <f>IF(EO49="", "", IF(EP49=$DU$4, $FH$2, 0))</f>
        <v/>
      </c>
      <c r="GF49" s="15" t="str">
        <f>IF(OR($BG49="", EQ49=""), "", IF($BG49=EQ49, $FH$3, IF(AND(CC49=EQ49, EQ49=$BG$4), $FH$4+$FH$3, 0)))</f>
        <v/>
      </c>
      <c r="GG49" s="6" t="str">
        <f>IF(EQ49="", "", IF(ER49=$DU$4, $FH$2, 0))</f>
        <v/>
      </c>
      <c r="GH49" s="15" t="str">
        <f>IF(OR($BG49="", ES49=""), "", IF($BG49=ES49, $FH$3, IF(AND(CE49=ES49, ES49=$BG$4), $FH$4+$FH$3, 0)))</f>
        <v/>
      </c>
      <c r="GI49" s="6" t="str">
        <f>IF(ES49="", "", IF(ET49=$DU$4, $FH$2, 0))</f>
        <v/>
      </c>
      <c r="GJ49" s="15" t="str">
        <f>IF(OR($BG49="", EU49=""), "", IF($BG49=EU49, $FH$3, IF(AND(CG49=EU49, EU49=$BG$4), $FH$4+$FH$3, 0)))</f>
        <v/>
      </c>
      <c r="GK49" s="6" t="str">
        <f>IF(EU49="", "", IF(EV49=$DU$4, $FH$2, 0))</f>
        <v/>
      </c>
      <c r="GL49" s="15" t="str">
        <f>IF(OR($BG49="", EW49=""), "", IF($BG49=EW49, $FH$3, IF(AND(CI49=EW49, EW49=$BG$4), $FH$4+$FH$3, 0)))</f>
        <v/>
      </c>
      <c r="GM49" s="6" t="str">
        <f>IF(EW49="", "", IF(EX49=$DU$4, $FH$2, 0))</f>
        <v/>
      </c>
      <c r="GN49" s="15" t="str">
        <f>IF(OR($BG49="", EY49=""), "", IF($BG49=EY49, $FH$3, IF(AND(CK49=EY49, EY49=$BG$4), $FH$4+$FH$3, 0)))</f>
        <v/>
      </c>
      <c r="GO49" s="6" t="str">
        <f>IF(EY49="", "", IF(EZ49=$DU$4, $FH$2, 0))</f>
        <v/>
      </c>
      <c r="GP49" s="15" t="str">
        <f>IF(OR($BG49="", FA49=""), "", IF($BG49=FA49, $FH$3, IF(AND(CM49=FA49, FA49=$BG$4), $FH$4+$FH$3, 0)))</f>
        <v/>
      </c>
      <c r="GQ49" s="6" t="str">
        <f>IF(FA49="", "", IF(FB49=$DU$4, $FH$2, 0))</f>
        <v/>
      </c>
      <c r="GR49" s="15" t="str">
        <f>IF(OR($BG49="", FC49=""), "", IF($BG49=FC49, $FH$3, IF(AND(CO49=FC49, FC49=$BG$4), $FH$4+$FH$3, 0)))</f>
        <v/>
      </c>
      <c r="GS49" s="6" t="str">
        <f>IF(FC49="", "", IF(FD49=$DU$4, $FH$2, 0))</f>
        <v/>
      </c>
      <c r="GT49" s="15" t="str">
        <f>IF(OR($BG49="", FE49=""), "", IF($BG49=FE49, $FH$3, IF(AND(CQ49=FE49, FE49=$BG$4), $FH$4+$FH$3, 0)))</f>
        <v/>
      </c>
      <c r="GU49" s="6" t="str">
        <f>IF(FE49="", "", IF(FF49=$DU$4, $FH$2, 0))</f>
        <v/>
      </c>
      <c r="GV49" s="15" t="str">
        <f>IF(OR($BG49="", FG49=""), "", IF($BG49=FG49, $FH$3, IF(AND(CS49=FG49, FG49=$BG$4), $FH$4+$FH$3, 0)))</f>
        <v/>
      </c>
      <c r="GW49" s="6" t="str">
        <f>IF(FG49="", "", IF(FH49=$DU$4, $FH$2, 0))</f>
        <v/>
      </c>
    </row>
    <row r="50" spans="1:205" x14ac:dyDescent="0.25">
      <c r="A50" s="2"/>
      <c r="B50" s="21" t="str">
        <f>IFERROR(INDEX('Tournament Setup'!$B$17:$B$84, MATCH($BE50, 'Tournament Setup'!$BV$17:$BV$84, 0)), "")</f>
        <v>South Africa</v>
      </c>
      <c r="C50" s="36" t="s">
        <v>9</v>
      </c>
      <c r="D50" s="21" t="str">
        <f>IFERROR(INDEX('Tournament Setup'!$J$17:$J$84, MATCH($BE50, 'Tournament Setup'!$BV$17:$BV$84, 0)), "")</f>
        <v>France</v>
      </c>
      <c r="E50" s="2"/>
      <c r="F50" s="63">
        <f>IFERROR(INDEX('Tournament Setup'!$AV$17:$AV$84, MATCH($BE50, 'Tournament Setup'!$BV$17:$BV$84, 0)), "")</f>
        <v>45213.833333333336</v>
      </c>
      <c r="G50" s="2"/>
      <c r="H50" s="67"/>
      <c r="I50" s="68"/>
      <c r="J50" s="2"/>
      <c r="K50" s="67"/>
      <c r="L50" s="68"/>
      <c r="M50" s="2"/>
      <c r="N50" s="10"/>
      <c r="O50" s="11"/>
      <c r="P50" s="10"/>
      <c r="Q50" s="11"/>
      <c r="R50" s="10"/>
      <c r="S50" s="11"/>
      <c r="T50" s="10"/>
      <c r="U50" s="11"/>
      <c r="V50" s="10"/>
      <c r="W50" s="11"/>
      <c r="X50" s="10"/>
      <c r="Y50" s="11"/>
      <c r="Z50" s="10"/>
      <c r="AA50" s="11"/>
      <c r="AB50" s="10"/>
      <c r="AC50" s="11"/>
      <c r="AD50" s="10"/>
      <c r="AE50" s="11"/>
      <c r="AF50" s="10"/>
      <c r="AG50" s="11"/>
      <c r="AH50" s="10"/>
      <c r="AI50" s="11"/>
      <c r="AJ50" s="10"/>
      <c r="AK50" s="11"/>
      <c r="AL50" s="10"/>
      <c r="AM50" s="11"/>
      <c r="AN50" s="10"/>
      <c r="AO50" s="11"/>
      <c r="AP50" s="10"/>
      <c r="AQ50" s="11"/>
      <c r="AR50" s="10"/>
      <c r="AS50" s="11"/>
      <c r="AT50" s="10"/>
      <c r="AU50" s="11"/>
      <c r="AV50" s="10"/>
      <c r="AW50" s="11"/>
      <c r="AX50" s="10"/>
      <c r="AY50" s="11"/>
      <c r="AZ50" s="10"/>
      <c r="BA50" s="11"/>
      <c r="BB50" s="2"/>
      <c r="BE50" s="34">
        <v>42</v>
      </c>
      <c r="BG50" s="34" t="str">
        <f t="shared" ref="BG50:BG52" si="347">IF(OR($H50="", $I50=""), "", IF($H50=$I50, $BG$4, IF(H50&gt;I50, $BG$3, IF(I50&gt;H50, $BG$5, ""))))</f>
        <v/>
      </c>
      <c r="BI50" s="34" t="str">
        <f t="shared" ref="BI50:BI52" si="348">IF(AND($H50="", $I50=""), "", IF($H50&gt;$I50, $B50, IF($I50&gt;$H50, $D50, IF($H50=$I50, IF($K50="*", $B50, IF($L50="*", $D50, "")), ""))))</f>
        <v/>
      </c>
      <c r="BJ50" s="34" t="str">
        <f t="shared" ref="BJ50:BJ52" si="349">IF(AND($H50="", $I50=""), "", IF($H50&gt;$I50, $D50, IF($I50&gt;$H50, $B50, IF($H50=$I50, IF($K50="*", $D50, IF($L50="*", $B50, "")), ""))))</f>
        <v/>
      </c>
      <c r="BL50" s="34" t="str">
        <f t="shared" ref="BL50:BL52" si="350">IF(AND(NOT($H50=""), NOT($I50=""), $H50=$I50, $K50="", $L50=""), "X", "")</f>
        <v/>
      </c>
      <c r="CA50" s="16" t="str">
        <f>IFERROR(INDEX('Tournament Setup'!$J$90:$J$109, MATCH($B50, 'Tournament Setup'!$B$90:$B$109, 0)), "")</f>
        <v>Green - Dark</v>
      </c>
      <c r="CB50" s="7" t="str">
        <f>IFERROR(INDEX('Tournament Setup'!$Q$90:$Q$109, MATCH($B50, 'Tournament Setup'!$B$90:$B$109, 0)), "")</f>
        <v>Gold</v>
      </c>
      <c r="CC50" s="16" t="str">
        <f>IFERROR(INDEX('Tournament Setup'!$J$90:$J$109, MATCH($D50, 'Tournament Setup'!$B$90:$B$109, 0)), "")</f>
        <v>Blue - Royal</v>
      </c>
      <c r="CD50" s="7" t="str">
        <f>IFERROR(INDEX('Tournament Setup'!$Q$90:$Q$109, MATCH($D50, 'Tournament Setup'!$B$90:$B$109, 0)), "")</f>
        <v>Red - Medium</v>
      </c>
      <c r="CF50" s="16" t="str">
        <f t="shared" si="268"/>
        <v/>
      </c>
      <c r="CG50" s="17" t="str">
        <f t="shared" si="269"/>
        <v/>
      </c>
      <c r="CH50" s="17" t="str">
        <f t="shared" si="270"/>
        <v/>
      </c>
      <c r="CI50" s="17" t="str">
        <f t="shared" si="271"/>
        <v/>
      </c>
      <c r="CJ50" s="17" t="str">
        <f t="shared" si="272"/>
        <v/>
      </c>
      <c r="CK50" s="17" t="str">
        <f t="shared" si="273"/>
        <v/>
      </c>
      <c r="CL50" s="17" t="str">
        <f t="shared" si="274"/>
        <v/>
      </c>
      <c r="CM50" s="17" t="str">
        <f t="shared" si="275"/>
        <v/>
      </c>
      <c r="CN50" s="17" t="str">
        <f t="shared" si="276"/>
        <v/>
      </c>
      <c r="CO50" s="17" t="str">
        <f t="shared" si="277"/>
        <v/>
      </c>
      <c r="CP50" s="17" t="str">
        <f t="shared" si="278"/>
        <v/>
      </c>
      <c r="CQ50" s="17" t="str">
        <f t="shared" si="279"/>
        <v/>
      </c>
      <c r="CR50" s="17" t="str">
        <f t="shared" si="280"/>
        <v/>
      </c>
      <c r="CS50" s="17" t="str">
        <f t="shared" si="281"/>
        <v/>
      </c>
      <c r="CT50" s="17" t="str">
        <f t="shared" si="282"/>
        <v/>
      </c>
      <c r="CU50" s="17" t="str">
        <f t="shared" si="283"/>
        <v/>
      </c>
      <c r="CV50" s="17" t="str">
        <f t="shared" si="284"/>
        <v/>
      </c>
      <c r="CW50" s="17" t="str">
        <f t="shared" si="285"/>
        <v/>
      </c>
      <c r="CX50" s="17" t="str">
        <f t="shared" si="286"/>
        <v/>
      </c>
      <c r="CY50" s="17" t="str">
        <f t="shared" si="287"/>
        <v/>
      </c>
      <c r="CZ50" s="17" t="str">
        <f t="shared" si="288"/>
        <v/>
      </c>
      <c r="DA50" s="17" t="str">
        <f t="shared" si="289"/>
        <v/>
      </c>
      <c r="DB50" s="17" t="str">
        <f t="shared" si="290"/>
        <v/>
      </c>
      <c r="DC50" s="17" t="str">
        <f t="shared" si="291"/>
        <v/>
      </c>
      <c r="DD50" s="17" t="str">
        <f t="shared" si="292"/>
        <v/>
      </c>
      <c r="DE50" s="17" t="str">
        <f t="shared" si="293"/>
        <v/>
      </c>
      <c r="DF50" s="17" t="str">
        <f t="shared" si="294"/>
        <v/>
      </c>
      <c r="DG50" s="17" t="str">
        <f t="shared" si="295"/>
        <v/>
      </c>
      <c r="DH50" s="17" t="str">
        <f t="shared" si="296"/>
        <v/>
      </c>
      <c r="DI50" s="17" t="str">
        <f t="shared" si="297"/>
        <v/>
      </c>
      <c r="DJ50" s="17" t="str">
        <f t="shared" si="298"/>
        <v/>
      </c>
      <c r="DK50" s="17" t="str">
        <f t="shared" si="299"/>
        <v/>
      </c>
      <c r="DL50" s="17" t="str">
        <f t="shared" si="300"/>
        <v/>
      </c>
      <c r="DM50" s="17" t="str">
        <f t="shared" si="301"/>
        <v/>
      </c>
      <c r="DN50" s="17" t="str">
        <f t="shared" si="302"/>
        <v/>
      </c>
      <c r="DO50" s="17" t="str">
        <f t="shared" si="303"/>
        <v/>
      </c>
      <c r="DP50" s="17" t="str">
        <f t="shared" si="304"/>
        <v/>
      </c>
      <c r="DQ50" s="17" t="str">
        <f t="shared" si="305"/>
        <v/>
      </c>
      <c r="DR50" s="17" t="str">
        <f t="shared" si="306"/>
        <v/>
      </c>
      <c r="DS50" s="7" t="str">
        <f t="shared" si="307"/>
        <v/>
      </c>
      <c r="DU50" s="16" t="str">
        <f t="shared" ref="DU50:DU52" si="351">IF(OR($H50="", $I50="", N50="", O50=""), "", IF(N50=O50, $BG$4, IF(N50&gt;O50, $BG$3, IF(O50&gt;N50, $BG$5, ""))))</f>
        <v/>
      </c>
      <c r="DV50" s="7" t="str">
        <f t="shared" si="308"/>
        <v/>
      </c>
      <c r="DW50" s="16" t="str">
        <f t="shared" si="309"/>
        <v/>
      </c>
      <c r="DX50" s="7" t="str">
        <f t="shared" si="310"/>
        <v/>
      </c>
      <c r="DY50" s="16" t="str">
        <f t="shared" si="311"/>
        <v/>
      </c>
      <c r="DZ50" s="7" t="str">
        <f t="shared" si="312"/>
        <v/>
      </c>
      <c r="EA50" s="16" t="str">
        <f t="shared" si="313"/>
        <v/>
      </c>
      <c r="EB50" s="7" t="str">
        <f t="shared" si="314"/>
        <v/>
      </c>
      <c r="EC50" s="16" t="str">
        <f t="shared" si="315"/>
        <v/>
      </c>
      <c r="ED50" s="7" t="str">
        <f t="shared" si="316"/>
        <v/>
      </c>
      <c r="EE50" s="16" t="str">
        <f t="shared" si="317"/>
        <v/>
      </c>
      <c r="EF50" s="7" t="str">
        <f t="shared" si="318"/>
        <v/>
      </c>
      <c r="EG50" s="16" t="str">
        <f t="shared" si="319"/>
        <v/>
      </c>
      <c r="EH50" s="7" t="str">
        <f t="shared" si="320"/>
        <v/>
      </c>
      <c r="EI50" s="16" t="str">
        <f t="shared" si="321"/>
        <v/>
      </c>
      <c r="EJ50" s="7" t="str">
        <f t="shared" si="322"/>
        <v/>
      </c>
      <c r="EK50" s="16" t="str">
        <f t="shared" si="323"/>
        <v/>
      </c>
      <c r="EL50" s="7" t="str">
        <f t="shared" si="324"/>
        <v/>
      </c>
      <c r="EM50" s="16" t="str">
        <f t="shared" si="325"/>
        <v/>
      </c>
      <c r="EN50" s="7" t="str">
        <f t="shared" si="326"/>
        <v/>
      </c>
      <c r="EO50" s="16" t="str">
        <f t="shared" si="327"/>
        <v/>
      </c>
      <c r="EP50" s="7" t="str">
        <f t="shared" si="328"/>
        <v/>
      </c>
      <c r="EQ50" s="16" t="str">
        <f t="shared" si="329"/>
        <v/>
      </c>
      <c r="ER50" s="7" t="str">
        <f t="shared" si="330"/>
        <v/>
      </c>
      <c r="ES50" s="16" t="str">
        <f t="shared" si="331"/>
        <v/>
      </c>
      <c r="ET50" s="7" t="str">
        <f t="shared" si="332"/>
        <v/>
      </c>
      <c r="EU50" s="16" t="str">
        <f t="shared" si="333"/>
        <v/>
      </c>
      <c r="EV50" s="7" t="str">
        <f t="shared" si="334"/>
        <v/>
      </c>
      <c r="EW50" s="16" t="str">
        <f t="shared" si="335"/>
        <v/>
      </c>
      <c r="EX50" s="7" t="str">
        <f t="shared" si="336"/>
        <v/>
      </c>
      <c r="EY50" s="16" t="str">
        <f t="shared" si="337"/>
        <v/>
      </c>
      <c r="EZ50" s="7" t="str">
        <f t="shared" si="338"/>
        <v/>
      </c>
      <c r="FA50" s="16" t="str">
        <f t="shared" si="339"/>
        <v/>
      </c>
      <c r="FB50" s="7" t="str">
        <f t="shared" si="340"/>
        <v/>
      </c>
      <c r="FC50" s="16" t="str">
        <f t="shared" si="341"/>
        <v/>
      </c>
      <c r="FD50" s="7" t="str">
        <f t="shared" si="342"/>
        <v/>
      </c>
      <c r="FE50" s="16" t="str">
        <f t="shared" si="343"/>
        <v/>
      </c>
      <c r="FF50" s="7" t="str">
        <f t="shared" si="344"/>
        <v/>
      </c>
      <c r="FG50" s="16" t="str">
        <f t="shared" si="345"/>
        <v/>
      </c>
      <c r="FH50" s="7" t="str">
        <f t="shared" si="346"/>
        <v/>
      </c>
      <c r="FJ50" s="16" t="str">
        <f>IF(OR($BG50="", DU50=""), "", IF($BG50=DU50, $FH$3, IF(AND(BG50=DU50, DU50=$BG$4), $FH$4+$FH$3, 0)))</f>
        <v/>
      </c>
      <c r="FK50" s="7" t="str">
        <f>IF(DU50="", "", IF(DV50=$DU$4, $FH$2, 0))</f>
        <v/>
      </c>
      <c r="FL50" s="16" t="str">
        <f>IF(OR($BG50="", DW50=""), "", IF($BG50=DW50, $FH$3, IF(AND(BI50=DW50, DW50=$BG$4), $FH$4+$FH$3, 0)))</f>
        <v/>
      </c>
      <c r="FM50" s="7" t="str">
        <f>IF(DW50="", "", IF(DX50=$DU$4, $FH$2, 0))</f>
        <v/>
      </c>
      <c r="FN50" s="16" t="str">
        <f>IF(OR($BG50="", DY50=""), "", IF($BG50=DY50, $FH$3, IF(AND(BK50=DY50, DY50=$BG$4), $FH$4+$FH$3, 0)))</f>
        <v/>
      </c>
      <c r="FO50" s="7" t="str">
        <f>IF(DY50="", "", IF(DZ50=$DU$4, $FH$2, 0))</f>
        <v/>
      </c>
      <c r="FP50" s="16" t="str">
        <f>IF(OR($BG50="", EA50=""), "", IF($BG50=EA50, $FH$3, IF(AND(BM50=EA50, EA50=$BG$4), $FH$4+$FH$3, 0)))</f>
        <v/>
      </c>
      <c r="FQ50" s="7" t="str">
        <f>IF(EA50="", "", IF(EB50=$DU$4, $FH$2, 0))</f>
        <v/>
      </c>
      <c r="FR50" s="16" t="str">
        <f>IF(OR($BG50="", EC50=""), "", IF($BG50=EC50, $FH$3, IF(AND(BO50=EC50, EC50=$BG$4), $FH$4+$FH$3, 0)))</f>
        <v/>
      </c>
      <c r="FS50" s="7" t="str">
        <f>IF(EC50="", "", IF(ED50=$DU$4, $FH$2, 0))</f>
        <v/>
      </c>
      <c r="FT50" s="16" t="str">
        <f>IF(OR($BG50="", EE50=""), "", IF($BG50=EE50, $FH$3, IF(AND(BQ50=EE50, EE50=$BG$4), $FH$4+$FH$3, 0)))</f>
        <v/>
      </c>
      <c r="FU50" s="7" t="str">
        <f>IF(EE50="", "", IF(EF50=$DU$4, $FH$2, 0))</f>
        <v/>
      </c>
      <c r="FV50" s="16" t="str">
        <f>IF(OR($BG50="", EG50=""), "", IF($BG50=EG50, $FH$3, IF(AND(BS50=EG50, EG50=$BG$4), $FH$4+$FH$3, 0)))</f>
        <v/>
      </c>
      <c r="FW50" s="7" t="str">
        <f>IF(EG50="", "", IF(EH50=$DU$4, $FH$2, 0))</f>
        <v/>
      </c>
      <c r="FX50" s="16" t="str">
        <f>IF(OR($BG50="", EI50=""), "", IF($BG50=EI50, $FH$3, IF(AND(BU50=EI50, EI50=$BG$4), $FH$4+$FH$3, 0)))</f>
        <v/>
      </c>
      <c r="FY50" s="7" t="str">
        <f>IF(EI50="", "", IF(EJ50=$DU$4, $FH$2, 0))</f>
        <v/>
      </c>
      <c r="FZ50" s="16" t="str">
        <f>IF(OR($BG50="", EK50=""), "", IF($BG50=EK50, $FH$3, IF(AND(BW50=EK50, EK50=$BG$4), $FH$4+$FH$3, 0)))</f>
        <v/>
      </c>
      <c r="GA50" s="7" t="str">
        <f>IF(EK50="", "", IF(EL50=$DU$4, $FH$2, 0))</f>
        <v/>
      </c>
      <c r="GB50" s="16" t="str">
        <f>IF(OR($BG50="", EM50=""), "", IF($BG50=EM50, $FH$3, IF(AND(BY50=EM50, EM50=$BG$4), $FH$4+$FH$3, 0)))</f>
        <v/>
      </c>
      <c r="GC50" s="7" t="str">
        <f>IF(EM50="", "", IF(EN50=$DU$4, $FH$2, 0))</f>
        <v/>
      </c>
      <c r="GD50" s="16" t="str">
        <f>IF(OR($BG50="", EO50=""), "", IF($BG50=EO50, $FH$3, IF(AND(CA50=EO50, EO50=$BG$4), $FH$4+$FH$3, 0)))</f>
        <v/>
      </c>
      <c r="GE50" s="7" t="str">
        <f>IF(EO50="", "", IF(EP50=$DU$4, $FH$2, 0))</f>
        <v/>
      </c>
      <c r="GF50" s="16" t="str">
        <f>IF(OR($BG50="", EQ50=""), "", IF($BG50=EQ50, $FH$3, IF(AND(CC50=EQ50, EQ50=$BG$4), $FH$4+$FH$3, 0)))</f>
        <v/>
      </c>
      <c r="GG50" s="7" t="str">
        <f>IF(EQ50="", "", IF(ER50=$DU$4, $FH$2, 0))</f>
        <v/>
      </c>
      <c r="GH50" s="16" t="str">
        <f>IF(OR($BG50="", ES50=""), "", IF($BG50=ES50, $FH$3, IF(AND(CE50=ES50, ES50=$BG$4), $FH$4+$FH$3, 0)))</f>
        <v/>
      </c>
      <c r="GI50" s="7" t="str">
        <f>IF(ES50="", "", IF(ET50=$DU$4, $FH$2, 0))</f>
        <v/>
      </c>
      <c r="GJ50" s="16" t="str">
        <f>IF(OR($BG50="", EU50=""), "", IF($BG50=EU50, $FH$3, IF(AND(CG50=EU50, EU50=$BG$4), $FH$4+$FH$3, 0)))</f>
        <v/>
      </c>
      <c r="GK50" s="7" t="str">
        <f>IF(EU50="", "", IF(EV50=$DU$4, $FH$2, 0))</f>
        <v/>
      </c>
      <c r="GL50" s="16" t="str">
        <f>IF(OR($BG50="", EW50=""), "", IF($BG50=EW50, $FH$3, IF(AND(CI50=EW50, EW50=$BG$4), $FH$4+$FH$3, 0)))</f>
        <v/>
      </c>
      <c r="GM50" s="7" t="str">
        <f>IF(EW50="", "", IF(EX50=$DU$4, $FH$2, 0))</f>
        <v/>
      </c>
      <c r="GN50" s="16" t="str">
        <f>IF(OR($BG50="", EY50=""), "", IF($BG50=EY50, $FH$3, IF(AND(CK50=EY50, EY50=$BG$4), $FH$4+$FH$3, 0)))</f>
        <v/>
      </c>
      <c r="GO50" s="7" t="str">
        <f>IF(EY50="", "", IF(EZ50=$DU$4, $FH$2, 0))</f>
        <v/>
      </c>
      <c r="GP50" s="16" t="str">
        <f>IF(OR($BG50="", FA50=""), "", IF($BG50=FA50, $FH$3, IF(AND(CM50=FA50, FA50=$BG$4), $FH$4+$FH$3, 0)))</f>
        <v/>
      </c>
      <c r="GQ50" s="7" t="str">
        <f>IF(FA50="", "", IF(FB50=$DU$4, $FH$2, 0))</f>
        <v/>
      </c>
      <c r="GR50" s="16" t="str">
        <f>IF(OR($BG50="", FC50=""), "", IF($BG50=FC50, $FH$3, IF(AND(CO50=FC50, FC50=$BG$4), $FH$4+$FH$3, 0)))</f>
        <v/>
      </c>
      <c r="GS50" s="7" t="str">
        <f>IF(FC50="", "", IF(FD50=$DU$4, $FH$2, 0))</f>
        <v/>
      </c>
      <c r="GT50" s="16" t="str">
        <f>IF(OR($BG50="", FE50=""), "", IF($BG50=FE50, $FH$3, IF(AND(CQ50=FE50, FE50=$BG$4), $FH$4+$FH$3, 0)))</f>
        <v/>
      </c>
      <c r="GU50" s="7" t="str">
        <f>IF(FE50="", "", IF(FF50=$DU$4, $FH$2, 0))</f>
        <v/>
      </c>
      <c r="GV50" s="16" t="str">
        <f>IF(OR($BG50="", FG50=""), "", IF($BG50=FG50, $FH$3, IF(AND(CS50=FG50, FG50=$BG$4), $FH$4+$FH$3, 0)))</f>
        <v/>
      </c>
      <c r="GW50" s="7" t="str">
        <f>IF(FG50="", "", IF(FH50=$DU$4, $FH$2, 0))</f>
        <v/>
      </c>
    </row>
    <row r="51" spans="1:205" x14ac:dyDescent="0.25">
      <c r="A51" s="2"/>
      <c r="B51" s="21" t="str">
        <f>IFERROR(INDEX('Tournament Setup'!$B$17:$B$84, MATCH($BE51, 'Tournament Setup'!$BV$17:$BV$84, 0)), "")</f>
        <v>England</v>
      </c>
      <c r="C51" s="36" t="s">
        <v>9</v>
      </c>
      <c r="D51" s="21" t="str">
        <f>IFERROR(INDEX('Tournament Setup'!$J$17:$J$84, MATCH($BE51, 'Tournament Setup'!$BV$17:$BV$84, 0)), "")</f>
        <v>Australia</v>
      </c>
      <c r="E51" s="2"/>
      <c r="F51" s="63">
        <f>IFERROR(INDEX('Tournament Setup'!$AV$17:$AV$84, MATCH($BE51, 'Tournament Setup'!$BV$17:$BV$84, 0)), "")</f>
        <v>45214.666666666672</v>
      </c>
      <c r="G51" s="2"/>
      <c r="H51" s="67"/>
      <c r="I51" s="68"/>
      <c r="J51" s="2"/>
      <c r="K51" s="67"/>
      <c r="L51" s="68"/>
      <c r="M51" s="2"/>
      <c r="N51" s="10"/>
      <c r="O51" s="11"/>
      <c r="P51" s="10"/>
      <c r="Q51" s="11"/>
      <c r="R51" s="10"/>
      <c r="S51" s="11"/>
      <c r="T51" s="10"/>
      <c r="U51" s="11"/>
      <c r="V51" s="10"/>
      <c r="W51" s="11"/>
      <c r="X51" s="10"/>
      <c r="Y51" s="11"/>
      <c r="Z51" s="10"/>
      <c r="AA51" s="11"/>
      <c r="AB51" s="10"/>
      <c r="AC51" s="11"/>
      <c r="AD51" s="10"/>
      <c r="AE51" s="11"/>
      <c r="AF51" s="10"/>
      <c r="AG51" s="11"/>
      <c r="AH51" s="10"/>
      <c r="AI51" s="11"/>
      <c r="AJ51" s="10"/>
      <c r="AK51" s="11"/>
      <c r="AL51" s="10"/>
      <c r="AM51" s="11"/>
      <c r="AN51" s="10"/>
      <c r="AO51" s="11"/>
      <c r="AP51" s="10"/>
      <c r="AQ51" s="11"/>
      <c r="AR51" s="10"/>
      <c r="AS51" s="11"/>
      <c r="AT51" s="10"/>
      <c r="AU51" s="11"/>
      <c r="AV51" s="10"/>
      <c r="AW51" s="11"/>
      <c r="AX51" s="10"/>
      <c r="AY51" s="11"/>
      <c r="AZ51" s="10"/>
      <c r="BA51" s="11"/>
      <c r="BB51" s="2"/>
      <c r="BE51" s="34">
        <v>43</v>
      </c>
      <c r="BG51" s="34" t="str">
        <f t="shared" si="347"/>
        <v/>
      </c>
      <c r="BI51" s="34" t="str">
        <f t="shared" si="348"/>
        <v/>
      </c>
      <c r="BJ51" s="34" t="str">
        <f t="shared" si="349"/>
        <v/>
      </c>
      <c r="BL51" s="34" t="str">
        <f t="shared" si="350"/>
        <v/>
      </c>
      <c r="CA51" s="16" t="str">
        <f>IFERROR(INDEX('Tournament Setup'!$J$90:$J$109, MATCH($B51, 'Tournament Setup'!$B$90:$B$109, 0)), "")</f>
        <v>White</v>
      </c>
      <c r="CB51" s="7" t="str">
        <f>IFERROR(INDEX('Tournament Setup'!$Q$90:$Q$109, MATCH($B51, 'Tournament Setup'!$B$90:$B$109, 0)), "")</f>
        <v>Red - Medium</v>
      </c>
      <c r="CC51" s="16" t="str">
        <f>IFERROR(INDEX('Tournament Setup'!$J$90:$J$109, MATCH($D51, 'Tournament Setup'!$B$90:$B$109, 0)), "")</f>
        <v>Gold</v>
      </c>
      <c r="CD51" s="7" t="str">
        <f>IFERROR(INDEX('Tournament Setup'!$Q$90:$Q$109, MATCH($D51, 'Tournament Setup'!$B$90:$B$109, 0)), "")</f>
        <v>Green - Dark</v>
      </c>
      <c r="CF51" s="16" t="str">
        <f t="shared" si="268"/>
        <v/>
      </c>
      <c r="CG51" s="17" t="str">
        <f t="shared" si="269"/>
        <v/>
      </c>
      <c r="CH51" s="17" t="str">
        <f t="shared" si="270"/>
        <v/>
      </c>
      <c r="CI51" s="17" t="str">
        <f t="shared" si="271"/>
        <v/>
      </c>
      <c r="CJ51" s="17" t="str">
        <f t="shared" si="272"/>
        <v/>
      </c>
      <c r="CK51" s="17" t="str">
        <f t="shared" si="273"/>
        <v/>
      </c>
      <c r="CL51" s="17" t="str">
        <f t="shared" si="274"/>
        <v/>
      </c>
      <c r="CM51" s="17" t="str">
        <f t="shared" si="275"/>
        <v/>
      </c>
      <c r="CN51" s="17" t="str">
        <f t="shared" si="276"/>
        <v/>
      </c>
      <c r="CO51" s="17" t="str">
        <f t="shared" si="277"/>
        <v/>
      </c>
      <c r="CP51" s="17" t="str">
        <f t="shared" si="278"/>
        <v/>
      </c>
      <c r="CQ51" s="17" t="str">
        <f t="shared" si="279"/>
        <v/>
      </c>
      <c r="CR51" s="17" t="str">
        <f t="shared" si="280"/>
        <v/>
      </c>
      <c r="CS51" s="17" t="str">
        <f t="shared" si="281"/>
        <v/>
      </c>
      <c r="CT51" s="17" t="str">
        <f t="shared" si="282"/>
        <v/>
      </c>
      <c r="CU51" s="17" t="str">
        <f t="shared" si="283"/>
        <v/>
      </c>
      <c r="CV51" s="17" t="str">
        <f t="shared" si="284"/>
        <v/>
      </c>
      <c r="CW51" s="17" t="str">
        <f t="shared" si="285"/>
        <v/>
      </c>
      <c r="CX51" s="17" t="str">
        <f t="shared" si="286"/>
        <v/>
      </c>
      <c r="CY51" s="17" t="str">
        <f t="shared" si="287"/>
        <v/>
      </c>
      <c r="CZ51" s="17" t="str">
        <f t="shared" si="288"/>
        <v/>
      </c>
      <c r="DA51" s="17" t="str">
        <f t="shared" si="289"/>
        <v/>
      </c>
      <c r="DB51" s="17" t="str">
        <f t="shared" si="290"/>
        <v/>
      </c>
      <c r="DC51" s="17" t="str">
        <f t="shared" si="291"/>
        <v/>
      </c>
      <c r="DD51" s="17" t="str">
        <f t="shared" si="292"/>
        <v/>
      </c>
      <c r="DE51" s="17" t="str">
        <f t="shared" si="293"/>
        <v/>
      </c>
      <c r="DF51" s="17" t="str">
        <f t="shared" si="294"/>
        <v/>
      </c>
      <c r="DG51" s="17" t="str">
        <f t="shared" si="295"/>
        <v/>
      </c>
      <c r="DH51" s="17" t="str">
        <f t="shared" si="296"/>
        <v/>
      </c>
      <c r="DI51" s="17" t="str">
        <f t="shared" si="297"/>
        <v/>
      </c>
      <c r="DJ51" s="17" t="str">
        <f t="shared" si="298"/>
        <v/>
      </c>
      <c r="DK51" s="17" t="str">
        <f t="shared" si="299"/>
        <v/>
      </c>
      <c r="DL51" s="17" t="str">
        <f t="shared" si="300"/>
        <v/>
      </c>
      <c r="DM51" s="17" t="str">
        <f t="shared" si="301"/>
        <v/>
      </c>
      <c r="DN51" s="17" t="str">
        <f t="shared" si="302"/>
        <v/>
      </c>
      <c r="DO51" s="17" t="str">
        <f t="shared" si="303"/>
        <v/>
      </c>
      <c r="DP51" s="17" t="str">
        <f t="shared" si="304"/>
        <v/>
      </c>
      <c r="DQ51" s="17" t="str">
        <f t="shared" si="305"/>
        <v/>
      </c>
      <c r="DR51" s="17" t="str">
        <f t="shared" si="306"/>
        <v/>
      </c>
      <c r="DS51" s="7" t="str">
        <f t="shared" si="307"/>
        <v/>
      </c>
      <c r="DU51" s="16" t="str">
        <f t="shared" si="351"/>
        <v/>
      </c>
      <c r="DV51" s="7" t="str">
        <f t="shared" si="308"/>
        <v/>
      </c>
      <c r="DW51" s="16" t="str">
        <f t="shared" si="309"/>
        <v/>
      </c>
      <c r="DX51" s="7" t="str">
        <f t="shared" si="310"/>
        <v/>
      </c>
      <c r="DY51" s="16" t="str">
        <f t="shared" si="311"/>
        <v/>
      </c>
      <c r="DZ51" s="7" t="str">
        <f t="shared" si="312"/>
        <v/>
      </c>
      <c r="EA51" s="16" t="str">
        <f t="shared" si="313"/>
        <v/>
      </c>
      <c r="EB51" s="7" t="str">
        <f t="shared" si="314"/>
        <v/>
      </c>
      <c r="EC51" s="16" t="str">
        <f t="shared" si="315"/>
        <v/>
      </c>
      <c r="ED51" s="7" t="str">
        <f t="shared" si="316"/>
        <v/>
      </c>
      <c r="EE51" s="16" t="str">
        <f t="shared" si="317"/>
        <v/>
      </c>
      <c r="EF51" s="7" t="str">
        <f t="shared" si="318"/>
        <v/>
      </c>
      <c r="EG51" s="16" t="str">
        <f t="shared" si="319"/>
        <v/>
      </c>
      <c r="EH51" s="7" t="str">
        <f t="shared" si="320"/>
        <v/>
      </c>
      <c r="EI51" s="16" t="str">
        <f t="shared" si="321"/>
        <v/>
      </c>
      <c r="EJ51" s="7" t="str">
        <f t="shared" si="322"/>
        <v/>
      </c>
      <c r="EK51" s="16" t="str">
        <f t="shared" si="323"/>
        <v/>
      </c>
      <c r="EL51" s="7" t="str">
        <f t="shared" si="324"/>
        <v/>
      </c>
      <c r="EM51" s="16" t="str">
        <f t="shared" si="325"/>
        <v/>
      </c>
      <c r="EN51" s="7" t="str">
        <f t="shared" si="326"/>
        <v/>
      </c>
      <c r="EO51" s="16" t="str">
        <f t="shared" si="327"/>
        <v/>
      </c>
      <c r="EP51" s="7" t="str">
        <f t="shared" si="328"/>
        <v/>
      </c>
      <c r="EQ51" s="16" t="str">
        <f t="shared" si="329"/>
        <v/>
      </c>
      <c r="ER51" s="7" t="str">
        <f t="shared" si="330"/>
        <v/>
      </c>
      <c r="ES51" s="16" t="str">
        <f t="shared" si="331"/>
        <v/>
      </c>
      <c r="ET51" s="7" t="str">
        <f t="shared" si="332"/>
        <v/>
      </c>
      <c r="EU51" s="16" t="str">
        <f t="shared" si="333"/>
        <v/>
      </c>
      <c r="EV51" s="7" t="str">
        <f t="shared" si="334"/>
        <v/>
      </c>
      <c r="EW51" s="16" t="str">
        <f t="shared" si="335"/>
        <v/>
      </c>
      <c r="EX51" s="7" t="str">
        <f t="shared" si="336"/>
        <v/>
      </c>
      <c r="EY51" s="16" t="str">
        <f t="shared" si="337"/>
        <v/>
      </c>
      <c r="EZ51" s="7" t="str">
        <f t="shared" si="338"/>
        <v/>
      </c>
      <c r="FA51" s="16" t="str">
        <f t="shared" si="339"/>
        <v/>
      </c>
      <c r="FB51" s="7" t="str">
        <f t="shared" si="340"/>
        <v/>
      </c>
      <c r="FC51" s="16" t="str">
        <f t="shared" si="341"/>
        <v/>
      </c>
      <c r="FD51" s="7" t="str">
        <f t="shared" si="342"/>
        <v/>
      </c>
      <c r="FE51" s="16" t="str">
        <f t="shared" si="343"/>
        <v/>
      </c>
      <c r="FF51" s="7" t="str">
        <f t="shared" si="344"/>
        <v/>
      </c>
      <c r="FG51" s="16" t="str">
        <f t="shared" si="345"/>
        <v/>
      </c>
      <c r="FH51" s="7" t="str">
        <f t="shared" si="346"/>
        <v/>
      </c>
      <c r="FJ51" s="16" t="str">
        <f>IF(OR($BG51="", DU51=""), "", IF($BG51=DU51, $FH$3, IF(AND(BG51=DU51, DU51=$BG$4), $FH$4+$FH$3, 0)))</f>
        <v/>
      </c>
      <c r="FK51" s="7" t="str">
        <f>IF(DU51="", "", IF(DV51=$DU$4, $FH$2, 0))</f>
        <v/>
      </c>
      <c r="FL51" s="16" t="str">
        <f>IF(OR($BG51="", DW51=""), "", IF($BG51=DW51, $FH$3, IF(AND(BI51=DW51, DW51=$BG$4), $FH$4+$FH$3, 0)))</f>
        <v/>
      </c>
      <c r="FM51" s="7" t="str">
        <f>IF(DW51="", "", IF(DX51=$DU$4, $FH$2, 0))</f>
        <v/>
      </c>
      <c r="FN51" s="16" t="str">
        <f>IF(OR($BG51="", DY51=""), "", IF($BG51=DY51, $FH$3, IF(AND(BK51=DY51, DY51=$BG$4), $FH$4+$FH$3, 0)))</f>
        <v/>
      </c>
      <c r="FO51" s="7" t="str">
        <f>IF(DY51="", "", IF(DZ51=$DU$4, $FH$2, 0))</f>
        <v/>
      </c>
      <c r="FP51" s="16" t="str">
        <f>IF(OR($BG51="", EA51=""), "", IF($BG51=EA51, $FH$3, IF(AND(BM51=EA51, EA51=$BG$4), $FH$4+$FH$3, 0)))</f>
        <v/>
      </c>
      <c r="FQ51" s="7" t="str">
        <f>IF(EA51="", "", IF(EB51=$DU$4, $FH$2, 0))</f>
        <v/>
      </c>
      <c r="FR51" s="16" t="str">
        <f>IF(OR($BG51="", EC51=""), "", IF($BG51=EC51, $FH$3, IF(AND(BO51=EC51, EC51=$BG$4), $FH$4+$FH$3, 0)))</f>
        <v/>
      </c>
      <c r="FS51" s="7" t="str">
        <f>IF(EC51="", "", IF(ED51=$DU$4, $FH$2, 0))</f>
        <v/>
      </c>
      <c r="FT51" s="16" t="str">
        <f>IF(OR($BG51="", EE51=""), "", IF($BG51=EE51, $FH$3, IF(AND(BQ51=EE51, EE51=$BG$4), $FH$4+$FH$3, 0)))</f>
        <v/>
      </c>
      <c r="FU51" s="7" t="str">
        <f>IF(EE51="", "", IF(EF51=$DU$4, $FH$2, 0))</f>
        <v/>
      </c>
      <c r="FV51" s="16" t="str">
        <f>IF(OR($BG51="", EG51=""), "", IF($BG51=EG51, $FH$3, IF(AND(BS51=EG51, EG51=$BG$4), $FH$4+$FH$3, 0)))</f>
        <v/>
      </c>
      <c r="FW51" s="7" t="str">
        <f>IF(EG51="", "", IF(EH51=$DU$4, $FH$2, 0))</f>
        <v/>
      </c>
      <c r="FX51" s="16" t="str">
        <f>IF(OR($BG51="", EI51=""), "", IF($BG51=EI51, $FH$3, IF(AND(BU51=EI51, EI51=$BG$4), $FH$4+$FH$3, 0)))</f>
        <v/>
      </c>
      <c r="FY51" s="7" t="str">
        <f>IF(EI51="", "", IF(EJ51=$DU$4, $FH$2, 0))</f>
        <v/>
      </c>
      <c r="FZ51" s="16" t="str">
        <f>IF(OR($BG51="", EK51=""), "", IF($BG51=EK51, $FH$3, IF(AND(BW51=EK51, EK51=$BG$4), $FH$4+$FH$3, 0)))</f>
        <v/>
      </c>
      <c r="GA51" s="7" t="str">
        <f>IF(EK51="", "", IF(EL51=$DU$4, $FH$2, 0))</f>
        <v/>
      </c>
      <c r="GB51" s="16" t="str">
        <f>IF(OR($BG51="", EM51=""), "", IF($BG51=EM51, $FH$3, IF(AND(BY51=EM51, EM51=$BG$4), $FH$4+$FH$3, 0)))</f>
        <v/>
      </c>
      <c r="GC51" s="7" t="str">
        <f>IF(EM51="", "", IF(EN51=$DU$4, $FH$2, 0))</f>
        <v/>
      </c>
      <c r="GD51" s="16" t="str">
        <f>IF(OR($BG51="", EO51=""), "", IF($BG51=EO51, $FH$3, IF(AND(CA51=EO51, EO51=$BG$4), $FH$4+$FH$3, 0)))</f>
        <v/>
      </c>
      <c r="GE51" s="7" t="str">
        <f>IF(EO51="", "", IF(EP51=$DU$4, $FH$2, 0))</f>
        <v/>
      </c>
      <c r="GF51" s="16" t="str">
        <f>IF(OR($BG51="", EQ51=""), "", IF($BG51=EQ51, $FH$3, IF(AND(CC51=EQ51, EQ51=$BG$4), $FH$4+$FH$3, 0)))</f>
        <v/>
      </c>
      <c r="GG51" s="7" t="str">
        <f>IF(EQ51="", "", IF(ER51=$DU$4, $FH$2, 0))</f>
        <v/>
      </c>
      <c r="GH51" s="16" t="str">
        <f>IF(OR($BG51="", ES51=""), "", IF($BG51=ES51, $FH$3, IF(AND(CE51=ES51, ES51=$BG$4), $FH$4+$FH$3, 0)))</f>
        <v/>
      </c>
      <c r="GI51" s="7" t="str">
        <f>IF(ES51="", "", IF(ET51=$DU$4, $FH$2, 0))</f>
        <v/>
      </c>
      <c r="GJ51" s="16" t="str">
        <f>IF(OR($BG51="", EU51=""), "", IF($BG51=EU51, $FH$3, IF(AND(CG51=EU51, EU51=$BG$4), $FH$4+$FH$3, 0)))</f>
        <v/>
      </c>
      <c r="GK51" s="7" t="str">
        <f>IF(EU51="", "", IF(EV51=$DU$4, $FH$2, 0))</f>
        <v/>
      </c>
      <c r="GL51" s="16" t="str">
        <f>IF(OR($BG51="", EW51=""), "", IF($BG51=EW51, $FH$3, IF(AND(CI51=EW51, EW51=$BG$4), $FH$4+$FH$3, 0)))</f>
        <v/>
      </c>
      <c r="GM51" s="7" t="str">
        <f>IF(EW51="", "", IF(EX51=$DU$4, $FH$2, 0))</f>
        <v/>
      </c>
      <c r="GN51" s="16" t="str">
        <f>IF(OR($BG51="", EY51=""), "", IF($BG51=EY51, $FH$3, IF(AND(CK51=EY51, EY51=$BG$4), $FH$4+$FH$3, 0)))</f>
        <v/>
      </c>
      <c r="GO51" s="7" t="str">
        <f>IF(EY51="", "", IF(EZ51=$DU$4, $FH$2, 0))</f>
        <v/>
      </c>
      <c r="GP51" s="16" t="str">
        <f>IF(OR($BG51="", FA51=""), "", IF($BG51=FA51, $FH$3, IF(AND(CM51=FA51, FA51=$BG$4), $FH$4+$FH$3, 0)))</f>
        <v/>
      </c>
      <c r="GQ51" s="7" t="str">
        <f>IF(FA51="", "", IF(FB51=$DU$4, $FH$2, 0))</f>
        <v/>
      </c>
      <c r="GR51" s="16" t="str">
        <f>IF(OR($BG51="", FC51=""), "", IF($BG51=FC51, $FH$3, IF(AND(CO51=FC51, FC51=$BG$4), $FH$4+$FH$3, 0)))</f>
        <v/>
      </c>
      <c r="GS51" s="7" t="str">
        <f>IF(FC51="", "", IF(FD51=$DU$4, $FH$2, 0))</f>
        <v/>
      </c>
      <c r="GT51" s="16" t="str">
        <f>IF(OR($BG51="", FE51=""), "", IF($BG51=FE51, $FH$3, IF(AND(CQ51=FE51, FE51=$BG$4), $FH$4+$FH$3, 0)))</f>
        <v/>
      </c>
      <c r="GU51" s="7" t="str">
        <f>IF(FE51="", "", IF(FF51=$DU$4, $FH$2, 0))</f>
        <v/>
      </c>
      <c r="GV51" s="16" t="str">
        <f>IF(OR($BG51="", FG51=""), "", IF($BG51=FG51, $FH$3, IF(AND(CS51=FG51, FG51=$BG$4), $FH$4+$FH$3, 0)))</f>
        <v/>
      </c>
      <c r="GW51" s="7" t="str">
        <f>IF(FG51="", "", IF(FH51=$DU$4, $FH$2, 0))</f>
        <v/>
      </c>
    </row>
    <row r="52" spans="1:205" x14ac:dyDescent="0.25">
      <c r="A52" s="2"/>
      <c r="B52" s="21" t="str">
        <f>IFERROR(INDEX('Tournament Setup'!$B$17:$B$84, MATCH($BE52, 'Tournament Setup'!$BV$17:$BV$84, 0)), "")</f>
        <v>New Zealand</v>
      </c>
      <c r="C52" s="36" t="s">
        <v>9</v>
      </c>
      <c r="D52" s="21" t="str">
        <f>IFERROR(INDEX('Tournament Setup'!$J$17:$J$84, MATCH($BE52, 'Tournament Setup'!$BV$17:$BV$84, 0)), "")</f>
        <v>Ireland</v>
      </c>
      <c r="E52" s="2"/>
      <c r="F52" s="64">
        <f>IFERROR(INDEX('Tournament Setup'!$AV$17:$AV$84, MATCH($BE52, 'Tournament Setup'!$BV$17:$BV$84, 0)), "")</f>
        <v>45214.833333333336</v>
      </c>
      <c r="G52" s="2"/>
      <c r="H52" s="69"/>
      <c r="I52" s="70"/>
      <c r="J52" s="2"/>
      <c r="K52" s="69"/>
      <c r="L52" s="70"/>
      <c r="M52" s="2"/>
      <c r="N52" s="12"/>
      <c r="O52" s="13"/>
      <c r="P52" s="12"/>
      <c r="Q52" s="13"/>
      <c r="R52" s="12"/>
      <c r="S52" s="13"/>
      <c r="T52" s="12"/>
      <c r="U52" s="13"/>
      <c r="V52" s="12"/>
      <c r="W52" s="13"/>
      <c r="X52" s="12"/>
      <c r="Y52" s="13"/>
      <c r="Z52" s="12"/>
      <c r="AA52" s="13"/>
      <c r="AB52" s="12"/>
      <c r="AC52" s="13"/>
      <c r="AD52" s="12"/>
      <c r="AE52" s="13"/>
      <c r="AF52" s="12"/>
      <c r="AG52" s="13"/>
      <c r="AH52" s="12"/>
      <c r="AI52" s="13"/>
      <c r="AJ52" s="12"/>
      <c r="AK52" s="13"/>
      <c r="AL52" s="12"/>
      <c r="AM52" s="13"/>
      <c r="AN52" s="12"/>
      <c r="AO52" s="13"/>
      <c r="AP52" s="12"/>
      <c r="AQ52" s="13"/>
      <c r="AR52" s="12"/>
      <c r="AS52" s="13"/>
      <c r="AT52" s="12"/>
      <c r="AU52" s="13"/>
      <c r="AV52" s="12"/>
      <c r="AW52" s="13"/>
      <c r="AX52" s="12"/>
      <c r="AY52" s="13"/>
      <c r="AZ52" s="12"/>
      <c r="BA52" s="13"/>
      <c r="BB52" s="2"/>
      <c r="BE52" s="29">
        <v>44</v>
      </c>
      <c r="BG52" s="29" t="str">
        <f t="shared" si="347"/>
        <v/>
      </c>
      <c r="BI52" s="29" t="str">
        <f t="shared" si="348"/>
        <v/>
      </c>
      <c r="BJ52" s="29" t="str">
        <f t="shared" si="349"/>
        <v/>
      </c>
      <c r="BL52" s="29" t="str">
        <f t="shared" si="350"/>
        <v/>
      </c>
      <c r="CA52" s="14" t="str">
        <f>IFERROR(INDEX('Tournament Setup'!$J$90:$J$109, MATCH($B52, 'Tournament Setup'!$B$90:$B$109, 0)), "")</f>
        <v>Black</v>
      </c>
      <c r="CB52" s="3" t="str">
        <f>IFERROR(INDEX('Tournament Setup'!$Q$90:$Q$109, MATCH($B52, 'Tournament Setup'!$B$90:$B$109, 0)), "")</f>
        <v>White</v>
      </c>
      <c r="CC52" s="14" t="str">
        <f>IFERROR(INDEX('Tournament Setup'!$J$90:$J$109, MATCH($D52, 'Tournament Setup'!$B$90:$B$109, 0)), "")</f>
        <v>Green - Medium</v>
      </c>
      <c r="CD52" s="3" t="str">
        <f>IFERROR(INDEX('Tournament Setup'!$Q$90:$Q$109, MATCH($D52, 'Tournament Setup'!$B$90:$B$109, 0)), "")</f>
        <v>White</v>
      </c>
      <c r="CF52" s="14" t="str">
        <f t="shared" si="268"/>
        <v/>
      </c>
      <c r="CG52" s="38" t="str">
        <f t="shared" si="269"/>
        <v/>
      </c>
      <c r="CH52" s="38" t="str">
        <f t="shared" si="270"/>
        <v/>
      </c>
      <c r="CI52" s="38" t="str">
        <f t="shared" si="271"/>
        <v/>
      </c>
      <c r="CJ52" s="38" t="str">
        <f t="shared" si="272"/>
        <v/>
      </c>
      <c r="CK52" s="38" t="str">
        <f t="shared" si="273"/>
        <v/>
      </c>
      <c r="CL52" s="38" t="str">
        <f t="shared" si="274"/>
        <v/>
      </c>
      <c r="CM52" s="38" t="str">
        <f t="shared" si="275"/>
        <v/>
      </c>
      <c r="CN52" s="38" t="str">
        <f t="shared" si="276"/>
        <v/>
      </c>
      <c r="CO52" s="38" t="str">
        <f t="shared" si="277"/>
        <v/>
      </c>
      <c r="CP52" s="38" t="str">
        <f t="shared" si="278"/>
        <v/>
      </c>
      <c r="CQ52" s="38" t="str">
        <f t="shared" si="279"/>
        <v/>
      </c>
      <c r="CR52" s="38" t="str">
        <f t="shared" si="280"/>
        <v/>
      </c>
      <c r="CS52" s="38" t="str">
        <f t="shared" si="281"/>
        <v/>
      </c>
      <c r="CT52" s="38" t="str">
        <f t="shared" si="282"/>
        <v/>
      </c>
      <c r="CU52" s="38" t="str">
        <f t="shared" si="283"/>
        <v/>
      </c>
      <c r="CV52" s="38" t="str">
        <f t="shared" si="284"/>
        <v/>
      </c>
      <c r="CW52" s="38" t="str">
        <f t="shared" si="285"/>
        <v/>
      </c>
      <c r="CX52" s="38" t="str">
        <f t="shared" si="286"/>
        <v/>
      </c>
      <c r="CY52" s="38" t="str">
        <f t="shared" si="287"/>
        <v/>
      </c>
      <c r="CZ52" s="38" t="str">
        <f t="shared" si="288"/>
        <v/>
      </c>
      <c r="DA52" s="38" t="str">
        <f t="shared" si="289"/>
        <v/>
      </c>
      <c r="DB52" s="38" t="str">
        <f t="shared" si="290"/>
        <v/>
      </c>
      <c r="DC52" s="38" t="str">
        <f t="shared" si="291"/>
        <v/>
      </c>
      <c r="DD52" s="38" t="str">
        <f t="shared" si="292"/>
        <v/>
      </c>
      <c r="DE52" s="38" t="str">
        <f t="shared" si="293"/>
        <v/>
      </c>
      <c r="DF52" s="38" t="str">
        <f t="shared" si="294"/>
        <v/>
      </c>
      <c r="DG52" s="38" t="str">
        <f t="shared" si="295"/>
        <v/>
      </c>
      <c r="DH52" s="38" t="str">
        <f t="shared" si="296"/>
        <v/>
      </c>
      <c r="DI52" s="38" t="str">
        <f t="shared" si="297"/>
        <v/>
      </c>
      <c r="DJ52" s="38" t="str">
        <f t="shared" si="298"/>
        <v/>
      </c>
      <c r="DK52" s="38" t="str">
        <f t="shared" si="299"/>
        <v/>
      </c>
      <c r="DL52" s="38" t="str">
        <f t="shared" si="300"/>
        <v/>
      </c>
      <c r="DM52" s="38" t="str">
        <f t="shared" si="301"/>
        <v/>
      </c>
      <c r="DN52" s="38" t="str">
        <f t="shared" si="302"/>
        <v/>
      </c>
      <c r="DO52" s="38" t="str">
        <f t="shared" si="303"/>
        <v/>
      </c>
      <c r="DP52" s="38" t="str">
        <f t="shared" si="304"/>
        <v/>
      </c>
      <c r="DQ52" s="38" t="str">
        <f t="shared" si="305"/>
        <v/>
      </c>
      <c r="DR52" s="38" t="str">
        <f t="shared" si="306"/>
        <v/>
      </c>
      <c r="DS52" s="3" t="str">
        <f t="shared" si="307"/>
        <v/>
      </c>
      <c r="DU52" s="14" t="str">
        <f t="shared" si="351"/>
        <v/>
      </c>
      <c r="DV52" s="3" t="str">
        <f t="shared" si="308"/>
        <v/>
      </c>
      <c r="DW52" s="14" t="str">
        <f t="shared" si="309"/>
        <v/>
      </c>
      <c r="DX52" s="3" t="str">
        <f t="shared" si="310"/>
        <v/>
      </c>
      <c r="DY52" s="14" t="str">
        <f t="shared" si="311"/>
        <v/>
      </c>
      <c r="DZ52" s="3" t="str">
        <f t="shared" si="312"/>
        <v/>
      </c>
      <c r="EA52" s="14" t="str">
        <f t="shared" si="313"/>
        <v/>
      </c>
      <c r="EB52" s="3" t="str">
        <f t="shared" si="314"/>
        <v/>
      </c>
      <c r="EC52" s="14" t="str">
        <f t="shared" si="315"/>
        <v/>
      </c>
      <c r="ED52" s="3" t="str">
        <f t="shared" si="316"/>
        <v/>
      </c>
      <c r="EE52" s="14" t="str">
        <f t="shared" si="317"/>
        <v/>
      </c>
      <c r="EF52" s="3" t="str">
        <f t="shared" si="318"/>
        <v/>
      </c>
      <c r="EG52" s="14" t="str">
        <f t="shared" si="319"/>
        <v/>
      </c>
      <c r="EH52" s="3" t="str">
        <f t="shared" si="320"/>
        <v/>
      </c>
      <c r="EI52" s="14" t="str">
        <f t="shared" si="321"/>
        <v/>
      </c>
      <c r="EJ52" s="3" t="str">
        <f t="shared" si="322"/>
        <v/>
      </c>
      <c r="EK52" s="14" t="str">
        <f t="shared" si="323"/>
        <v/>
      </c>
      <c r="EL52" s="3" t="str">
        <f t="shared" si="324"/>
        <v/>
      </c>
      <c r="EM52" s="14" t="str">
        <f t="shared" si="325"/>
        <v/>
      </c>
      <c r="EN52" s="3" t="str">
        <f t="shared" si="326"/>
        <v/>
      </c>
      <c r="EO52" s="14" t="str">
        <f t="shared" si="327"/>
        <v/>
      </c>
      <c r="EP52" s="3" t="str">
        <f t="shared" si="328"/>
        <v/>
      </c>
      <c r="EQ52" s="14" t="str">
        <f t="shared" si="329"/>
        <v/>
      </c>
      <c r="ER52" s="3" t="str">
        <f t="shared" si="330"/>
        <v/>
      </c>
      <c r="ES52" s="14" t="str">
        <f t="shared" si="331"/>
        <v/>
      </c>
      <c r="ET52" s="3" t="str">
        <f t="shared" si="332"/>
        <v/>
      </c>
      <c r="EU52" s="14" t="str">
        <f t="shared" si="333"/>
        <v/>
      </c>
      <c r="EV52" s="3" t="str">
        <f t="shared" si="334"/>
        <v/>
      </c>
      <c r="EW52" s="14" t="str">
        <f t="shared" si="335"/>
        <v/>
      </c>
      <c r="EX52" s="3" t="str">
        <f t="shared" si="336"/>
        <v/>
      </c>
      <c r="EY52" s="14" t="str">
        <f t="shared" si="337"/>
        <v/>
      </c>
      <c r="EZ52" s="3" t="str">
        <f t="shared" si="338"/>
        <v/>
      </c>
      <c r="FA52" s="14" t="str">
        <f t="shared" si="339"/>
        <v/>
      </c>
      <c r="FB52" s="3" t="str">
        <f t="shared" si="340"/>
        <v/>
      </c>
      <c r="FC52" s="14" t="str">
        <f t="shared" si="341"/>
        <v/>
      </c>
      <c r="FD52" s="3" t="str">
        <f t="shared" si="342"/>
        <v/>
      </c>
      <c r="FE52" s="14" t="str">
        <f t="shared" si="343"/>
        <v/>
      </c>
      <c r="FF52" s="3" t="str">
        <f t="shared" si="344"/>
        <v/>
      </c>
      <c r="FG52" s="14" t="str">
        <f t="shared" si="345"/>
        <v/>
      </c>
      <c r="FH52" s="3" t="str">
        <f t="shared" si="346"/>
        <v/>
      </c>
      <c r="FJ52" s="14" t="str">
        <f>IF(OR($BG52="", DU52=""), "", IF($BG52=DU52, $FH$3, IF(AND(BG52=DU52, DU52=$BG$4), $FH$4+$FH$3, 0)))</f>
        <v/>
      </c>
      <c r="FK52" s="3" t="str">
        <f>IF(DU52="", "", IF(DV52=$DU$4, $FH$2, 0))</f>
        <v/>
      </c>
      <c r="FL52" s="14" t="str">
        <f>IF(OR($BG52="", DW52=""), "", IF($BG52=DW52, $FH$3, IF(AND(BI52=DW52, DW52=$BG$4), $FH$4+$FH$3, 0)))</f>
        <v/>
      </c>
      <c r="FM52" s="3" t="str">
        <f>IF(DW52="", "", IF(DX52=$DU$4, $FH$2, 0))</f>
        <v/>
      </c>
      <c r="FN52" s="14" t="str">
        <f>IF(OR($BG52="", DY52=""), "", IF($BG52=DY52, $FH$3, IF(AND(BK52=DY52, DY52=$BG$4), $FH$4+$FH$3, 0)))</f>
        <v/>
      </c>
      <c r="FO52" s="3" t="str">
        <f>IF(DY52="", "", IF(DZ52=$DU$4, $FH$2, 0))</f>
        <v/>
      </c>
      <c r="FP52" s="14" t="str">
        <f>IF(OR($BG52="", EA52=""), "", IF($BG52=EA52, $FH$3, IF(AND(BM52=EA52, EA52=$BG$4), $FH$4+$FH$3, 0)))</f>
        <v/>
      </c>
      <c r="FQ52" s="3" t="str">
        <f>IF(EA52="", "", IF(EB52=$DU$4, $FH$2, 0))</f>
        <v/>
      </c>
      <c r="FR52" s="14" t="str">
        <f>IF(OR($BG52="", EC52=""), "", IF($BG52=EC52, $FH$3, IF(AND(BO52=EC52, EC52=$BG$4), $FH$4+$FH$3, 0)))</f>
        <v/>
      </c>
      <c r="FS52" s="3" t="str">
        <f>IF(EC52="", "", IF(ED52=$DU$4, $FH$2, 0))</f>
        <v/>
      </c>
      <c r="FT52" s="14" t="str">
        <f>IF(OR($BG52="", EE52=""), "", IF($BG52=EE52, $FH$3, IF(AND(BQ52=EE52, EE52=$BG$4), $FH$4+$FH$3, 0)))</f>
        <v/>
      </c>
      <c r="FU52" s="3" t="str">
        <f>IF(EE52="", "", IF(EF52=$DU$4, $FH$2, 0))</f>
        <v/>
      </c>
      <c r="FV52" s="14" t="str">
        <f>IF(OR($BG52="", EG52=""), "", IF($BG52=EG52, $FH$3, IF(AND(BS52=EG52, EG52=$BG$4), $FH$4+$FH$3, 0)))</f>
        <v/>
      </c>
      <c r="FW52" s="3" t="str">
        <f>IF(EG52="", "", IF(EH52=$DU$4, $FH$2, 0))</f>
        <v/>
      </c>
      <c r="FX52" s="14" t="str">
        <f>IF(OR($BG52="", EI52=""), "", IF($BG52=EI52, $FH$3, IF(AND(BU52=EI52, EI52=$BG$4), $FH$4+$FH$3, 0)))</f>
        <v/>
      </c>
      <c r="FY52" s="3" t="str">
        <f>IF(EI52="", "", IF(EJ52=$DU$4, $FH$2, 0))</f>
        <v/>
      </c>
      <c r="FZ52" s="14" t="str">
        <f>IF(OR($BG52="", EK52=""), "", IF($BG52=EK52, $FH$3, IF(AND(BW52=EK52, EK52=$BG$4), $FH$4+$FH$3, 0)))</f>
        <v/>
      </c>
      <c r="GA52" s="3" t="str">
        <f>IF(EK52="", "", IF(EL52=$DU$4, $FH$2, 0))</f>
        <v/>
      </c>
      <c r="GB52" s="14" t="str">
        <f>IF(OR($BG52="", EM52=""), "", IF($BG52=EM52, $FH$3, IF(AND(BY52=EM52, EM52=$BG$4), $FH$4+$FH$3, 0)))</f>
        <v/>
      </c>
      <c r="GC52" s="3" t="str">
        <f>IF(EM52="", "", IF(EN52=$DU$4, $FH$2, 0))</f>
        <v/>
      </c>
      <c r="GD52" s="14" t="str">
        <f>IF(OR($BG52="", EO52=""), "", IF($BG52=EO52, $FH$3, IF(AND(CA52=EO52, EO52=$BG$4), $FH$4+$FH$3, 0)))</f>
        <v/>
      </c>
      <c r="GE52" s="3" t="str">
        <f>IF(EO52="", "", IF(EP52=$DU$4, $FH$2, 0))</f>
        <v/>
      </c>
      <c r="GF52" s="14" t="str">
        <f>IF(OR($BG52="", EQ52=""), "", IF($BG52=EQ52, $FH$3, IF(AND(CC52=EQ52, EQ52=$BG$4), $FH$4+$FH$3, 0)))</f>
        <v/>
      </c>
      <c r="GG52" s="3" t="str">
        <f>IF(EQ52="", "", IF(ER52=$DU$4, $FH$2, 0))</f>
        <v/>
      </c>
      <c r="GH52" s="14" t="str">
        <f>IF(OR($BG52="", ES52=""), "", IF($BG52=ES52, $FH$3, IF(AND(CE52=ES52, ES52=$BG$4), $FH$4+$FH$3, 0)))</f>
        <v/>
      </c>
      <c r="GI52" s="3" t="str">
        <f>IF(ES52="", "", IF(ET52=$DU$4, $FH$2, 0))</f>
        <v/>
      </c>
      <c r="GJ52" s="14" t="str">
        <f>IF(OR($BG52="", EU52=""), "", IF($BG52=EU52, $FH$3, IF(AND(CG52=EU52, EU52=$BG$4), $FH$4+$FH$3, 0)))</f>
        <v/>
      </c>
      <c r="GK52" s="3" t="str">
        <f>IF(EU52="", "", IF(EV52=$DU$4, $FH$2, 0))</f>
        <v/>
      </c>
      <c r="GL52" s="14" t="str">
        <f>IF(OR($BG52="", EW52=""), "", IF($BG52=EW52, $FH$3, IF(AND(CI52=EW52, EW52=$BG$4), $FH$4+$FH$3, 0)))</f>
        <v/>
      </c>
      <c r="GM52" s="3" t="str">
        <f>IF(EW52="", "", IF(EX52=$DU$4, $FH$2, 0))</f>
        <v/>
      </c>
      <c r="GN52" s="14" t="str">
        <f>IF(OR($BG52="", EY52=""), "", IF($BG52=EY52, $FH$3, IF(AND(CK52=EY52, EY52=$BG$4), $FH$4+$FH$3, 0)))</f>
        <v/>
      </c>
      <c r="GO52" s="3" t="str">
        <f>IF(EY52="", "", IF(EZ52=$DU$4, $FH$2, 0))</f>
        <v/>
      </c>
      <c r="GP52" s="14" t="str">
        <f>IF(OR($BG52="", FA52=""), "", IF($BG52=FA52, $FH$3, IF(AND(CM52=FA52, FA52=$BG$4), $FH$4+$FH$3, 0)))</f>
        <v/>
      </c>
      <c r="GQ52" s="3" t="str">
        <f>IF(FA52="", "", IF(FB52=$DU$4, $FH$2, 0))</f>
        <v/>
      </c>
      <c r="GR52" s="14" t="str">
        <f>IF(OR($BG52="", FC52=""), "", IF($BG52=FC52, $FH$3, IF(AND(CO52=FC52, FC52=$BG$4), $FH$4+$FH$3, 0)))</f>
        <v/>
      </c>
      <c r="GS52" s="3" t="str">
        <f>IF(FC52="", "", IF(FD52=$DU$4, $FH$2, 0))</f>
        <v/>
      </c>
      <c r="GT52" s="14" t="str">
        <f>IF(OR($BG52="", FE52=""), "", IF($BG52=FE52, $FH$3, IF(AND(CQ52=FE52, FE52=$BG$4), $FH$4+$FH$3, 0)))</f>
        <v/>
      </c>
      <c r="GU52" s="3" t="str">
        <f>IF(FE52="", "", IF(FF52=$DU$4, $FH$2, 0))</f>
        <v/>
      </c>
      <c r="GV52" s="14" t="str">
        <f>IF(OR($BG52="", FG52=""), "", IF($BG52=FG52, $FH$3, IF(AND(CS52=FG52, FG52=$BG$4), $FH$4+$FH$3, 0)))</f>
        <v/>
      </c>
      <c r="GW52" s="3" t="str">
        <f>IF(FG52="", "", IF(FH52=$DU$4, $FH$2, 0))</f>
        <v/>
      </c>
    </row>
    <row r="53" spans="1:205" x14ac:dyDescent="0.25">
      <c r="A53" s="2"/>
      <c r="B53" s="2"/>
      <c r="C53" s="2"/>
      <c r="D53" s="2"/>
      <c r="E53" s="2"/>
      <c r="F53" s="2"/>
      <c r="G53" s="2"/>
      <c r="H53" s="80"/>
      <c r="I53" s="80"/>
      <c r="J53" s="2"/>
      <c r="K53" s="245" t="s">
        <v>237</v>
      </c>
      <c r="L53" s="245"/>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CA53" s="17"/>
      <c r="CB53" s="17"/>
    </row>
    <row r="54" spans="1:205" x14ac:dyDescent="0.25">
      <c r="A54" s="2"/>
      <c r="B54" s="104" t="s">
        <v>169</v>
      </c>
      <c r="C54" s="105"/>
      <c r="D54" s="106"/>
      <c r="E54" s="2"/>
      <c r="F54" s="97" t="s">
        <v>233</v>
      </c>
      <c r="G54" s="2"/>
      <c r="H54" s="107" t="s">
        <v>234</v>
      </c>
      <c r="I54" s="109"/>
      <c r="J54" s="2"/>
      <c r="K54" s="107" t="s">
        <v>168</v>
      </c>
      <c r="L54" s="109"/>
      <c r="M54" s="2"/>
      <c r="N54" s="107" t="str">
        <f>'Intro &amp; Setup'!$BG$19</f>
        <v/>
      </c>
      <c r="O54" s="109"/>
      <c r="P54" s="107" t="str">
        <f>'Intro &amp; Setup'!$BG$20</f>
        <v/>
      </c>
      <c r="Q54" s="109"/>
      <c r="R54" s="107" t="str">
        <f>'Intro &amp; Setup'!$BG$21</f>
        <v/>
      </c>
      <c r="S54" s="109"/>
      <c r="T54" s="107" t="str">
        <f>'Intro &amp; Setup'!$BG$22</f>
        <v/>
      </c>
      <c r="U54" s="109"/>
      <c r="V54" s="107" t="str">
        <f>'Intro &amp; Setup'!$BG$23</f>
        <v/>
      </c>
      <c r="W54" s="109"/>
      <c r="X54" s="107" t="str">
        <f>'Intro &amp; Setup'!$BG$24</f>
        <v/>
      </c>
      <c r="Y54" s="109"/>
      <c r="Z54" s="107" t="str">
        <f>'Intro &amp; Setup'!$BG$25</f>
        <v/>
      </c>
      <c r="AA54" s="109"/>
      <c r="AB54" s="107" t="str">
        <f>'Intro &amp; Setup'!$BG$26</f>
        <v/>
      </c>
      <c r="AC54" s="109"/>
      <c r="AD54" s="107" t="str">
        <f>'Intro &amp; Setup'!$BG$27</f>
        <v/>
      </c>
      <c r="AE54" s="109"/>
      <c r="AF54" s="107" t="str">
        <f>'Intro &amp; Setup'!$BG$28</f>
        <v/>
      </c>
      <c r="AG54" s="109"/>
      <c r="AH54" s="107" t="str">
        <f>'Intro &amp; Setup'!$BG$29</f>
        <v/>
      </c>
      <c r="AI54" s="109"/>
      <c r="AJ54" s="107" t="str">
        <f>'Intro &amp; Setup'!$BG$30</f>
        <v/>
      </c>
      <c r="AK54" s="109"/>
      <c r="AL54" s="107" t="str">
        <f>'Intro &amp; Setup'!$BG$31</f>
        <v/>
      </c>
      <c r="AM54" s="109"/>
      <c r="AN54" s="107" t="str">
        <f>'Intro &amp; Setup'!$BG$32</f>
        <v/>
      </c>
      <c r="AO54" s="109"/>
      <c r="AP54" s="107" t="str">
        <f>'Intro &amp; Setup'!$BG$33</f>
        <v/>
      </c>
      <c r="AQ54" s="109"/>
      <c r="AR54" s="107" t="str">
        <f>'Intro &amp; Setup'!$BG$34</f>
        <v/>
      </c>
      <c r="AS54" s="109"/>
      <c r="AT54" s="107" t="str">
        <f>'Intro &amp; Setup'!$BG$35</f>
        <v/>
      </c>
      <c r="AU54" s="109"/>
      <c r="AV54" s="107" t="str">
        <f>'Intro &amp; Setup'!$BG$36</f>
        <v/>
      </c>
      <c r="AW54" s="109"/>
      <c r="AX54" s="107" t="str">
        <f>'Intro &amp; Setup'!$BG$37</f>
        <v/>
      </c>
      <c r="AY54" s="109"/>
      <c r="AZ54" s="107" t="str">
        <f>'Intro &amp; Setup'!$BG$38</f>
        <v/>
      </c>
      <c r="BA54" s="109"/>
      <c r="BB54" s="2"/>
      <c r="CA54" s="17"/>
      <c r="CB54" s="17"/>
    </row>
    <row r="55" spans="1:205" x14ac:dyDescent="0.25">
      <c r="A55" s="2"/>
      <c r="B55" s="21" t="str">
        <f>IFERROR(INDEX('Tournament Setup'!$B$17:$B$84, MATCH($BE55, 'Tournament Setup'!$BV$17:$BV$84, 0)), "")</f>
        <v/>
      </c>
      <c r="C55" s="36" t="s">
        <v>9</v>
      </c>
      <c r="D55" s="21" t="str">
        <f>IFERROR(INDEX('Tournament Setup'!$J$17:$J$84, MATCH($BE55, 'Tournament Setup'!$BV$17:$BV$84, 0)), "")</f>
        <v/>
      </c>
      <c r="E55" s="2"/>
      <c r="F55" s="62">
        <f>IFERROR(INDEX('Tournament Setup'!$AV$17:$AV$84, MATCH($BE55, 'Tournament Setup'!$BV$17:$BV$84, 0)), "")</f>
        <v>45219.833333333336</v>
      </c>
      <c r="G55" s="2"/>
      <c r="H55" s="65"/>
      <c r="I55" s="66"/>
      <c r="J55" s="2"/>
      <c r="K55" s="65"/>
      <c r="L55" s="66"/>
      <c r="M55" s="2"/>
      <c r="N55" s="8"/>
      <c r="O55" s="9"/>
      <c r="P55" s="8"/>
      <c r="Q55" s="9"/>
      <c r="R55" s="8"/>
      <c r="S55" s="9"/>
      <c r="T55" s="8"/>
      <c r="U55" s="9"/>
      <c r="V55" s="8"/>
      <c r="W55" s="9"/>
      <c r="X55" s="8"/>
      <c r="Y55" s="9"/>
      <c r="Z55" s="8"/>
      <c r="AA55" s="9"/>
      <c r="AB55" s="8"/>
      <c r="AC55" s="9"/>
      <c r="AD55" s="8"/>
      <c r="AE55" s="9"/>
      <c r="AF55" s="8"/>
      <c r="AG55" s="9"/>
      <c r="AH55" s="8"/>
      <c r="AI55" s="9"/>
      <c r="AJ55" s="8"/>
      <c r="AK55" s="9"/>
      <c r="AL55" s="8"/>
      <c r="AM55" s="9"/>
      <c r="AN55" s="8"/>
      <c r="AO55" s="9"/>
      <c r="AP55" s="8"/>
      <c r="AQ55" s="9"/>
      <c r="AR55" s="8"/>
      <c r="AS55" s="9"/>
      <c r="AT55" s="8"/>
      <c r="AU55" s="9"/>
      <c r="AV55" s="8"/>
      <c r="AW55" s="9"/>
      <c r="AX55" s="8"/>
      <c r="AY55" s="9"/>
      <c r="AZ55" s="8"/>
      <c r="BA55" s="9"/>
      <c r="BB55" s="2"/>
      <c r="BE55" s="28">
        <v>45</v>
      </c>
      <c r="BG55" s="28" t="str">
        <f t="shared" ref="BG55:BG56" si="352">IF(OR($H55="", $I55=""), "", IF($H55=$I55, $BG$4, IF(H55&gt;I55, $BG$3, IF(I55&gt;H55, $BG$5, ""))))</f>
        <v/>
      </c>
      <c r="BI55" s="28" t="str">
        <f>IF(AND($H55="", $I55=""), "", IF($H55&gt;$I55, $B55, IF($I55&gt;$H55, $D55, IF($H55=$I55, IF($K55="*", $B55, IF($L55="*", $D55, "")), ""))))</f>
        <v/>
      </c>
      <c r="BJ55" s="28" t="str">
        <f t="shared" ref="BJ55:BJ56" si="353">IF(AND($H55="", $I55=""), "", IF($H55&gt;$I55, $D55, IF($I55&gt;$H55, $B55, IF($H55=$I55, IF($K55="*", $D55, IF($L55="*", $B55, "")), ""))))</f>
        <v/>
      </c>
      <c r="BL55" s="28" t="str">
        <f>IF(AND(NOT($H55=""), NOT($I55=""), $H55=$I55, $K55="", $L55=""), "X", "")</f>
        <v/>
      </c>
      <c r="CA55" s="15" t="str">
        <f>IFERROR(INDEX('Tournament Setup'!$J$90:$J$109, MATCH($B55, 'Tournament Setup'!$B$90:$B$109, 0)), "")</f>
        <v/>
      </c>
      <c r="CB55" s="6" t="str">
        <f>IFERROR(INDEX('Tournament Setup'!$Q$90:$Q$109, MATCH($B55, 'Tournament Setup'!$B$90:$B$109, 0)), "")</f>
        <v/>
      </c>
      <c r="CC55" s="15" t="str">
        <f>IFERROR(INDEX('Tournament Setup'!$J$90:$J$109, MATCH($D55, 'Tournament Setup'!$B$90:$B$109, 0)), "")</f>
        <v/>
      </c>
      <c r="CD55" s="6" t="str">
        <f>IFERROR(INDEX('Tournament Setup'!$Q$90:$Q$109, MATCH($D55, 'Tournament Setup'!$B$90:$B$109, 0)), "")</f>
        <v/>
      </c>
      <c r="CF55" s="15" t="str">
        <f t="shared" ref="CF55:CF56" si="354">IF(OR($H55="", N55=""), "", ABS($H55-N55))</f>
        <v/>
      </c>
      <c r="CG55" s="37" t="str">
        <f t="shared" ref="CG55:CG56" si="355">IF(OR($I55="", O55=""), "", ABS($I55-O55))</f>
        <v/>
      </c>
      <c r="CH55" s="37" t="str">
        <f t="shared" ref="CH55:CH56" si="356">IF(OR($H55="", P55=""), "", ABS($H55-P55))</f>
        <v/>
      </c>
      <c r="CI55" s="37" t="str">
        <f t="shared" ref="CI55:CI56" si="357">IF(OR($I55="", Q55=""), "", ABS($I55-Q55))</f>
        <v/>
      </c>
      <c r="CJ55" s="37" t="str">
        <f t="shared" ref="CJ55:CJ56" si="358">IF(OR($H55="", R55=""), "", ABS($H55-R55))</f>
        <v/>
      </c>
      <c r="CK55" s="37" t="str">
        <f t="shared" ref="CK55:CK56" si="359">IF(OR($I55="", S55=""), "", ABS($I55-S55))</f>
        <v/>
      </c>
      <c r="CL55" s="37" t="str">
        <f>IF(OR($H55="", T55=""), "", ABS($H55-T55))</f>
        <v/>
      </c>
      <c r="CM55" s="37" t="str">
        <f t="shared" ref="CM55:CM56" si="360">IF(OR($I55="", U55=""), "", ABS($I55-U55))</f>
        <v/>
      </c>
      <c r="CN55" s="37" t="str">
        <f t="shared" ref="CN55:CN56" si="361">IF(OR($H55="", V55=""), "", ABS($H55-V55))</f>
        <v/>
      </c>
      <c r="CO55" s="37" t="str">
        <f t="shared" ref="CO55:CO56" si="362">IF(OR($I55="", W55=""), "", ABS($I55-W55))</f>
        <v/>
      </c>
      <c r="CP55" s="37" t="str">
        <f t="shared" ref="CP55:CP56" si="363">IF(OR($H55="", X55=""), "", ABS($H55-X55))</f>
        <v/>
      </c>
      <c r="CQ55" s="37" t="str">
        <f t="shared" ref="CQ55:CQ56" si="364">IF(OR($I55="", Y55=""), "", ABS($I55-Y55))</f>
        <v/>
      </c>
      <c r="CR55" s="37" t="str">
        <f t="shared" ref="CR55:CR56" si="365">IF(OR($H55="", Z55=""), "", ABS($H55-Z55))</f>
        <v/>
      </c>
      <c r="CS55" s="37" t="str">
        <f t="shared" ref="CS55:CS56" si="366">IF(OR($I55="", AA55=""), "", ABS($I55-AA55))</f>
        <v/>
      </c>
      <c r="CT55" s="37" t="str">
        <f t="shared" ref="CT55:CT56" si="367">IF(OR($H55="", AB55=""), "", ABS($H55-AB55))</f>
        <v/>
      </c>
      <c r="CU55" s="37" t="str">
        <f t="shared" ref="CU55:CU56" si="368">IF(OR($I55="", AC55=""), "", ABS($I55-AC55))</f>
        <v/>
      </c>
      <c r="CV55" s="37" t="str">
        <f t="shared" ref="CV55:CV56" si="369">IF(OR($H55="", AD55=""), "", ABS($H55-AD55))</f>
        <v/>
      </c>
      <c r="CW55" s="37" t="str">
        <f t="shared" ref="CW55:CW56" si="370">IF(OR($I55="", AE55=""), "", ABS($I55-AE55))</f>
        <v/>
      </c>
      <c r="CX55" s="37" t="str">
        <f t="shared" ref="CX55:CX56" si="371">IF(OR($H55="", AF55=""), "", ABS($H55-AF55))</f>
        <v/>
      </c>
      <c r="CY55" s="37" t="str">
        <f t="shared" ref="CY55:CY56" si="372">IF(OR($I55="", AG55=""), "", ABS($I55-AG55))</f>
        <v/>
      </c>
      <c r="CZ55" s="37" t="str">
        <f t="shared" ref="CZ55:CZ56" si="373">IF(OR($H55="", AH55=""), "", ABS($H55-AH55))</f>
        <v/>
      </c>
      <c r="DA55" s="37" t="str">
        <f t="shared" ref="DA55:DA56" si="374">IF(OR($I55="", AI55=""), "", ABS($I55-AI55))</f>
        <v/>
      </c>
      <c r="DB55" s="37" t="str">
        <f t="shared" ref="DB55:DB56" si="375">IF(OR($H55="", AJ55=""), "", ABS($H55-AJ55))</f>
        <v/>
      </c>
      <c r="DC55" s="37" t="str">
        <f t="shared" ref="DC55:DC56" si="376">IF(OR($I55="", AK55=""), "", ABS($I55-AK55))</f>
        <v/>
      </c>
      <c r="DD55" s="37" t="str">
        <f t="shared" ref="DD55:DD56" si="377">IF(OR($H55="", AL55=""), "", ABS($H55-AL55))</f>
        <v/>
      </c>
      <c r="DE55" s="37" t="str">
        <f t="shared" ref="DE55:DE56" si="378">IF(OR($I55="", AM55=""), "", ABS($I55-AM55))</f>
        <v/>
      </c>
      <c r="DF55" s="37" t="str">
        <f t="shared" ref="DF55:DF56" si="379">IF(OR($H55="", AN55=""), "", ABS($H55-AN55))</f>
        <v/>
      </c>
      <c r="DG55" s="37" t="str">
        <f t="shared" ref="DG55:DG56" si="380">IF(OR($I55="", AO55=""), "", ABS($I55-AO55))</f>
        <v/>
      </c>
      <c r="DH55" s="37" t="str">
        <f t="shared" ref="DH55:DH56" si="381">IF(OR($H55="", AP55=""), "", ABS($H55-AP55))</f>
        <v/>
      </c>
      <c r="DI55" s="37" t="str">
        <f t="shared" ref="DI55:DI56" si="382">IF(OR($I55="", AQ55=""), "", ABS($I55-AQ55))</f>
        <v/>
      </c>
      <c r="DJ55" s="37" t="str">
        <f t="shared" ref="DJ55:DJ56" si="383">IF(OR($H55="", AR55=""), "", ABS($H55-AR55))</f>
        <v/>
      </c>
      <c r="DK55" s="37" t="str">
        <f t="shared" ref="DK55:DK56" si="384">IF(OR($I55="", AS55=""), "", ABS($I55-AS55))</f>
        <v/>
      </c>
      <c r="DL55" s="37" t="str">
        <f t="shared" ref="DL55:DL56" si="385">IF(OR($H55="", AT55=""), "", ABS($H55-AT55))</f>
        <v/>
      </c>
      <c r="DM55" s="37" t="str">
        <f t="shared" ref="DM55:DM56" si="386">IF(OR($I55="", AU55=""), "", ABS($I55-AU55))</f>
        <v/>
      </c>
      <c r="DN55" s="37" t="str">
        <f t="shared" ref="DN55:DN56" si="387">IF(OR($H55="", AV55=""), "", ABS($H55-AV55))</f>
        <v/>
      </c>
      <c r="DO55" s="37" t="str">
        <f t="shared" ref="DO55:DO56" si="388">IF(OR($I55="", AW55=""), "", ABS($I55-AW55))</f>
        <v/>
      </c>
      <c r="DP55" s="37" t="str">
        <f t="shared" ref="DP55:DP56" si="389">IF(OR($H55="", AX55=""), "", ABS($H55-AX55))</f>
        <v/>
      </c>
      <c r="DQ55" s="37" t="str">
        <f t="shared" ref="DQ55:DQ56" si="390">IF(OR($I55="", AY55=""), "", ABS($I55-AY55))</f>
        <v/>
      </c>
      <c r="DR55" s="37" t="str">
        <f t="shared" ref="DR55:DR56" si="391">IF(OR($H55="", AZ55=""), "", ABS($H55-AZ55))</f>
        <v/>
      </c>
      <c r="DS55" s="6" t="str">
        <f t="shared" ref="DS55:DS56" si="392">IF(OR($I55="", BA55=""), "", ABS($I55-BA55))</f>
        <v/>
      </c>
      <c r="DU55" s="15" t="str">
        <f t="shared" ref="DU55:DU56" si="393">IF(OR($H55="", $I55="", N55="", O55=""), "", IF(N55=O55, $BG$4, IF(N55&gt;O55, $BG$3, IF(O55&gt;N55, $BG$5, ""))))</f>
        <v/>
      </c>
      <c r="DV55" s="6" t="str">
        <f t="shared" ref="DV55:DV56" si="394">IF(OR($H55="", $I55="", N55="", O55=""), "", IF(AND($H55=N55, $I55=O55), $DU$4, ""))</f>
        <v/>
      </c>
      <c r="DW55" s="15" t="str">
        <f t="shared" ref="DW55:DW56" si="395">IF(OR($H55="", $I55="", P55="", Q55=""), "", IF(P55=Q55, $BG$4, IF(P55&gt;Q55, $BG$3, IF(Q55&gt;P55, $BG$5, ""))))</f>
        <v/>
      </c>
      <c r="DX55" s="6" t="str">
        <f t="shared" ref="DX55:DX56" si="396">IF(OR($H55="", $I55="", P55="", Q55=""), "", IF(AND($H55=P55, $I55=Q55), $DU$4, ""))</f>
        <v/>
      </c>
      <c r="DY55" s="15" t="str">
        <f t="shared" ref="DY55:DY56" si="397">IF(OR($H55="", $I55="", R55="", S55=""), "", IF(R55=S55, $BG$4, IF(R55&gt;S55, $BG$3, IF(S55&gt;R55, $BG$5, ""))))</f>
        <v/>
      </c>
      <c r="DZ55" s="6" t="str">
        <f t="shared" ref="DZ55:DZ56" si="398">IF(OR($H55="", $I55="", R55="", S55=""), "", IF(AND($H55=R55, $I55=S55), $DU$4, ""))</f>
        <v/>
      </c>
      <c r="EA55" s="15" t="str">
        <f t="shared" ref="EA55:EA56" si="399">IF(OR($H55="", $I55="", T55="", U55=""), "", IF(T55=U55, $BG$4, IF(T55&gt;U55, $BG$3, IF(U55&gt;T55, $BG$5, ""))))</f>
        <v/>
      </c>
      <c r="EB55" s="6" t="str">
        <f t="shared" ref="EB55:EB56" si="400">IF(OR($H55="", $I55="", T55="", U55=""), "", IF(AND($H55=T55, $I55=U55), $DU$4, ""))</f>
        <v/>
      </c>
      <c r="EC55" s="15" t="str">
        <f t="shared" ref="EC55:EC56" si="401">IF(OR($H55="", $I55="", V55="", W55=""), "", IF(V55=W55, $BG$4, IF(V55&gt;W55, $BG$3, IF(W55&gt;V55, $BG$5, ""))))</f>
        <v/>
      </c>
      <c r="ED55" s="6" t="str">
        <f t="shared" ref="ED55:ED56" si="402">IF(OR($H55="", $I55="", V55="", W55=""), "", IF(AND($H55=V55, $I55=W55), $DU$4, ""))</f>
        <v/>
      </c>
      <c r="EE55" s="15" t="str">
        <f t="shared" ref="EE55:EE56" si="403">IF(OR($H55="", $I55="", X55="", Y55=""), "", IF(X55=Y55, $BG$4, IF(X55&gt;Y55, $BG$3, IF(Y55&gt;X55, $BG$5, ""))))</f>
        <v/>
      </c>
      <c r="EF55" s="6" t="str">
        <f t="shared" ref="EF55:EF56" si="404">IF(OR($H55="", $I55="", X55="", Y55=""), "", IF(AND($H55=X55, $I55=Y55), $DU$4, ""))</f>
        <v/>
      </c>
      <c r="EG55" s="15" t="str">
        <f t="shared" ref="EG55:EG56" si="405">IF(OR($H55="", $I55="", Z55="", AA55=""), "", IF(Z55=AA55, $BG$4, IF(Z55&gt;AA55, $BG$3, IF(AA55&gt;Z55, $BG$5, ""))))</f>
        <v/>
      </c>
      <c r="EH55" s="6" t="str">
        <f t="shared" ref="EH55:EH56" si="406">IF(OR($H55="", $I55="", Z55="", AA55=""), "", IF(AND($H55=Z55, $I55=AA55), $DU$4, ""))</f>
        <v/>
      </c>
      <c r="EI55" s="15" t="str">
        <f t="shared" ref="EI55:EI56" si="407">IF(OR($H55="", $I55="", AB55="", AC55=""), "", IF(AB55=AC55, $BG$4, IF(AB55&gt;AC55, $BG$3, IF(AC55&gt;AB55, $BG$5, ""))))</f>
        <v/>
      </c>
      <c r="EJ55" s="6" t="str">
        <f t="shared" ref="EJ55:EJ56" si="408">IF(OR($H55="", $I55="", AB55="", AC55=""), "", IF(AND($H55=AB55, $I55=AC55), $DU$4, ""))</f>
        <v/>
      </c>
      <c r="EK55" s="15" t="str">
        <f t="shared" ref="EK55:EK56" si="409">IF(OR($H55="", $I55="", AD55="", AE55=""), "", IF(AD55=AE55, $BG$4, IF(AD55&gt;AE55, $BG$3, IF(AE55&gt;AD55, $BG$5, ""))))</f>
        <v/>
      </c>
      <c r="EL55" s="6" t="str">
        <f t="shared" ref="EL55:EL56" si="410">IF(OR($H55="", $I55="", AD55="", AE55=""), "", IF(AND($H55=AD55, $I55=AE55), $DU$4, ""))</f>
        <v/>
      </c>
      <c r="EM55" s="15" t="str">
        <f t="shared" ref="EM55:EM56" si="411">IF(OR($H55="", $I55="", AF55="", AG55=""), "", IF(AF55=AG55, $BG$4, IF(AF55&gt;AG55, $BG$3, IF(AG55&gt;AF55, $BG$5, ""))))</f>
        <v/>
      </c>
      <c r="EN55" s="6" t="str">
        <f t="shared" ref="EN55:EN56" si="412">IF(OR($H55="", $I55="", AF55="", AG55=""), "", IF(AND($H55=AF55, $I55=AG55), $DU$4, ""))</f>
        <v/>
      </c>
      <c r="EO55" s="15" t="str">
        <f t="shared" ref="EO55:EO56" si="413">IF(OR($H55="", $I55="", AH55="", AI55=""), "", IF(AH55=AI55, $BG$4, IF(AH55&gt;AI55, $BG$3, IF(AI55&gt;AH55, $BG$5, ""))))</f>
        <v/>
      </c>
      <c r="EP55" s="6" t="str">
        <f t="shared" ref="EP55:EP56" si="414">IF(OR($H55="", $I55="", AH55="", AI55=""), "", IF(AND($H55=AH55, $I55=AI55), $DU$4, ""))</f>
        <v/>
      </c>
      <c r="EQ55" s="15" t="str">
        <f t="shared" ref="EQ55:EQ56" si="415">IF(OR($H55="", $I55="", AJ55="", AK55=""), "", IF(AJ55=AK55, $BG$4, IF(AJ55&gt;AK55, $BG$3, IF(AK55&gt;AJ55, $BG$5, ""))))</f>
        <v/>
      </c>
      <c r="ER55" s="6" t="str">
        <f t="shared" ref="ER55:ER56" si="416">IF(OR($H55="", $I55="", AJ55="", AK55=""), "", IF(AND($H55=AJ55, $I55=AK55), $DU$4, ""))</f>
        <v/>
      </c>
      <c r="ES55" s="15" t="str">
        <f t="shared" ref="ES55:ES56" si="417">IF(OR($H55="", $I55="", AL55="", AM55=""), "", IF(AL55=AM55, $BG$4, IF(AL55&gt;AM55, $BG$3, IF(AM55&gt;AL55, $BG$5, ""))))</f>
        <v/>
      </c>
      <c r="ET55" s="6" t="str">
        <f t="shared" ref="ET55:ET56" si="418">IF(OR($H55="", $I55="", AL55="", AM55=""), "", IF(AND($H55=AL55, $I55=AM55), $DU$4, ""))</f>
        <v/>
      </c>
      <c r="EU55" s="15" t="str">
        <f t="shared" ref="EU55:EU56" si="419">IF(OR($H55="", $I55="", AN55="", AO55=""), "", IF(AN55=AO55, $BG$4, IF(AN55&gt;AO55, $BG$3, IF(AO55&gt;AN55, $BG$5, ""))))</f>
        <v/>
      </c>
      <c r="EV55" s="6" t="str">
        <f t="shared" ref="EV55:EV56" si="420">IF(OR($H55="", $I55="", AN55="", AO55=""), "", IF(AND($H55=AN55, $I55=AO55), $DU$4, ""))</f>
        <v/>
      </c>
      <c r="EW55" s="15" t="str">
        <f t="shared" ref="EW55:EW56" si="421">IF(OR($H55="", $I55="", AP55="", AQ55=""), "", IF(AP55=AQ55, $BG$4, IF(AP55&gt;AQ55, $BG$3, IF(AQ55&gt;AP55, $BG$5, ""))))</f>
        <v/>
      </c>
      <c r="EX55" s="6" t="str">
        <f t="shared" ref="EX55:EX56" si="422">IF(OR($H55="", $I55="", AP55="", AQ55=""), "", IF(AND($H55=AP55, $I55=AQ55), $DU$4, ""))</f>
        <v/>
      </c>
      <c r="EY55" s="15" t="str">
        <f t="shared" ref="EY55:EY56" si="423">IF(OR($H55="", $I55="", AR55="", AS55=""), "", IF(AR55=AS55, $BG$4, IF(AR55&gt;AS55, $BG$3, IF(AS55&gt;AR55, $BG$5, ""))))</f>
        <v/>
      </c>
      <c r="EZ55" s="6" t="str">
        <f t="shared" ref="EZ55:EZ56" si="424">IF(OR($H55="", $I55="", AR55="", AS55=""), "", IF(AND($H55=AR55, $I55=AS55), $DU$4, ""))</f>
        <v/>
      </c>
      <c r="FA55" s="15" t="str">
        <f t="shared" ref="FA55:FA56" si="425">IF(OR($H55="", $I55="", AT55="", AU55=""), "", IF(AT55=AU55, $BG$4, IF(AT55&gt;AU55, $BG$3, IF(AU55&gt;AT55, $BG$5, ""))))</f>
        <v/>
      </c>
      <c r="FB55" s="6" t="str">
        <f t="shared" ref="FB55:FB56" si="426">IF(OR($H55="", $I55="", AT55="", AU55=""), "", IF(AND($H55=AT55, $I55=AU55), $DU$4, ""))</f>
        <v/>
      </c>
      <c r="FC55" s="15" t="str">
        <f t="shared" ref="FC55:FC56" si="427">IF(OR($H55="", $I55="", AV55="", AW55=""), "", IF(AV55=AW55, $BG$4, IF(AV55&gt;AW55, $BG$3, IF(AW55&gt;AV55, $BG$5, ""))))</f>
        <v/>
      </c>
      <c r="FD55" s="6" t="str">
        <f t="shared" ref="FD55:FD56" si="428">IF(OR($H55="", $I55="", AV55="", AW55=""), "", IF(AND($H55=AV55, $I55=AW55), $DU$4, ""))</f>
        <v/>
      </c>
      <c r="FE55" s="15" t="str">
        <f t="shared" ref="FE55:FE56" si="429">IF(OR($H55="", $I55="", AX55="", AY55=""), "", IF(AX55=AY55, $BG$4, IF(AX55&gt;AY55, $BG$3, IF(AY55&gt;AX55, $BG$5, ""))))</f>
        <v/>
      </c>
      <c r="FF55" s="6" t="str">
        <f t="shared" ref="FF55:FF56" si="430">IF(OR($H55="", $I55="", AX55="", AY55=""), "", IF(AND($H55=AX55, $I55=AY55), $DU$4, ""))</f>
        <v/>
      </c>
      <c r="FG55" s="15" t="str">
        <f t="shared" ref="FG55:FG56" si="431">IF(OR($H55="", $I55="", AZ55="", BA55=""), "", IF(AZ55=BA55, $BG$4, IF(AZ55&gt;BA55, $BG$3, IF(BA55&gt;AZ55, $BG$5, ""))))</f>
        <v/>
      </c>
      <c r="FH55" s="6" t="str">
        <f t="shared" ref="FH55:FH56" si="432">IF(OR($H55="", $I55="", AZ55="", BA55=""), "", IF(AND($H55=AZ55, $I55=BA55), $DU$4, ""))</f>
        <v/>
      </c>
      <c r="FJ55" s="15" t="str">
        <f>IF(OR($BG55="", DU55=""), "", IF($BG55=DU55, $FH$3, IF(AND(BG55=DU55, DU55=$BG$4), $FH$4+$FH$3, 0)))</f>
        <v/>
      </c>
      <c r="FK55" s="6" t="str">
        <f>IF(DU55="", "", IF(DV55=$DU$4, $FH$2, 0))</f>
        <v/>
      </c>
      <c r="FL55" s="15" t="str">
        <f>IF(OR($BG55="", DW55=""), "", IF($BG55=DW55, $FH$3, IF(AND(BI55=DW55, DW55=$BG$4), $FH$4+$FH$3, 0)))</f>
        <v/>
      </c>
      <c r="FM55" s="6" t="str">
        <f>IF(DW55="", "", IF(DX55=$DU$4, $FH$2, 0))</f>
        <v/>
      </c>
      <c r="FN55" s="15" t="str">
        <f>IF(OR($BG55="", DY55=""), "", IF($BG55=DY55, $FH$3, IF(AND(BK55=DY55, DY55=$BG$4), $FH$4+$FH$3, 0)))</f>
        <v/>
      </c>
      <c r="FO55" s="6" t="str">
        <f>IF(DY55="", "", IF(DZ55=$DU$4, $FH$2, 0))</f>
        <v/>
      </c>
      <c r="FP55" s="15" t="str">
        <f>IF(OR($BG55="", EA55=""), "", IF($BG55=EA55, $FH$3, IF(AND(BM55=EA55, EA55=$BG$4), $FH$4+$FH$3, 0)))</f>
        <v/>
      </c>
      <c r="FQ55" s="6" t="str">
        <f>IF(EA55="", "", IF(EB55=$DU$4, $FH$2, 0))</f>
        <v/>
      </c>
      <c r="FR55" s="15" t="str">
        <f>IF(OR($BG55="", EC55=""), "", IF($BG55=EC55, $FH$3, IF(AND(BO55=EC55, EC55=$BG$4), $FH$4+$FH$3, 0)))</f>
        <v/>
      </c>
      <c r="FS55" s="6" t="str">
        <f>IF(EC55="", "", IF(ED55=$DU$4, $FH$2, 0))</f>
        <v/>
      </c>
      <c r="FT55" s="15" t="str">
        <f>IF(OR($BG55="", EE55=""), "", IF($BG55=EE55, $FH$3, IF(AND(BQ55=EE55, EE55=$BG$4), $FH$4+$FH$3, 0)))</f>
        <v/>
      </c>
      <c r="FU55" s="6" t="str">
        <f>IF(EE55="", "", IF(EF55=$DU$4, $FH$2, 0))</f>
        <v/>
      </c>
      <c r="FV55" s="15" t="str">
        <f>IF(OR($BG55="", EG55=""), "", IF($BG55=EG55, $FH$3, IF(AND(BS55=EG55, EG55=$BG$4), $FH$4+$FH$3, 0)))</f>
        <v/>
      </c>
      <c r="FW55" s="6" t="str">
        <f>IF(EG55="", "", IF(EH55=$DU$4, $FH$2, 0))</f>
        <v/>
      </c>
      <c r="FX55" s="15" t="str">
        <f>IF(OR($BG55="", EI55=""), "", IF($BG55=EI55, $FH$3, IF(AND(BU55=EI55, EI55=$BG$4), $FH$4+$FH$3, 0)))</f>
        <v/>
      </c>
      <c r="FY55" s="6" t="str">
        <f>IF(EI55="", "", IF(EJ55=$DU$4, $FH$2, 0))</f>
        <v/>
      </c>
      <c r="FZ55" s="15" t="str">
        <f>IF(OR($BG55="", EK55=""), "", IF($BG55=EK55, $FH$3, IF(AND(BW55=EK55, EK55=$BG$4), $FH$4+$FH$3, 0)))</f>
        <v/>
      </c>
      <c r="GA55" s="6" t="str">
        <f>IF(EK55="", "", IF(EL55=$DU$4, $FH$2, 0))</f>
        <v/>
      </c>
      <c r="GB55" s="15" t="str">
        <f>IF(OR($BG55="", EM55=""), "", IF($BG55=EM55, $FH$3, IF(AND(BY55=EM55, EM55=$BG$4), $FH$4+$FH$3, 0)))</f>
        <v/>
      </c>
      <c r="GC55" s="6" t="str">
        <f>IF(EM55="", "", IF(EN55=$DU$4, $FH$2, 0))</f>
        <v/>
      </c>
      <c r="GD55" s="15" t="str">
        <f>IF(OR($BG55="", EO55=""), "", IF($BG55=EO55, $FH$3, IF(AND(CA55=EO55, EO55=$BG$4), $FH$4+$FH$3, 0)))</f>
        <v/>
      </c>
      <c r="GE55" s="6" t="str">
        <f>IF(EO55="", "", IF(EP55=$DU$4, $FH$2, 0))</f>
        <v/>
      </c>
      <c r="GF55" s="15" t="str">
        <f>IF(OR($BG55="", EQ55=""), "", IF($BG55=EQ55, $FH$3, IF(AND(CC55=EQ55, EQ55=$BG$4), $FH$4+$FH$3, 0)))</f>
        <v/>
      </c>
      <c r="GG55" s="6" t="str">
        <f>IF(EQ55="", "", IF(ER55=$DU$4, $FH$2, 0))</f>
        <v/>
      </c>
      <c r="GH55" s="15" t="str">
        <f>IF(OR($BG55="", ES55=""), "", IF($BG55=ES55, $FH$3, IF(AND(CE55=ES55, ES55=$BG$4), $FH$4+$FH$3, 0)))</f>
        <v/>
      </c>
      <c r="GI55" s="6" t="str">
        <f>IF(ES55="", "", IF(ET55=$DU$4, $FH$2, 0))</f>
        <v/>
      </c>
      <c r="GJ55" s="15" t="str">
        <f>IF(OR($BG55="", EU55=""), "", IF($BG55=EU55, $FH$3, IF(AND(CG55=EU55, EU55=$BG$4), $FH$4+$FH$3, 0)))</f>
        <v/>
      </c>
      <c r="GK55" s="6" t="str">
        <f>IF(EU55="", "", IF(EV55=$DU$4, $FH$2, 0))</f>
        <v/>
      </c>
      <c r="GL55" s="15" t="str">
        <f>IF(OR($BG55="", EW55=""), "", IF($BG55=EW55, $FH$3, IF(AND(CI55=EW55, EW55=$BG$4), $FH$4+$FH$3, 0)))</f>
        <v/>
      </c>
      <c r="GM55" s="6" t="str">
        <f>IF(EW55="", "", IF(EX55=$DU$4, $FH$2, 0))</f>
        <v/>
      </c>
      <c r="GN55" s="15" t="str">
        <f>IF(OR($BG55="", EY55=""), "", IF($BG55=EY55, $FH$3, IF(AND(CK55=EY55, EY55=$BG$4), $FH$4+$FH$3, 0)))</f>
        <v/>
      </c>
      <c r="GO55" s="6" t="str">
        <f>IF(EY55="", "", IF(EZ55=$DU$4, $FH$2, 0))</f>
        <v/>
      </c>
      <c r="GP55" s="15" t="str">
        <f>IF(OR($BG55="", FA55=""), "", IF($BG55=FA55, $FH$3, IF(AND(CM55=FA55, FA55=$BG$4), $FH$4+$FH$3, 0)))</f>
        <v/>
      </c>
      <c r="GQ55" s="6" t="str">
        <f>IF(FA55="", "", IF(FB55=$DU$4, $FH$2, 0))</f>
        <v/>
      </c>
      <c r="GR55" s="15" t="str">
        <f>IF(OR($BG55="", FC55=""), "", IF($BG55=FC55, $FH$3, IF(AND(CO55=FC55, FC55=$BG$4), $FH$4+$FH$3, 0)))</f>
        <v/>
      </c>
      <c r="GS55" s="6" t="str">
        <f>IF(FC55="", "", IF(FD55=$DU$4, $FH$2, 0))</f>
        <v/>
      </c>
      <c r="GT55" s="15" t="str">
        <f>IF(OR($BG55="", FE55=""), "", IF($BG55=FE55, $FH$3, IF(AND(CQ55=FE55, FE55=$BG$4), $FH$4+$FH$3, 0)))</f>
        <v/>
      </c>
      <c r="GU55" s="6" t="str">
        <f>IF(FE55="", "", IF(FF55=$DU$4, $FH$2, 0))</f>
        <v/>
      </c>
      <c r="GV55" s="15" t="str">
        <f>IF(OR($BG55="", FG55=""), "", IF($BG55=FG55, $FH$3, IF(AND(CS55=FG55, FG55=$BG$4), $FH$4+$FH$3, 0)))</f>
        <v/>
      </c>
      <c r="GW55" s="6" t="str">
        <f>IF(FG55="", "", IF(FH55=$DU$4, $FH$2, 0))</f>
        <v/>
      </c>
    </row>
    <row r="56" spans="1:205" x14ac:dyDescent="0.25">
      <c r="A56" s="2"/>
      <c r="B56" s="21" t="str">
        <f>IFERROR(INDEX('Tournament Setup'!$B$17:$B$84, MATCH($BE56, 'Tournament Setup'!$BV$17:$BV$84, 0)), "")</f>
        <v/>
      </c>
      <c r="C56" s="36" t="s">
        <v>9</v>
      </c>
      <c r="D56" s="21" t="str">
        <f>IFERROR(INDEX('Tournament Setup'!$J$17:$J$84, MATCH($BE56, 'Tournament Setup'!$BV$17:$BV$84, 0)), "")</f>
        <v/>
      </c>
      <c r="E56" s="2"/>
      <c r="F56" s="64">
        <f>IFERROR(INDEX('Tournament Setup'!$AV$17:$AV$84, MATCH($BE56, 'Tournament Setup'!$BV$17:$BV$84, 0)), "")</f>
        <v>45220.833333333336</v>
      </c>
      <c r="G56" s="2"/>
      <c r="H56" s="69"/>
      <c r="I56" s="70"/>
      <c r="J56" s="2"/>
      <c r="K56" s="69"/>
      <c r="L56" s="70"/>
      <c r="M56" s="2"/>
      <c r="N56" s="12"/>
      <c r="O56" s="13"/>
      <c r="P56" s="12"/>
      <c r="Q56" s="13"/>
      <c r="R56" s="12"/>
      <c r="S56" s="13"/>
      <c r="T56" s="12"/>
      <c r="U56" s="13"/>
      <c r="V56" s="12"/>
      <c r="W56" s="13"/>
      <c r="X56" s="12"/>
      <c r="Y56" s="13"/>
      <c r="Z56" s="12"/>
      <c r="AA56" s="13"/>
      <c r="AB56" s="12"/>
      <c r="AC56" s="13"/>
      <c r="AD56" s="12"/>
      <c r="AE56" s="13"/>
      <c r="AF56" s="12"/>
      <c r="AG56" s="13"/>
      <c r="AH56" s="12"/>
      <c r="AI56" s="13"/>
      <c r="AJ56" s="12"/>
      <c r="AK56" s="13"/>
      <c r="AL56" s="12"/>
      <c r="AM56" s="13"/>
      <c r="AN56" s="12"/>
      <c r="AO56" s="13"/>
      <c r="AP56" s="12"/>
      <c r="AQ56" s="13"/>
      <c r="AR56" s="12"/>
      <c r="AS56" s="13"/>
      <c r="AT56" s="12"/>
      <c r="AU56" s="13"/>
      <c r="AV56" s="12"/>
      <c r="AW56" s="13"/>
      <c r="AX56" s="12"/>
      <c r="AY56" s="13"/>
      <c r="AZ56" s="12"/>
      <c r="BA56" s="13"/>
      <c r="BB56" s="2"/>
      <c r="BE56" s="29">
        <v>46</v>
      </c>
      <c r="BG56" s="29" t="str">
        <f t="shared" si="352"/>
        <v/>
      </c>
      <c r="BI56" s="29" t="str">
        <f t="shared" ref="BI56" si="433">IF(AND($H56="", $I56=""), "", IF($H56&gt;$I56, $B56, IF($I56&gt;$H56, $D56, IF($H56=$I56, IF($K56="*", $B56, IF($L56="*", $D56, "")), ""))))</f>
        <v/>
      </c>
      <c r="BJ56" s="29" t="str">
        <f t="shared" si="353"/>
        <v/>
      </c>
      <c r="BL56" s="29" t="str">
        <f t="shared" ref="BL56" si="434">IF(AND(NOT($H56=""), NOT($I56=""), $H56=$I56, $K56="", $L56=""), "X", "")</f>
        <v/>
      </c>
      <c r="CA56" s="14" t="str">
        <f>IFERROR(INDEX('Tournament Setup'!$J$90:$J$109, MATCH($B56, 'Tournament Setup'!$B$90:$B$109, 0)), "")</f>
        <v/>
      </c>
      <c r="CB56" s="3" t="str">
        <f>IFERROR(INDEX('Tournament Setup'!$Q$90:$Q$109, MATCH($B56, 'Tournament Setup'!$B$90:$B$109, 0)), "")</f>
        <v/>
      </c>
      <c r="CC56" s="14" t="str">
        <f>IFERROR(INDEX('Tournament Setup'!$J$90:$J$109, MATCH($D56, 'Tournament Setup'!$B$90:$B$109, 0)), "")</f>
        <v/>
      </c>
      <c r="CD56" s="3" t="str">
        <f>IFERROR(INDEX('Tournament Setup'!$Q$90:$Q$109, MATCH($D56, 'Tournament Setup'!$B$90:$B$109, 0)), "")</f>
        <v/>
      </c>
      <c r="CF56" s="14" t="str">
        <f t="shared" si="354"/>
        <v/>
      </c>
      <c r="CG56" s="38" t="str">
        <f t="shared" si="355"/>
        <v/>
      </c>
      <c r="CH56" s="38" t="str">
        <f t="shared" si="356"/>
        <v/>
      </c>
      <c r="CI56" s="38" t="str">
        <f t="shared" si="357"/>
        <v/>
      </c>
      <c r="CJ56" s="38" t="str">
        <f t="shared" si="358"/>
        <v/>
      </c>
      <c r="CK56" s="38" t="str">
        <f t="shared" si="359"/>
        <v/>
      </c>
      <c r="CL56" s="38" t="str">
        <f t="shared" ref="CL56" si="435">IF(OR($H56="", T56=""), "", ABS($H56-T56))</f>
        <v/>
      </c>
      <c r="CM56" s="38" t="str">
        <f t="shared" si="360"/>
        <v/>
      </c>
      <c r="CN56" s="38" t="str">
        <f t="shared" si="361"/>
        <v/>
      </c>
      <c r="CO56" s="38" t="str">
        <f t="shared" si="362"/>
        <v/>
      </c>
      <c r="CP56" s="38" t="str">
        <f t="shared" si="363"/>
        <v/>
      </c>
      <c r="CQ56" s="38" t="str">
        <f t="shared" si="364"/>
        <v/>
      </c>
      <c r="CR56" s="38" t="str">
        <f t="shared" si="365"/>
        <v/>
      </c>
      <c r="CS56" s="38" t="str">
        <f t="shared" si="366"/>
        <v/>
      </c>
      <c r="CT56" s="38" t="str">
        <f t="shared" si="367"/>
        <v/>
      </c>
      <c r="CU56" s="38" t="str">
        <f t="shared" si="368"/>
        <v/>
      </c>
      <c r="CV56" s="38" t="str">
        <f t="shared" si="369"/>
        <v/>
      </c>
      <c r="CW56" s="38" t="str">
        <f t="shared" si="370"/>
        <v/>
      </c>
      <c r="CX56" s="38" t="str">
        <f t="shared" si="371"/>
        <v/>
      </c>
      <c r="CY56" s="38" t="str">
        <f t="shared" si="372"/>
        <v/>
      </c>
      <c r="CZ56" s="38" t="str">
        <f t="shared" si="373"/>
        <v/>
      </c>
      <c r="DA56" s="38" t="str">
        <f t="shared" si="374"/>
        <v/>
      </c>
      <c r="DB56" s="38" t="str">
        <f t="shared" si="375"/>
        <v/>
      </c>
      <c r="DC56" s="38" t="str">
        <f t="shared" si="376"/>
        <v/>
      </c>
      <c r="DD56" s="38" t="str">
        <f t="shared" si="377"/>
        <v/>
      </c>
      <c r="DE56" s="38" t="str">
        <f t="shared" si="378"/>
        <v/>
      </c>
      <c r="DF56" s="38" t="str">
        <f t="shared" si="379"/>
        <v/>
      </c>
      <c r="DG56" s="38" t="str">
        <f t="shared" si="380"/>
        <v/>
      </c>
      <c r="DH56" s="38" t="str">
        <f t="shared" si="381"/>
        <v/>
      </c>
      <c r="DI56" s="38" t="str">
        <f t="shared" si="382"/>
        <v/>
      </c>
      <c r="DJ56" s="38" t="str">
        <f t="shared" si="383"/>
        <v/>
      </c>
      <c r="DK56" s="38" t="str">
        <f t="shared" si="384"/>
        <v/>
      </c>
      <c r="DL56" s="38" t="str">
        <f t="shared" si="385"/>
        <v/>
      </c>
      <c r="DM56" s="38" t="str">
        <f t="shared" si="386"/>
        <v/>
      </c>
      <c r="DN56" s="38" t="str">
        <f t="shared" si="387"/>
        <v/>
      </c>
      <c r="DO56" s="38" t="str">
        <f t="shared" si="388"/>
        <v/>
      </c>
      <c r="DP56" s="38" t="str">
        <f t="shared" si="389"/>
        <v/>
      </c>
      <c r="DQ56" s="38" t="str">
        <f t="shared" si="390"/>
        <v/>
      </c>
      <c r="DR56" s="38" t="str">
        <f t="shared" si="391"/>
        <v/>
      </c>
      <c r="DS56" s="3" t="str">
        <f t="shared" si="392"/>
        <v/>
      </c>
      <c r="DU56" s="14" t="str">
        <f t="shared" si="393"/>
        <v/>
      </c>
      <c r="DV56" s="3" t="str">
        <f t="shared" si="394"/>
        <v/>
      </c>
      <c r="DW56" s="14" t="str">
        <f t="shared" si="395"/>
        <v/>
      </c>
      <c r="DX56" s="3" t="str">
        <f t="shared" si="396"/>
        <v/>
      </c>
      <c r="DY56" s="14" t="str">
        <f t="shared" si="397"/>
        <v/>
      </c>
      <c r="DZ56" s="3" t="str">
        <f t="shared" si="398"/>
        <v/>
      </c>
      <c r="EA56" s="14" t="str">
        <f t="shared" si="399"/>
        <v/>
      </c>
      <c r="EB56" s="3" t="str">
        <f t="shared" si="400"/>
        <v/>
      </c>
      <c r="EC56" s="14" t="str">
        <f t="shared" si="401"/>
        <v/>
      </c>
      <c r="ED56" s="3" t="str">
        <f t="shared" si="402"/>
        <v/>
      </c>
      <c r="EE56" s="14" t="str">
        <f t="shared" si="403"/>
        <v/>
      </c>
      <c r="EF56" s="3" t="str">
        <f t="shared" si="404"/>
        <v/>
      </c>
      <c r="EG56" s="14" t="str">
        <f t="shared" si="405"/>
        <v/>
      </c>
      <c r="EH56" s="3" t="str">
        <f t="shared" si="406"/>
        <v/>
      </c>
      <c r="EI56" s="14" t="str">
        <f t="shared" si="407"/>
        <v/>
      </c>
      <c r="EJ56" s="3" t="str">
        <f t="shared" si="408"/>
        <v/>
      </c>
      <c r="EK56" s="14" t="str">
        <f t="shared" si="409"/>
        <v/>
      </c>
      <c r="EL56" s="3" t="str">
        <f t="shared" si="410"/>
        <v/>
      </c>
      <c r="EM56" s="14" t="str">
        <f t="shared" si="411"/>
        <v/>
      </c>
      <c r="EN56" s="3" t="str">
        <f t="shared" si="412"/>
        <v/>
      </c>
      <c r="EO56" s="14" t="str">
        <f t="shared" si="413"/>
        <v/>
      </c>
      <c r="EP56" s="3" t="str">
        <f t="shared" si="414"/>
        <v/>
      </c>
      <c r="EQ56" s="14" t="str">
        <f t="shared" si="415"/>
        <v/>
      </c>
      <c r="ER56" s="3" t="str">
        <f t="shared" si="416"/>
        <v/>
      </c>
      <c r="ES56" s="14" t="str">
        <f t="shared" si="417"/>
        <v/>
      </c>
      <c r="ET56" s="3" t="str">
        <f t="shared" si="418"/>
        <v/>
      </c>
      <c r="EU56" s="14" t="str">
        <f t="shared" si="419"/>
        <v/>
      </c>
      <c r="EV56" s="3" t="str">
        <f t="shared" si="420"/>
        <v/>
      </c>
      <c r="EW56" s="14" t="str">
        <f t="shared" si="421"/>
        <v/>
      </c>
      <c r="EX56" s="3" t="str">
        <f t="shared" si="422"/>
        <v/>
      </c>
      <c r="EY56" s="14" t="str">
        <f t="shared" si="423"/>
        <v/>
      </c>
      <c r="EZ56" s="3" t="str">
        <f t="shared" si="424"/>
        <v/>
      </c>
      <c r="FA56" s="14" t="str">
        <f t="shared" si="425"/>
        <v/>
      </c>
      <c r="FB56" s="3" t="str">
        <f t="shared" si="426"/>
        <v/>
      </c>
      <c r="FC56" s="14" t="str">
        <f t="shared" si="427"/>
        <v/>
      </c>
      <c r="FD56" s="3" t="str">
        <f t="shared" si="428"/>
        <v/>
      </c>
      <c r="FE56" s="14" t="str">
        <f t="shared" si="429"/>
        <v/>
      </c>
      <c r="FF56" s="3" t="str">
        <f t="shared" si="430"/>
        <v/>
      </c>
      <c r="FG56" s="14" t="str">
        <f t="shared" si="431"/>
        <v/>
      </c>
      <c r="FH56" s="3" t="str">
        <f t="shared" si="432"/>
        <v/>
      </c>
      <c r="FJ56" s="14" t="str">
        <f>IF(OR($BG56="", DU56=""), "", IF($BG56=DU56, $FH$3, IF(AND(BG56=DU56, DU56=$BG$4), $FH$4+$FH$3, 0)))</f>
        <v/>
      </c>
      <c r="FK56" s="3" t="str">
        <f>IF(DU56="", "", IF(DV56=$DU$4, $FH$2, 0))</f>
        <v/>
      </c>
      <c r="FL56" s="14" t="str">
        <f>IF(OR($BG56="", DW56=""), "", IF($BG56=DW56, $FH$3, IF(AND(BI56=DW56, DW56=$BG$4), $FH$4+$FH$3, 0)))</f>
        <v/>
      </c>
      <c r="FM56" s="3" t="str">
        <f>IF(DW56="", "", IF(DX56=$DU$4, $FH$2, 0))</f>
        <v/>
      </c>
      <c r="FN56" s="14" t="str">
        <f>IF(OR($BG56="", DY56=""), "", IF($BG56=DY56, $FH$3, IF(AND(BK56=DY56, DY56=$BG$4), $FH$4+$FH$3, 0)))</f>
        <v/>
      </c>
      <c r="FO56" s="3" t="str">
        <f>IF(DY56="", "", IF(DZ56=$DU$4, $FH$2, 0))</f>
        <v/>
      </c>
      <c r="FP56" s="14" t="str">
        <f>IF(OR($BG56="", EA56=""), "", IF($BG56=EA56, $FH$3, IF(AND(BM56=EA56, EA56=$BG$4), $FH$4+$FH$3, 0)))</f>
        <v/>
      </c>
      <c r="FQ56" s="3" t="str">
        <f>IF(EA56="", "", IF(EB56=$DU$4, $FH$2, 0))</f>
        <v/>
      </c>
      <c r="FR56" s="14" t="str">
        <f>IF(OR($BG56="", EC56=""), "", IF($BG56=EC56, $FH$3, IF(AND(BO56=EC56, EC56=$BG$4), $FH$4+$FH$3, 0)))</f>
        <v/>
      </c>
      <c r="FS56" s="3" t="str">
        <f>IF(EC56="", "", IF(ED56=$DU$4, $FH$2, 0))</f>
        <v/>
      </c>
      <c r="FT56" s="14" t="str">
        <f>IF(OR($BG56="", EE56=""), "", IF($BG56=EE56, $FH$3, IF(AND(BQ56=EE56, EE56=$BG$4), $FH$4+$FH$3, 0)))</f>
        <v/>
      </c>
      <c r="FU56" s="3" t="str">
        <f>IF(EE56="", "", IF(EF56=$DU$4, $FH$2, 0))</f>
        <v/>
      </c>
      <c r="FV56" s="14" t="str">
        <f>IF(OR($BG56="", EG56=""), "", IF($BG56=EG56, $FH$3, IF(AND(BS56=EG56, EG56=$BG$4), $FH$4+$FH$3, 0)))</f>
        <v/>
      </c>
      <c r="FW56" s="3" t="str">
        <f>IF(EG56="", "", IF(EH56=$DU$4, $FH$2, 0))</f>
        <v/>
      </c>
      <c r="FX56" s="14" t="str">
        <f>IF(OR($BG56="", EI56=""), "", IF($BG56=EI56, $FH$3, IF(AND(BU56=EI56, EI56=$BG$4), $FH$4+$FH$3, 0)))</f>
        <v/>
      </c>
      <c r="FY56" s="3" t="str">
        <f>IF(EI56="", "", IF(EJ56=$DU$4, $FH$2, 0))</f>
        <v/>
      </c>
      <c r="FZ56" s="14" t="str">
        <f>IF(OR($BG56="", EK56=""), "", IF($BG56=EK56, $FH$3, IF(AND(BW56=EK56, EK56=$BG$4), $FH$4+$FH$3, 0)))</f>
        <v/>
      </c>
      <c r="GA56" s="3" t="str">
        <f>IF(EK56="", "", IF(EL56=$DU$4, $FH$2, 0))</f>
        <v/>
      </c>
      <c r="GB56" s="14" t="str">
        <f>IF(OR($BG56="", EM56=""), "", IF($BG56=EM56, $FH$3, IF(AND(BY56=EM56, EM56=$BG$4), $FH$4+$FH$3, 0)))</f>
        <v/>
      </c>
      <c r="GC56" s="3" t="str">
        <f>IF(EM56="", "", IF(EN56=$DU$4, $FH$2, 0))</f>
        <v/>
      </c>
      <c r="GD56" s="14" t="str">
        <f>IF(OR($BG56="", EO56=""), "", IF($BG56=EO56, $FH$3, IF(AND(CA56=EO56, EO56=$BG$4), $FH$4+$FH$3, 0)))</f>
        <v/>
      </c>
      <c r="GE56" s="3" t="str">
        <f>IF(EO56="", "", IF(EP56=$DU$4, $FH$2, 0))</f>
        <v/>
      </c>
      <c r="GF56" s="14" t="str">
        <f>IF(OR($BG56="", EQ56=""), "", IF($BG56=EQ56, $FH$3, IF(AND(CC56=EQ56, EQ56=$BG$4), $FH$4+$FH$3, 0)))</f>
        <v/>
      </c>
      <c r="GG56" s="3" t="str">
        <f>IF(EQ56="", "", IF(ER56=$DU$4, $FH$2, 0))</f>
        <v/>
      </c>
      <c r="GH56" s="14" t="str">
        <f>IF(OR($BG56="", ES56=""), "", IF($BG56=ES56, $FH$3, IF(AND(CE56=ES56, ES56=$BG$4), $FH$4+$FH$3, 0)))</f>
        <v/>
      </c>
      <c r="GI56" s="3" t="str">
        <f>IF(ES56="", "", IF(ET56=$DU$4, $FH$2, 0))</f>
        <v/>
      </c>
      <c r="GJ56" s="14" t="str">
        <f>IF(OR($BG56="", EU56=""), "", IF($BG56=EU56, $FH$3, IF(AND(CG56=EU56, EU56=$BG$4), $FH$4+$FH$3, 0)))</f>
        <v/>
      </c>
      <c r="GK56" s="3" t="str">
        <f>IF(EU56="", "", IF(EV56=$DU$4, $FH$2, 0))</f>
        <v/>
      </c>
      <c r="GL56" s="14" t="str">
        <f>IF(OR($BG56="", EW56=""), "", IF($BG56=EW56, $FH$3, IF(AND(CI56=EW56, EW56=$BG$4), $FH$4+$FH$3, 0)))</f>
        <v/>
      </c>
      <c r="GM56" s="3" t="str">
        <f>IF(EW56="", "", IF(EX56=$DU$4, $FH$2, 0))</f>
        <v/>
      </c>
      <c r="GN56" s="14" t="str">
        <f>IF(OR($BG56="", EY56=""), "", IF($BG56=EY56, $FH$3, IF(AND(CK56=EY56, EY56=$BG$4), $FH$4+$FH$3, 0)))</f>
        <v/>
      </c>
      <c r="GO56" s="3" t="str">
        <f>IF(EY56="", "", IF(EZ56=$DU$4, $FH$2, 0))</f>
        <v/>
      </c>
      <c r="GP56" s="14" t="str">
        <f>IF(OR($BG56="", FA56=""), "", IF($BG56=FA56, $FH$3, IF(AND(CM56=FA56, FA56=$BG$4), $FH$4+$FH$3, 0)))</f>
        <v/>
      </c>
      <c r="GQ56" s="3" t="str">
        <f>IF(FA56="", "", IF(FB56=$DU$4, $FH$2, 0))</f>
        <v/>
      </c>
      <c r="GR56" s="14" t="str">
        <f>IF(OR($BG56="", FC56=""), "", IF($BG56=FC56, $FH$3, IF(AND(CO56=FC56, FC56=$BG$4), $FH$4+$FH$3, 0)))</f>
        <v/>
      </c>
      <c r="GS56" s="3" t="str">
        <f>IF(FC56="", "", IF(FD56=$DU$4, $FH$2, 0))</f>
        <v/>
      </c>
      <c r="GT56" s="14" t="str">
        <f>IF(OR($BG56="", FE56=""), "", IF($BG56=FE56, $FH$3, IF(AND(CQ56=FE56, FE56=$BG$4), $FH$4+$FH$3, 0)))</f>
        <v/>
      </c>
      <c r="GU56" s="3" t="str">
        <f>IF(FE56="", "", IF(FF56=$DU$4, $FH$2, 0))</f>
        <v/>
      </c>
      <c r="GV56" s="14" t="str">
        <f>IF(OR($BG56="", FG56=""), "", IF($BG56=FG56, $FH$3, IF(AND(CS56=FG56, FG56=$BG$4), $FH$4+$FH$3, 0)))</f>
        <v/>
      </c>
      <c r="GW56" s="3" t="str">
        <f>IF(FG56="", "", IF(FH56=$DU$4, $FH$2, 0))</f>
        <v/>
      </c>
    </row>
    <row r="57" spans="1:205" x14ac:dyDescent="0.25">
      <c r="A57" s="2"/>
      <c r="B57" s="2"/>
      <c r="C57" s="2"/>
      <c r="D57" s="2"/>
      <c r="E57" s="2"/>
      <c r="F57" s="2"/>
      <c r="G57" s="2"/>
      <c r="H57" s="80"/>
      <c r="I57" s="80"/>
      <c r="J57" s="2"/>
      <c r="K57" s="245" t="s">
        <v>237</v>
      </c>
      <c r="L57" s="245"/>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CA57" s="17"/>
      <c r="CB57" s="17"/>
    </row>
    <row r="58" spans="1:205" x14ac:dyDescent="0.25">
      <c r="A58" s="2"/>
      <c r="B58" s="104" t="s">
        <v>238</v>
      </c>
      <c r="C58" s="105"/>
      <c r="D58" s="106"/>
      <c r="E58" s="2"/>
      <c r="F58" s="97" t="s">
        <v>233</v>
      </c>
      <c r="G58" s="2"/>
      <c r="H58" s="107" t="s">
        <v>234</v>
      </c>
      <c r="I58" s="109"/>
      <c r="J58" s="2"/>
      <c r="K58" s="107" t="s">
        <v>168</v>
      </c>
      <c r="L58" s="109"/>
      <c r="M58" s="2"/>
      <c r="N58" s="107" t="str">
        <f>'Intro &amp; Setup'!$BG$19</f>
        <v/>
      </c>
      <c r="O58" s="109"/>
      <c r="P58" s="107" t="str">
        <f>'Intro &amp; Setup'!$BG$20</f>
        <v/>
      </c>
      <c r="Q58" s="109"/>
      <c r="R58" s="107" t="str">
        <f>'Intro &amp; Setup'!$BG$21</f>
        <v/>
      </c>
      <c r="S58" s="109"/>
      <c r="T58" s="107" t="str">
        <f>'Intro &amp; Setup'!$BG$22</f>
        <v/>
      </c>
      <c r="U58" s="109"/>
      <c r="V58" s="107" t="str">
        <f>'Intro &amp; Setup'!$BG$23</f>
        <v/>
      </c>
      <c r="W58" s="109"/>
      <c r="X58" s="107" t="str">
        <f>'Intro &amp; Setup'!$BG$24</f>
        <v/>
      </c>
      <c r="Y58" s="109"/>
      <c r="Z58" s="107" t="str">
        <f>'Intro &amp; Setup'!$BG$25</f>
        <v/>
      </c>
      <c r="AA58" s="109"/>
      <c r="AB58" s="107" t="str">
        <f>'Intro &amp; Setup'!$BG$26</f>
        <v/>
      </c>
      <c r="AC58" s="109"/>
      <c r="AD58" s="107" t="str">
        <f>'Intro &amp; Setup'!$BG$27</f>
        <v/>
      </c>
      <c r="AE58" s="109"/>
      <c r="AF58" s="107" t="str">
        <f>'Intro &amp; Setup'!$BG$28</f>
        <v/>
      </c>
      <c r="AG58" s="109"/>
      <c r="AH58" s="107" t="str">
        <f>'Intro &amp; Setup'!$BG$29</f>
        <v/>
      </c>
      <c r="AI58" s="109"/>
      <c r="AJ58" s="107" t="str">
        <f>'Intro &amp; Setup'!$BG$30</f>
        <v/>
      </c>
      <c r="AK58" s="109"/>
      <c r="AL58" s="107" t="str">
        <f>'Intro &amp; Setup'!$BG$31</f>
        <v/>
      </c>
      <c r="AM58" s="109"/>
      <c r="AN58" s="107" t="str">
        <f>'Intro &amp; Setup'!$BG$32</f>
        <v/>
      </c>
      <c r="AO58" s="109"/>
      <c r="AP58" s="107" t="str">
        <f>'Intro &amp; Setup'!$BG$33</f>
        <v/>
      </c>
      <c r="AQ58" s="109"/>
      <c r="AR58" s="107" t="str">
        <f>'Intro &amp; Setup'!$BG$34</f>
        <v/>
      </c>
      <c r="AS58" s="109"/>
      <c r="AT58" s="107" t="str">
        <f>'Intro &amp; Setup'!$BG$35</f>
        <v/>
      </c>
      <c r="AU58" s="109"/>
      <c r="AV58" s="107" t="str">
        <f>'Intro &amp; Setup'!$BG$36</f>
        <v/>
      </c>
      <c r="AW58" s="109"/>
      <c r="AX58" s="107" t="str">
        <f>'Intro &amp; Setup'!$BG$37</f>
        <v/>
      </c>
      <c r="AY58" s="109"/>
      <c r="AZ58" s="107" t="str">
        <f>'Intro &amp; Setup'!$BG$38</f>
        <v/>
      </c>
      <c r="BA58" s="109"/>
      <c r="BB58" s="2"/>
      <c r="CA58" s="17"/>
      <c r="CB58" s="17"/>
    </row>
    <row r="59" spans="1:205" x14ac:dyDescent="0.25">
      <c r="A59" s="2"/>
      <c r="B59" s="21" t="str">
        <f>IFERROR(INDEX('Tournament Setup'!$B$17:$B$84, MATCH($BE59, 'Tournament Setup'!$BV$17:$BV$84, 0)), "")</f>
        <v/>
      </c>
      <c r="C59" s="36" t="s">
        <v>9</v>
      </c>
      <c r="D59" s="21" t="str">
        <f>IFERROR(INDEX('Tournament Setup'!$J$17:$J$84, MATCH($BE59, 'Tournament Setup'!$BV$17:$BV$84, 0)), "")</f>
        <v/>
      </c>
      <c r="E59" s="2"/>
      <c r="F59" s="71">
        <f>IFERROR(INDEX('Tournament Setup'!$AV$17:$AV$84, MATCH($BE59, 'Tournament Setup'!$BV$17:$BV$84, 0)), "")</f>
        <v>45226.833333333336</v>
      </c>
      <c r="G59" s="2"/>
      <c r="H59" s="72"/>
      <c r="I59" s="73"/>
      <c r="J59" s="2"/>
      <c r="K59" s="72"/>
      <c r="L59" s="73"/>
      <c r="M59" s="2"/>
      <c r="N59" s="40"/>
      <c r="O59" s="41"/>
      <c r="P59" s="40"/>
      <c r="Q59" s="41"/>
      <c r="R59" s="40"/>
      <c r="S59" s="41"/>
      <c r="T59" s="40"/>
      <c r="U59" s="41"/>
      <c r="V59" s="40"/>
      <c r="W59" s="41"/>
      <c r="X59" s="40"/>
      <c r="Y59" s="41"/>
      <c r="Z59" s="40"/>
      <c r="AA59" s="41"/>
      <c r="AB59" s="40"/>
      <c r="AC59" s="41"/>
      <c r="AD59" s="40"/>
      <c r="AE59" s="41"/>
      <c r="AF59" s="40"/>
      <c r="AG59" s="41"/>
      <c r="AH59" s="40"/>
      <c r="AI59" s="41"/>
      <c r="AJ59" s="40"/>
      <c r="AK59" s="41"/>
      <c r="AL59" s="40"/>
      <c r="AM59" s="41"/>
      <c r="AN59" s="40"/>
      <c r="AO59" s="41"/>
      <c r="AP59" s="40"/>
      <c r="AQ59" s="41"/>
      <c r="AR59" s="40"/>
      <c r="AS59" s="41"/>
      <c r="AT59" s="40"/>
      <c r="AU59" s="41"/>
      <c r="AV59" s="40"/>
      <c r="AW59" s="41"/>
      <c r="AX59" s="40"/>
      <c r="AY59" s="41"/>
      <c r="AZ59" s="40"/>
      <c r="BA59" s="41"/>
      <c r="BB59" s="2"/>
      <c r="BE59" s="21">
        <v>47</v>
      </c>
      <c r="BG59" s="21" t="str">
        <f>IF(OR($H59="", $I59=""), "", IF($H59=$I59, $BG$4, IF(H59&gt;I59, $BG$3, IF(I59&gt;H59, $BG$5, ""))))</f>
        <v/>
      </c>
      <c r="BI59" s="21" t="str">
        <f>IF(AND($H59="", $I59=""), "", IF($H59&gt;$I59, $B59, IF($I59&gt;$H59, $D59, IF($H59=$I59, IF($K59="*", $B59, IF($L59="*", $D59, "")), ""))))</f>
        <v/>
      </c>
      <c r="BJ59" s="21" t="str">
        <f>IF(AND($H59="", $I59=""), "", IF($H59&gt;$I59, $D59, IF($I59&gt;$H59, $B59, IF($H59=$I59, IF($K59="*", $D59, IF($L59="*", $B59, "")), ""))))</f>
        <v/>
      </c>
      <c r="BL59" s="21" t="str">
        <f>IF(AND(NOT($H59=""), NOT($I59=""), $H59=$I59, $K59="", $L59=""), "X", "")</f>
        <v/>
      </c>
      <c r="CA59" s="4" t="str">
        <f>IFERROR(INDEX('Tournament Setup'!$J$90:$J$109, MATCH($B59, 'Tournament Setup'!$B$90:$B$109, 0)), "")</f>
        <v/>
      </c>
      <c r="CB59" s="5" t="str">
        <f>IFERROR(INDEX('Tournament Setup'!$Q$90:$Q$109, MATCH($B59, 'Tournament Setup'!$B$90:$B$109, 0)), "")</f>
        <v/>
      </c>
      <c r="CC59" s="4" t="str">
        <f>IFERROR(INDEX('Tournament Setup'!$J$90:$J$109, MATCH($D59, 'Tournament Setup'!$B$90:$B$109, 0)), "")</f>
        <v/>
      </c>
      <c r="CD59" s="5" t="str">
        <f>IFERROR(INDEX('Tournament Setup'!$Q$90:$Q$109, MATCH($D59, 'Tournament Setup'!$B$90:$B$109, 0)), "")</f>
        <v/>
      </c>
      <c r="CF59" s="4" t="str">
        <f t="shared" ref="CF59" si="436">IF(OR($H59="", N59=""), "", ABS($H59-N59))</f>
        <v/>
      </c>
      <c r="CG59" s="39" t="str">
        <f>IF(OR($I59="", O59=""), "", ABS($I59-O59))</f>
        <v/>
      </c>
      <c r="CH59" s="39" t="str">
        <f t="shared" ref="CH59" si="437">IF(OR($H59="", P59=""), "", ABS($H59-P59))</f>
        <v/>
      </c>
      <c r="CI59" s="39" t="str">
        <f t="shared" ref="CI59" si="438">IF(OR($I59="", Q59=""), "", ABS($I59-Q59))</f>
        <v/>
      </c>
      <c r="CJ59" s="39" t="str">
        <f t="shared" ref="CJ59" si="439">IF(OR($H59="", R59=""), "", ABS($H59-R59))</f>
        <v/>
      </c>
      <c r="CK59" s="39" t="str">
        <f t="shared" ref="CK59" si="440">IF(OR($I59="", S59=""), "", ABS($I59-S59))</f>
        <v/>
      </c>
      <c r="CL59" s="39" t="str">
        <f t="shared" ref="CL59" si="441">IF(OR($H59="", T59=""), "", ABS($H59-T59))</f>
        <v/>
      </c>
      <c r="CM59" s="39" t="str">
        <f t="shared" ref="CM59" si="442">IF(OR($I59="", U59=""), "", ABS($I59-U59))</f>
        <v/>
      </c>
      <c r="CN59" s="39" t="str">
        <f t="shared" ref="CN59" si="443">IF(OR($H59="", V59=""), "", ABS($H59-V59))</f>
        <v/>
      </c>
      <c r="CO59" s="39" t="str">
        <f t="shared" ref="CO59" si="444">IF(OR($I59="", W59=""), "", ABS($I59-W59))</f>
        <v/>
      </c>
      <c r="CP59" s="39" t="str">
        <f t="shared" ref="CP59" si="445">IF(OR($H59="", X59=""), "", ABS($H59-X59))</f>
        <v/>
      </c>
      <c r="CQ59" s="39" t="str">
        <f t="shared" ref="CQ59" si="446">IF(OR($I59="", Y59=""), "", ABS($I59-Y59))</f>
        <v/>
      </c>
      <c r="CR59" s="39" t="str">
        <f t="shared" ref="CR59" si="447">IF(OR($H59="", Z59=""), "", ABS($H59-Z59))</f>
        <v/>
      </c>
      <c r="CS59" s="39" t="str">
        <f t="shared" ref="CS59" si="448">IF(OR($I59="", AA59=""), "", ABS($I59-AA59))</f>
        <v/>
      </c>
      <c r="CT59" s="39" t="str">
        <f t="shared" ref="CT59" si="449">IF(OR($H59="", AB59=""), "", ABS($H59-AB59))</f>
        <v/>
      </c>
      <c r="CU59" s="39" t="str">
        <f t="shared" ref="CU59" si="450">IF(OR($I59="", AC59=""), "", ABS($I59-AC59))</f>
        <v/>
      </c>
      <c r="CV59" s="39" t="str">
        <f t="shared" ref="CV59" si="451">IF(OR($H59="", AD59=""), "", ABS($H59-AD59))</f>
        <v/>
      </c>
      <c r="CW59" s="39" t="str">
        <f t="shared" ref="CW59" si="452">IF(OR($I59="", AE59=""), "", ABS($I59-AE59))</f>
        <v/>
      </c>
      <c r="CX59" s="39" t="str">
        <f t="shared" ref="CX59" si="453">IF(OR($H59="", AF59=""), "", ABS($H59-AF59))</f>
        <v/>
      </c>
      <c r="CY59" s="39" t="str">
        <f t="shared" ref="CY59" si="454">IF(OR($I59="", AG59=""), "", ABS($I59-AG59))</f>
        <v/>
      </c>
      <c r="CZ59" s="39" t="str">
        <f t="shared" ref="CZ59" si="455">IF(OR($H59="", AH59=""), "", ABS($H59-AH59))</f>
        <v/>
      </c>
      <c r="DA59" s="39" t="str">
        <f t="shared" ref="DA59" si="456">IF(OR($I59="", AI59=""), "", ABS($I59-AI59))</f>
        <v/>
      </c>
      <c r="DB59" s="39" t="str">
        <f t="shared" ref="DB59" si="457">IF(OR($H59="", AJ59=""), "", ABS($H59-AJ59))</f>
        <v/>
      </c>
      <c r="DC59" s="39" t="str">
        <f t="shared" ref="DC59" si="458">IF(OR($I59="", AK59=""), "", ABS($I59-AK59))</f>
        <v/>
      </c>
      <c r="DD59" s="39" t="str">
        <f t="shared" ref="DD59" si="459">IF(OR($H59="", AL59=""), "", ABS($H59-AL59))</f>
        <v/>
      </c>
      <c r="DE59" s="39" t="str">
        <f t="shared" ref="DE59" si="460">IF(OR($I59="", AM59=""), "", ABS($I59-AM59))</f>
        <v/>
      </c>
      <c r="DF59" s="39" t="str">
        <f t="shared" ref="DF59" si="461">IF(OR($H59="", AN59=""), "", ABS($H59-AN59))</f>
        <v/>
      </c>
      <c r="DG59" s="39" t="str">
        <f t="shared" ref="DG59" si="462">IF(OR($I59="", AO59=""), "", ABS($I59-AO59))</f>
        <v/>
      </c>
      <c r="DH59" s="39" t="str">
        <f t="shared" ref="DH59" si="463">IF(OR($H59="", AP59=""), "", ABS($H59-AP59))</f>
        <v/>
      </c>
      <c r="DI59" s="39" t="str">
        <f t="shared" ref="DI59" si="464">IF(OR($I59="", AQ59=""), "", ABS($I59-AQ59))</f>
        <v/>
      </c>
      <c r="DJ59" s="39" t="str">
        <f t="shared" ref="DJ59" si="465">IF(OR($H59="", AR59=""), "", ABS($H59-AR59))</f>
        <v/>
      </c>
      <c r="DK59" s="39" t="str">
        <f t="shared" ref="DK59" si="466">IF(OR($I59="", AS59=""), "", ABS($I59-AS59))</f>
        <v/>
      </c>
      <c r="DL59" s="39" t="str">
        <f t="shared" ref="DL59" si="467">IF(OR($H59="", AT59=""), "", ABS($H59-AT59))</f>
        <v/>
      </c>
      <c r="DM59" s="39" t="str">
        <f t="shared" ref="DM59" si="468">IF(OR($I59="", AU59=""), "", ABS($I59-AU59))</f>
        <v/>
      </c>
      <c r="DN59" s="39" t="str">
        <f t="shared" ref="DN59" si="469">IF(OR($H59="", AV59=""), "", ABS($H59-AV59))</f>
        <v/>
      </c>
      <c r="DO59" s="39" t="str">
        <f t="shared" ref="DO59" si="470">IF(OR($I59="", AW59=""), "", ABS($I59-AW59))</f>
        <v/>
      </c>
      <c r="DP59" s="39" t="str">
        <f t="shared" ref="DP59" si="471">IF(OR($H59="", AX59=""), "", ABS($H59-AX59))</f>
        <v/>
      </c>
      <c r="DQ59" s="39" t="str">
        <f t="shared" ref="DQ59" si="472">IF(OR($I59="", AY59=""), "", ABS($I59-AY59))</f>
        <v/>
      </c>
      <c r="DR59" s="39" t="str">
        <f t="shared" ref="DR59" si="473">IF(OR($H59="", AZ59=""), "", ABS($H59-AZ59))</f>
        <v/>
      </c>
      <c r="DS59" s="5" t="str">
        <f t="shared" ref="DS59" si="474">IF(OR($I59="", BA59=""), "", ABS($I59-BA59))</f>
        <v/>
      </c>
      <c r="DU59" s="4" t="str">
        <f t="shared" ref="DU59" si="475">IF(OR($H59="", $I59="", N59="", O59=""), "", IF(N59=O59, $BG$4, IF(N59&gt;O59, $BG$3, IF(O59&gt;N59, $BG$5, ""))))</f>
        <v/>
      </c>
      <c r="DV59" s="5" t="str">
        <f t="shared" ref="DV59" si="476">IF(OR($H59="", $I59="", N59="", O59=""), "", IF(AND($H59=N59, $I59=O59), $DU$4, ""))</f>
        <v/>
      </c>
      <c r="DW59" s="4" t="str">
        <f t="shared" ref="DW59" si="477">IF(OR($H59="", $I59="", P59="", Q59=""), "", IF(P59=Q59, $BG$4, IF(P59&gt;Q59, $BG$3, IF(Q59&gt;P59, $BG$5, ""))))</f>
        <v/>
      </c>
      <c r="DX59" s="5" t="str">
        <f t="shared" ref="DX59" si="478">IF(OR($H59="", $I59="", P59="", Q59=""), "", IF(AND($H59=P59, $I59=Q59), $DU$4, ""))</f>
        <v/>
      </c>
      <c r="DY59" s="4" t="str">
        <f t="shared" ref="DY59" si="479">IF(OR($H59="", $I59="", R59="", S59=""), "", IF(R59=S59, $BG$4, IF(R59&gt;S59, $BG$3, IF(S59&gt;R59, $BG$5, ""))))</f>
        <v/>
      </c>
      <c r="DZ59" s="5" t="str">
        <f t="shared" ref="DZ59" si="480">IF(OR($H59="", $I59="", R59="", S59=""), "", IF(AND($H59=R59, $I59=S59), $DU$4, ""))</f>
        <v/>
      </c>
      <c r="EA59" s="4" t="str">
        <f t="shared" ref="EA59" si="481">IF(OR($H59="", $I59="", T59="", U59=""), "", IF(T59=U59, $BG$4, IF(T59&gt;U59, $BG$3, IF(U59&gt;T59, $BG$5, ""))))</f>
        <v/>
      </c>
      <c r="EB59" s="5" t="str">
        <f t="shared" ref="EB59" si="482">IF(OR($H59="", $I59="", T59="", U59=""), "", IF(AND($H59=T59, $I59=U59), $DU$4, ""))</f>
        <v/>
      </c>
      <c r="EC59" s="4" t="str">
        <f t="shared" ref="EC59" si="483">IF(OR($H59="", $I59="", V59="", W59=""), "", IF(V59=W59, $BG$4, IF(V59&gt;W59, $BG$3, IF(W59&gt;V59, $BG$5, ""))))</f>
        <v/>
      </c>
      <c r="ED59" s="5" t="str">
        <f t="shared" ref="ED59" si="484">IF(OR($H59="", $I59="", V59="", W59=""), "", IF(AND($H59=V59, $I59=W59), $DU$4, ""))</f>
        <v/>
      </c>
      <c r="EE59" s="4" t="str">
        <f t="shared" ref="EE59" si="485">IF(OR($H59="", $I59="", X59="", Y59=""), "", IF(X59=Y59, $BG$4, IF(X59&gt;Y59, $BG$3, IF(Y59&gt;X59, $BG$5, ""))))</f>
        <v/>
      </c>
      <c r="EF59" s="5" t="str">
        <f t="shared" ref="EF59" si="486">IF(OR($H59="", $I59="", X59="", Y59=""), "", IF(AND($H59=X59, $I59=Y59), $DU$4, ""))</f>
        <v/>
      </c>
      <c r="EG59" s="4" t="str">
        <f t="shared" ref="EG59" si="487">IF(OR($H59="", $I59="", Z59="", AA59=""), "", IF(Z59=AA59, $BG$4, IF(Z59&gt;AA59, $BG$3, IF(AA59&gt;Z59, $BG$5, ""))))</f>
        <v/>
      </c>
      <c r="EH59" s="5" t="str">
        <f t="shared" ref="EH59" si="488">IF(OR($H59="", $I59="", Z59="", AA59=""), "", IF(AND($H59=Z59, $I59=AA59), $DU$4, ""))</f>
        <v/>
      </c>
      <c r="EI59" s="4" t="str">
        <f t="shared" ref="EI59" si="489">IF(OR($H59="", $I59="", AB59="", AC59=""), "", IF(AB59=AC59, $BG$4, IF(AB59&gt;AC59, $BG$3, IF(AC59&gt;AB59, $BG$5, ""))))</f>
        <v/>
      </c>
      <c r="EJ59" s="5" t="str">
        <f t="shared" ref="EJ59" si="490">IF(OR($H59="", $I59="", AB59="", AC59=""), "", IF(AND($H59=AB59, $I59=AC59), $DU$4, ""))</f>
        <v/>
      </c>
      <c r="EK59" s="4" t="str">
        <f t="shared" ref="EK59" si="491">IF(OR($H59="", $I59="", AD59="", AE59=""), "", IF(AD59=AE59, $BG$4, IF(AD59&gt;AE59, $BG$3, IF(AE59&gt;AD59, $BG$5, ""))))</f>
        <v/>
      </c>
      <c r="EL59" s="5" t="str">
        <f t="shared" ref="EL59" si="492">IF(OR($H59="", $I59="", AD59="", AE59=""), "", IF(AND($H59=AD59, $I59=AE59), $DU$4, ""))</f>
        <v/>
      </c>
      <c r="EM59" s="4" t="str">
        <f t="shared" ref="EM59" si="493">IF(OR($H59="", $I59="", AF59="", AG59=""), "", IF(AF59=AG59, $BG$4, IF(AF59&gt;AG59, $BG$3, IF(AG59&gt;AF59, $BG$5, ""))))</f>
        <v/>
      </c>
      <c r="EN59" s="5" t="str">
        <f t="shared" ref="EN59" si="494">IF(OR($H59="", $I59="", AF59="", AG59=""), "", IF(AND($H59=AF59, $I59=AG59), $DU$4, ""))</f>
        <v/>
      </c>
      <c r="EO59" s="4" t="str">
        <f t="shared" ref="EO59" si="495">IF(OR($H59="", $I59="", AH59="", AI59=""), "", IF(AH59=AI59, $BG$4, IF(AH59&gt;AI59, $BG$3, IF(AI59&gt;AH59, $BG$5, ""))))</f>
        <v/>
      </c>
      <c r="EP59" s="5" t="str">
        <f t="shared" ref="EP59" si="496">IF(OR($H59="", $I59="", AH59="", AI59=""), "", IF(AND($H59=AH59, $I59=AI59), $DU$4, ""))</f>
        <v/>
      </c>
      <c r="EQ59" s="4" t="str">
        <f t="shared" ref="EQ59" si="497">IF(OR($H59="", $I59="", AJ59="", AK59=""), "", IF(AJ59=AK59, $BG$4, IF(AJ59&gt;AK59, $BG$3, IF(AK59&gt;AJ59, $BG$5, ""))))</f>
        <v/>
      </c>
      <c r="ER59" s="5" t="str">
        <f t="shared" ref="ER59" si="498">IF(OR($H59="", $I59="", AJ59="", AK59=""), "", IF(AND($H59=AJ59, $I59=AK59), $DU$4, ""))</f>
        <v/>
      </c>
      <c r="ES59" s="4" t="str">
        <f t="shared" ref="ES59" si="499">IF(OR($H59="", $I59="", AL59="", AM59=""), "", IF(AL59=AM59, $BG$4, IF(AL59&gt;AM59, $BG$3, IF(AM59&gt;AL59, $BG$5, ""))))</f>
        <v/>
      </c>
      <c r="ET59" s="5" t="str">
        <f t="shared" ref="ET59" si="500">IF(OR($H59="", $I59="", AL59="", AM59=""), "", IF(AND($H59=AL59, $I59=AM59), $DU$4, ""))</f>
        <v/>
      </c>
      <c r="EU59" s="4" t="str">
        <f t="shared" ref="EU59" si="501">IF(OR($H59="", $I59="", AN59="", AO59=""), "", IF(AN59=AO59, $BG$4, IF(AN59&gt;AO59, $BG$3, IF(AO59&gt;AN59, $BG$5, ""))))</f>
        <v/>
      </c>
      <c r="EV59" s="5" t="str">
        <f t="shared" ref="EV59" si="502">IF(OR($H59="", $I59="", AN59="", AO59=""), "", IF(AND($H59=AN59, $I59=AO59), $DU$4, ""))</f>
        <v/>
      </c>
      <c r="EW59" s="4" t="str">
        <f t="shared" ref="EW59" si="503">IF(OR($H59="", $I59="", AP59="", AQ59=""), "", IF(AP59=AQ59, $BG$4, IF(AP59&gt;AQ59, $BG$3, IF(AQ59&gt;AP59, $BG$5, ""))))</f>
        <v/>
      </c>
      <c r="EX59" s="5" t="str">
        <f t="shared" ref="EX59" si="504">IF(OR($H59="", $I59="", AP59="", AQ59=""), "", IF(AND($H59=AP59, $I59=AQ59), $DU$4, ""))</f>
        <v/>
      </c>
      <c r="EY59" s="4" t="str">
        <f t="shared" ref="EY59" si="505">IF(OR($H59="", $I59="", AR59="", AS59=""), "", IF(AR59=AS59, $BG$4, IF(AR59&gt;AS59, $BG$3, IF(AS59&gt;AR59, $BG$5, ""))))</f>
        <v/>
      </c>
      <c r="EZ59" s="5" t="str">
        <f t="shared" ref="EZ59" si="506">IF(OR($H59="", $I59="", AR59="", AS59=""), "", IF(AND($H59=AR59, $I59=AS59), $DU$4, ""))</f>
        <v/>
      </c>
      <c r="FA59" s="4" t="str">
        <f t="shared" ref="FA59" si="507">IF(OR($H59="", $I59="", AT59="", AU59=""), "", IF(AT59=AU59, $BG$4, IF(AT59&gt;AU59, $BG$3, IF(AU59&gt;AT59, $BG$5, ""))))</f>
        <v/>
      </c>
      <c r="FB59" s="5" t="str">
        <f t="shared" ref="FB59" si="508">IF(OR($H59="", $I59="", AT59="", AU59=""), "", IF(AND($H59=AT59, $I59=AU59), $DU$4, ""))</f>
        <v/>
      </c>
      <c r="FC59" s="4" t="str">
        <f t="shared" ref="FC59" si="509">IF(OR($H59="", $I59="", AV59="", AW59=""), "", IF(AV59=AW59, $BG$4, IF(AV59&gt;AW59, $BG$3, IF(AW59&gt;AV59, $BG$5, ""))))</f>
        <v/>
      </c>
      <c r="FD59" s="5" t="str">
        <f t="shared" ref="FD59" si="510">IF(OR($H59="", $I59="", AV59="", AW59=""), "", IF(AND($H59=AV59, $I59=AW59), $DU$4, ""))</f>
        <v/>
      </c>
      <c r="FE59" s="4" t="str">
        <f t="shared" ref="FE59" si="511">IF(OR($H59="", $I59="", AX59="", AY59=""), "", IF(AX59=AY59, $BG$4, IF(AX59&gt;AY59, $BG$3, IF(AY59&gt;AX59, $BG$5, ""))))</f>
        <v/>
      </c>
      <c r="FF59" s="5" t="str">
        <f t="shared" ref="FF59" si="512">IF(OR($H59="", $I59="", AX59="", AY59=""), "", IF(AND($H59=AX59, $I59=AY59), $DU$4, ""))</f>
        <v/>
      </c>
      <c r="FG59" s="4" t="str">
        <f t="shared" ref="FG59" si="513">IF(OR($H59="", $I59="", AZ59="", BA59=""), "", IF(AZ59=BA59, $BG$4, IF(AZ59&gt;BA59, $BG$3, IF(BA59&gt;AZ59, $BG$5, ""))))</f>
        <v/>
      </c>
      <c r="FH59" s="5" t="str">
        <f t="shared" ref="FH59" si="514">IF(OR($H59="", $I59="", AZ59="", BA59=""), "", IF(AND($H59=AZ59, $I59=BA59), $DU$4, ""))</f>
        <v/>
      </c>
      <c r="FJ59" s="4" t="str">
        <f>IF(OR($BG59="", DU59=""), "", IF($BG59=DU59, $FH$3, IF(AND(BG59=DU59, DU59=$BG$4), $FH$4+$FH$3, 0)))</f>
        <v/>
      </c>
      <c r="FK59" s="5" t="str">
        <f>IF(DU59="", "", IF(DV59=$DU$4, $FH$2, 0))</f>
        <v/>
      </c>
      <c r="FL59" s="4" t="str">
        <f>IF(OR($BG59="", DW59=""), "", IF($BG59=DW59, $FH$3, IF(AND(BI59=DW59, DW59=$BG$4), $FH$4+$FH$3, 0)))</f>
        <v/>
      </c>
      <c r="FM59" s="5" t="str">
        <f>IF(DW59="", "", IF(DX59=$DU$4, $FH$2, 0))</f>
        <v/>
      </c>
      <c r="FN59" s="4" t="str">
        <f>IF(OR($BG59="", DY59=""), "", IF($BG59=DY59, $FH$3, IF(AND(BK59=DY59, DY59=$BG$4), $FH$4+$FH$3, 0)))</f>
        <v/>
      </c>
      <c r="FO59" s="5" t="str">
        <f>IF(DY59="", "", IF(DZ59=$DU$4, $FH$2, 0))</f>
        <v/>
      </c>
      <c r="FP59" s="4" t="str">
        <f>IF(OR($BG59="", EA59=""), "", IF($BG59=EA59, $FH$3, IF(AND(BM59=EA59, EA59=$BG$4), $FH$4+$FH$3, 0)))</f>
        <v/>
      </c>
      <c r="FQ59" s="5" t="str">
        <f>IF(EA59="", "", IF(EB59=$DU$4, $FH$2, 0))</f>
        <v/>
      </c>
      <c r="FR59" s="4" t="str">
        <f>IF(OR($BG59="", EC59=""), "", IF($BG59=EC59, $FH$3, IF(AND(BO59=EC59, EC59=$BG$4), $FH$4+$FH$3, 0)))</f>
        <v/>
      </c>
      <c r="FS59" s="5" t="str">
        <f>IF(EC59="", "", IF(ED59=$DU$4, $FH$2, 0))</f>
        <v/>
      </c>
      <c r="FT59" s="4" t="str">
        <f>IF(OR($BG59="", EE59=""), "", IF($BG59=EE59, $FH$3, IF(AND(BQ59=EE59, EE59=$BG$4), $FH$4+$FH$3, 0)))</f>
        <v/>
      </c>
      <c r="FU59" s="5" t="str">
        <f>IF(EE59="", "", IF(EF59=$DU$4, $FH$2, 0))</f>
        <v/>
      </c>
      <c r="FV59" s="4" t="str">
        <f>IF(OR($BG59="", EG59=""), "", IF($BG59=EG59, $FH$3, IF(AND(BS59=EG59, EG59=$BG$4), $FH$4+$FH$3, 0)))</f>
        <v/>
      </c>
      <c r="FW59" s="5" t="str">
        <f>IF(EG59="", "", IF(EH59=$DU$4, $FH$2, 0))</f>
        <v/>
      </c>
      <c r="FX59" s="4" t="str">
        <f>IF(OR($BG59="", EI59=""), "", IF($BG59=EI59, $FH$3, IF(AND(BU59=EI59, EI59=$BG$4), $FH$4+$FH$3, 0)))</f>
        <v/>
      </c>
      <c r="FY59" s="5" t="str">
        <f>IF(EI59="", "", IF(EJ59=$DU$4, $FH$2, 0))</f>
        <v/>
      </c>
      <c r="FZ59" s="4" t="str">
        <f>IF(OR($BG59="", EK59=""), "", IF($BG59=EK59, $FH$3, IF(AND(BW59=EK59, EK59=$BG$4), $FH$4+$FH$3, 0)))</f>
        <v/>
      </c>
      <c r="GA59" s="5" t="str">
        <f>IF(EK59="", "", IF(EL59=$DU$4, $FH$2, 0))</f>
        <v/>
      </c>
      <c r="GB59" s="4" t="str">
        <f>IF(OR($BG59="", EM59=""), "", IF($BG59=EM59, $FH$3, IF(AND(BY59=EM59, EM59=$BG$4), $FH$4+$FH$3, 0)))</f>
        <v/>
      </c>
      <c r="GC59" s="5" t="str">
        <f>IF(EM59="", "", IF(EN59=$DU$4, $FH$2, 0))</f>
        <v/>
      </c>
      <c r="GD59" s="4" t="str">
        <f>IF(OR($BG59="", EO59=""), "", IF($BG59=EO59, $FH$3, IF(AND(CA59=EO59, EO59=$BG$4), $FH$4+$FH$3, 0)))</f>
        <v/>
      </c>
      <c r="GE59" s="5" t="str">
        <f>IF(EO59="", "", IF(EP59=$DU$4, $FH$2, 0))</f>
        <v/>
      </c>
      <c r="GF59" s="4" t="str">
        <f>IF(OR($BG59="", EQ59=""), "", IF($BG59=EQ59, $FH$3, IF(AND(CC59=EQ59, EQ59=$BG$4), $FH$4+$FH$3, 0)))</f>
        <v/>
      </c>
      <c r="GG59" s="5" t="str">
        <f>IF(EQ59="", "", IF(ER59=$DU$4, $FH$2, 0))</f>
        <v/>
      </c>
      <c r="GH59" s="4" t="str">
        <f>IF(OR($BG59="", ES59=""), "", IF($BG59=ES59, $FH$3, IF(AND(CE59=ES59, ES59=$BG$4), $FH$4+$FH$3, 0)))</f>
        <v/>
      </c>
      <c r="GI59" s="5" t="str">
        <f>IF(ES59="", "", IF(ET59=$DU$4, $FH$2, 0))</f>
        <v/>
      </c>
      <c r="GJ59" s="4" t="str">
        <f>IF(OR($BG59="", EU59=""), "", IF($BG59=EU59, $FH$3, IF(AND(CG59=EU59, EU59=$BG$4), $FH$4+$FH$3, 0)))</f>
        <v/>
      </c>
      <c r="GK59" s="5" t="str">
        <f>IF(EU59="", "", IF(EV59=$DU$4, $FH$2, 0))</f>
        <v/>
      </c>
      <c r="GL59" s="4" t="str">
        <f>IF(OR($BG59="", EW59=""), "", IF($BG59=EW59, $FH$3, IF(AND(CI59=EW59, EW59=$BG$4), $FH$4+$FH$3, 0)))</f>
        <v/>
      </c>
      <c r="GM59" s="5" t="str">
        <f>IF(EW59="", "", IF(EX59=$DU$4, $FH$2, 0))</f>
        <v/>
      </c>
      <c r="GN59" s="4" t="str">
        <f>IF(OR($BG59="", EY59=""), "", IF($BG59=EY59, $FH$3, IF(AND(CK59=EY59, EY59=$BG$4), $FH$4+$FH$3, 0)))</f>
        <v/>
      </c>
      <c r="GO59" s="5" t="str">
        <f>IF(EY59="", "", IF(EZ59=$DU$4, $FH$2, 0))</f>
        <v/>
      </c>
      <c r="GP59" s="4" t="str">
        <f>IF(OR($BG59="", FA59=""), "", IF($BG59=FA59, $FH$3, IF(AND(CM59=FA59, FA59=$BG$4), $FH$4+$FH$3, 0)))</f>
        <v/>
      </c>
      <c r="GQ59" s="5" t="str">
        <f>IF(FA59="", "", IF(FB59=$DU$4, $FH$2, 0))</f>
        <v/>
      </c>
      <c r="GR59" s="4" t="str">
        <f>IF(OR($BG59="", FC59=""), "", IF($BG59=FC59, $FH$3, IF(AND(CO59=FC59, FC59=$BG$4), $FH$4+$FH$3, 0)))</f>
        <v/>
      </c>
      <c r="GS59" s="5" t="str">
        <f>IF(FC59="", "", IF(FD59=$DU$4, $FH$2, 0))</f>
        <v/>
      </c>
      <c r="GT59" s="4" t="str">
        <f>IF(OR($BG59="", FE59=""), "", IF($BG59=FE59, $FH$3, IF(AND(CQ59=FE59, FE59=$BG$4), $FH$4+$FH$3, 0)))</f>
        <v/>
      </c>
      <c r="GU59" s="5" t="str">
        <f>IF(FE59="", "", IF(FF59=$DU$4, $FH$2, 0))</f>
        <v/>
      </c>
      <c r="GV59" s="4" t="str">
        <f>IF(OR($BG59="", FG59=""), "", IF($BG59=FG59, $FH$3, IF(AND(CS59=FG59, FG59=$BG$4), $FH$4+$FH$3, 0)))</f>
        <v/>
      </c>
      <c r="GW59" s="5" t="str">
        <f>IF(FG59="", "", IF(FH59=$DU$4, $FH$2, 0))</f>
        <v/>
      </c>
    </row>
    <row r="60" spans="1:205" x14ac:dyDescent="0.25">
      <c r="A60" s="2"/>
      <c r="B60" s="2"/>
      <c r="C60" s="2"/>
      <c r="D60" s="2"/>
      <c r="E60" s="2"/>
      <c r="F60" s="2"/>
      <c r="G60" s="2"/>
      <c r="H60" s="80"/>
      <c r="I60" s="80"/>
      <c r="J60" s="2"/>
      <c r="K60" s="245" t="s">
        <v>237</v>
      </c>
      <c r="L60" s="245"/>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CA60" s="17"/>
      <c r="CB60" s="17"/>
    </row>
    <row r="61" spans="1:205" x14ac:dyDescent="0.25">
      <c r="A61" s="2"/>
      <c r="B61" s="104" t="s">
        <v>239</v>
      </c>
      <c r="C61" s="105"/>
      <c r="D61" s="106"/>
      <c r="E61" s="2"/>
      <c r="F61" s="97" t="s">
        <v>233</v>
      </c>
      <c r="G61" s="2"/>
      <c r="H61" s="107" t="s">
        <v>234</v>
      </c>
      <c r="I61" s="109"/>
      <c r="J61" s="2"/>
      <c r="K61" s="107" t="s">
        <v>168</v>
      </c>
      <c r="L61" s="109"/>
      <c r="M61" s="2"/>
      <c r="N61" s="107" t="str">
        <f>'Intro &amp; Setup'!$BG$19</f>
        <v/>
      </c>
      <c r="O61" s="109"/>
      <c r="P61" s="107" t="str">
        <f>'Intro &amp; Setup'!$BG$20</f>
        <v/>
      </c>
      <c r="Q61" s="109"/>
      <c r="R61" s="107" t="str">
        <f>'Intro &amp; Setup'!$BG$21</f>
        <v/>
      </c>
      <c r="S61" s="109"/>
      <c r="T61" s="107" t="str">
        <f>'Intro &amp; Setup'!$BG$22</f>
        <v/>
      </c>
      <c r="U61" s="109"/>
      <c r="V61" s="107" t="str">
        <f>'Intro &amp; Setup'!$BG$23</f>
        <v/>
      </c>
      <c r="W61" s="109"/>
      <c r="X61" s="107" t="str">
        <f>'Intro &amp; Setup'!$BG$24</f>
        <v/>
      </c>
      <c r="Y61" s="109"/>
      <c r="Z61" s="107" t="str">
        <f>'Intro &amp; Setup'!$BG$25</f>
        <v/>
      </c>
      <c r="AA61" s="109"/>
      <c r="AB61" s="107" t="str">
        <f>'Intro &amp; Setup'!$BG$26</f>
        <v/>
      </c>
      <c r="AC61" s="109"/>
      <c r="AD61" s="107" t="str">
        <f>'Intro &amp; Setup'!$BG$27</f>
        <v/>
      </c>
      <c r="AE61" s="109"/>
      <c r="AF61" s="107" t="str">
        <f>'Intro &amp; Setup'!$BG$28</f>
        <v/>
      </c>
      <c r="AG61" s="109"/>
      <c r="AH61" s="107" t="str">
        <f>'Intro &amp; Setup'!$BG$29</f>
        <v/>
      </c>
      <c r="AI61" s="109"/>
      <c r="AJ61" s="107" t="str">
        <f>'Intro &amp; Setup'!$BG$30</f>
        <v/>
      </c>
      <c r="AK61" s="109"/>
      <c r="AL61" s="107" t="str">
        <f>'Intro &amp; Setup'!$BG$31</f>
        <v/>
      </c>
      <c r="AM61" s="109"/>
      <c r="AN61" s="107" t="str">
        <f>'Intro &amp; Setup'!$BG$32</f>
        <v/>
      </c>
      <c r="AO61" s="109"/>
      <c r="AP61" s="107" t="str">
        <f>'Intro &amp; Setup'!$BG$33</f>
        <v/>
      </c>
      <c r="AQ61" s="109"/>
      <c r="AR61" s="107" t="str">
        <f>'Intro &amp; Setup'!$BG$34</f>
        <v/>
      </c>
      <c r="AS61" s="109"/>
      <c r="AT61" s="107" t="str">
        <f>'Intro &amp; Setup'!$BG$35</f>
        <v/>
      </c>
      <c r="AU61" s="109"/>
      <c r="AV61" s="107" t="str">
        <f>'Intro &amp; Setup'!$BG$36</f>
        <v/>
      </c>
      <c r="AW61" s="109"/>
      <c r="AX61" s="107" t="str">
        <f>'Intro &amp; Setup'!$BG$37</f>
        <v/>
      </c>
      <c r="AY61" s="109"/>
      <c r="AZ61" s="107" t="str">
        <f>'Intro &amp; Setup'!$BG$38</f>
        <v/>
      </c>
      <c r="BA61" s="109"/>
      <c r="BB61" s="2"/>
      <c r="CA61" s="17"/>
      <c r="CB61" s="17"/>
    </row>
    <row r="62" spans="1:205" x14ac:dyDescent="0.25">
      <c r="A62" s="2"/>
      <c r="B62" s="21" t="str">
        <f>IFERROR(INDEX('Tournament Setup'!$B$17:$B$84, MATCH($BE62, 'Tournament Setup'!$BV$17:$BV$84, 0)), "")</f>
        <v/>
      </c>
      <c r="C62" s="36" t="s">
        <v>9</v>
      </c>
      <c r="D62" s="21" t="str">
        <f>IFERROR(INDEX('Tournament Setup'!$J$17:$J$84, MATCH($BE62, 'Tournament Setup'!$BV$17:$BV$84, 0)), "")</f>
        <v/>
      </c>
      <c r="E62" s="2"/>
      <c r="F62" s="71">
        <f>IFERROR(INDEX('Tournament Setup'!$AV$17:$AV$84, MATCH($BE62, 'Tournament Setup'!$BV$17:$BV$84, 0)), "")</f>
        <v>45227.833333333336</v>
      </c>
      <c r="G62" s="2"/>
      <c r="H62" s="72"/>
      <c r="I62" s="73"/>
      <c r="J62" s="2"/>
      <c r="K62" s="72"/>
      <c r="L62" s="73"/>
      <c r="M62" s="2"/>
      <c r="N62" s="40"/>
      <c r="O62" s="41"/>
      <c r="P62" s="40"/>
      <c r="Q62" s="41"/>
      <c r="R62" s="40"/>
      <c r="S62" s="41"/>
      <c r="T62" s="40"/>
      <c r="U62" s="41"/>
      <c r="V62" s="40"/>
      <c r="W62" s="41"/>
      <c r="X62" s="40"/>
      <c r="Y62" s="41"/>
      <c r="Z62" s="40"/>
      <c r="AA62" s="41"/>
      <c r="AB62" s="40"/>
      <c r="AC62" s="41"/>
      <c r="AD62" s="40"/>
      <c r="AE62" s="41"/>
      <c r="AF62" s="40"/>
      <c r="AG62" s="41"/>
      <c r="AH62" s="40"/>
      <c r="AI62" s="41"/>
      <c r="AJ62" s="40"/>
      <c r="AK62" s="41"/>
      <c r="AL62" s="40"/>
      <c r="AM62" s="41"/>
      <c r="AN62" s="40"/>
      <c r="AO62" s="41"/>
      <c r="AP62" s="40"/>
      <c r="AQ62" s="41"/>
      <c r="AR62" s="40"/>
      <c r="AS62" s="41"/>
      <c r="AT62" s="40"/>
      <c r="AU62" s="41"/>
      <c r="AV62" s="40"/>
      <c r="AW62" s="41"/>
      <c r="AX62" s="40"/>
      <c r="AY62" s="41"/>
      <c r="AZ62" s="40"/>
      <c r="BA62" s="41"/>
      <c r="BB62" s="2"/>
      <c r="BE62" s="21">
        <v>48</v>
      </c>
      <c r="BG62" s="21" t="str">
        <f>IF(OR($H62="", $I62=""), "", IF($H62=$I62, $BG$4, IF(H62&gt;I62, $BG$3, IF(I62&gt;H62, $BG$5, ""))))</f>
        <v/>
      </c>
      <c r="BI62" s="21" t="str">
        <f>IF(AND($H62="", $I62=""), "", IF($H62&gt;$I62, $B62, IF($I62&gt;$H62, $D62, IF($H62=$I62, IF($K62="*", $B62, IF($L62="*", $D62, "")), ""))))</f>
        <v/>
      </c>
      <c r="BJ62" s="21" t="str">
        <f>IF(AND($H62="", $I62=""), "", IF($H62&gt;$I62, $D62, IF($I62&gt;$H62, $B62, IF($H62=$I62, IF($K62="*", $D62, IF($L62="*", $B62, "")), ""))))</f>
        <v/>
      </c>
      <c r="BL62" s="21" t="str">
        <f>IF(AND(NOT($H62=""), NOT($I62=""), $H62=$I62, $K62="", $L62=""), "X", "")</f>
        <v/>
      </c>
      <c r="CA62" s="4" t="str">
        <f>IFERROR(INDEX('Tournament Setup'!$J$90:$J$109, MATCH($B62, 'Tournament Setup'!$B$90:$B$109, 0)), "")</f>
        <v/>
      </c>
      <c r="CB62" s="5" t="str">
        <f>IFERROR(INDEX('Tournament Setup'!$Q$90:$Q$109, MATCH($B62, 'Tournament Setup'!$B$90:$B$109, 0)), "")</f>
        <v/>
      </c>
      <c r="CC62" s="4" t="str">
        <f>IFERROR(INDEX('Tournament Setup'!$J$90:$J$109, MATCH($D62, 'Tournament Setup'!$B$90:$B$109, 0)), "")</f>
        <v/>
      </c>
      <c r="CD62" s="5" t="str">
        <f>IFERROR(INDEX('Tournament Setup'!$Q$90:$Q$109, MATCH($D62, 'Tournament Setup'!$B$90:$B$109, 0)), "")</f>
        <v/>
      </c>
      <c r="CF62" s="4" t="str">
        <f t="shared" ref="CF62" si="515">IF(OR($H62="", N62=""), "", ABS($H62-N62))</f>
        <v/>
      </c>
      <c r="CG62" s="39" t="str">
        <f>IF(OR($I62="", O62=""), "", ABS($I62-O62))</f>
        <v/>
      </c>
      <c r="CH62" s="39" t="str">
        <f t="shared" ref="CH62" si="516">IF(OR($H62="", P62=""), "", ABS($H62-P62))</f>
        <v/>
      </c>
      <c r="CI62" s="39" t="str">
        <f t="shared" ref="CI62" si="517">IF(OR($I62="", Q62=""), "", ABS($I62-Q62))</f>
        <v/>
      </c>
      <c r="CJ62" s="39" t="str">
        <f t="shared" ref="CJ62" si="518">IF(OR($H62="", R62=""), "", ABS($H62-R62))</f>
        <v/>
      </c>
      <c r="CK62" s="39" t="str">
        <f t="shared" ref="CK62" si="519">IF(OR($I62="", S62=""), "", ABS($I62-S62))</f>
        <v/>
      </c>
      <c r="CL62" s="39" t="str">
        <f t="shared" ref="CL62" si="520">IF(OR($H62="", T62=""), "", ABS($H62-T62))</f>
        <v/>
      </c>
      <c r="CM62" s="39" t="str">
        <f t="shared" ref="CM62" si="521">IF(OR($I62="", U62=""), "", ABS($I62-U62))</f>
        <v/>
      </c>
      <c r="CN62" s="39" t="str">
        <f t="shared" ref="CN62" si="522">IF(OR($H62="", V62=""), "", ABS($H62-V62))</f>
        <v/>
      </c>
      <c r="CO62" s="39" t="str">
        <f t="shared" ref="CO62" si="523">IF(OR($I62="", W62=""), "", ABS($I62-W62))</f>
        <v/>
      </c>
      <c r="CP62" s="39" t="str">
        <f t="shared" ref="CP62" si="524">IF(OR($H62="", X62=""), "", ABS($H62-X62))</f>
        <v/>
      </c>
      <c r="CQ62" s="39" t="str">
        <f t="shared" ref="CQ62" si="525">IF(OR($I62="", Y62=""), "", ABS($I62-Y62))</f>
        <v/>
      </c>
      <c r="CR62" s="39" t="str">
        <f t="shared" ref="CR62" si="526">IF(OR($H62="", Z62=""), "", ABS($H62-Z62))</f>
        <v/>
      </c>
      <c r="CS62" s="39" t="str">
        <f t="shared" ref="CS62" si="527">IF(OR($I62="", AA62=""), "", ABS($I62-AA62))</f>
        <v/>
      </c>
      <c r="CT62" s="39" t="str">
        <f t="shared" ref="CT62" si="528">IF(OR($H62="", AB62=""), "", ABS($H62-AB62))</f>
        <v/>
      </c>
      <c r="CU62" s="39" t="str">
        <f t="shared" ref="CU62" si="529">IF(OR($I62="", AC62=""), "", ABS($I62-AC62))</f>
        <v/>
      </c>
      <c r="CV62" s="39" t="str">
        <f t="shared" ref="CV62" si="530">IF(OR($H62="", AD62=""), "", ABS($H62-AD62))</f>
        <v/>
      </c>
      <c r="CW62" s="39" t="str">
        <f t="shared" ref="CW62" si="531">IF(OR($I62="", AE62=""), "", ABS($I62-AE62))</f>
        <v/>
      </c>
      <c r="CX62" s="39" t="str">
        <f t="shared" ref="CX62" si="532">IF(OR($H62="", AF62=""), "", ABS($H62-AF62))</f>
        <v/>
      </c>
      <c r="CY62" s="39" t="str">
        <f t="shared" ref="CY62" si="533">IF(OR($I62="", AG62=""), "", ABS($I62-AG62))</f>
        <v/>
      </c>
      <c r="CZ62" s="39" t="str">
        <f t="shared" ref="CZ62" si="534">IF(OR($H62="", AH62=""), "", ABS($H62-AH62))</f>
        <v/>
      </c>
      <c r="DA62" s="39" t="str">
        <f t="shared" ref="DA62" si="535">IF(OR($I62="", AI62=""), "", ABS($I62-AI62))</f>
        <v/>
      </c>
      <c r="DB62" s="39" t="str">
        <f t="shared" ref="DB62" si="536">IF(OR($H62="", AJ62=""), "", ABS($H62-AJ62))</f>
        <v/>
      </c>
      <c r="DC62" s="39" t="str">
        <f t="shared" ref="DC62" si="537">IF(OR($I62="", AK62=""), "", ABS($I62-AK62))</f>
        <v/>
      </c>
      <c r="DD62" s="39" t="str">
        <f t="shared" ref="DD62" si="538">IF(OR($H62="", AL62=""), "", ABS($H62-AL62))</f>
        <v/>
      </c>
      <c r="DE62" s="39" t="str">
        <f t="shared" ref="DE62" si="539">IF(OR($I62="", AM62=""), "", ABS($I62-AM62))</f>
        <v/>
      </c>
      <c r="DF62" s="39" t="str">
        <f t="shared" ref="DF62" si="540">IF(OR($H62="", AN62=""), "", ABS($H62-AN62))</f>
        <v/>
      </c>
      <c r="DG62" s="39" t="str">
        <f t="shared" ref="DG62" si="541">IF(OR($I62="", AO62=""), "", ABS($I62-AO62))</f>
        <v/>
      </c>
      <c r="DH62" s="39" t="str">
        <f t="shared" ref="DH62" si="542">IF(OR($H62="", AP62=""), "", ABS($H62-AP62))</f>
        <v/>
      </c>
      <c r="DI62" s="39" t="str">
        <f t="shared" ref="DI62" si="543">IF(OR($I62="", AQ62=""), "", ABS($I62-AQ62))</f>
        <v/>
      </c>
      <c r="DJ62" s="39" t="str">
        <f t="shared" ref="DJ62" si="544">IF(OR($H62="", AR62=""), "", ABS($H62-AR62))</f>
        <v/>
      </c>
      <c r="DK62" s="39" t="str">
        <f t="shared" ref="DK62" si="545">IF(OR($I62="", AS62=""), "", ABS($I62-AS62))</f>
        <v/>
      </c>
      <c r="DL62" s="39" t="str">
        <f t="shared" ref="DL62" si="546">IF(OR($H62="", AT62=""), "", ABS($H62-AT62))</f>
        <v/>
      </c>
      <c r="DM62" s="39" t="str">
        <f t="shared" ref="DM62" si="547">IF(OR($I62="", AU62=""), "", ABS($I62-AU62))</f>
        <v/>
      </c>
      <c r="DN62" s="39" t="str">
        <f t="shared" ref="DN62" si="548">IF(OR($H62="", AV62=""), "", ABS($H62-AV62))</f>
        <v/>
      </c>
      <c r="DO62" s="39" t="str">
        <f t="shared" ref="DO62" si="549">IF(OR($I62="", AW62=""), "", ABS($I62-AW62))</f>
        <v/>
      </c>
      <c r="DP62" s="39" t="str">
        <f t="shared" ref="DP62" si="550">IF(OR($H62="", AX62=""), "", ABS($H62-AX62))</f>
        <v/>
      </c>
      <c r="DQ62" s="39" t="str">
        <f t="shared" ref="DQ62" si="551">IF(OR($I62="", AY62=""), "", ABS($I62-AY62))</f>
        <v/>
      </c>
      <c r="DR62" s="39" t="str">
        <f t="shared" ref="DR62" si="552">IF(OR($H62="", AZ62=""), "", ABS($H62-AZ62))</f>
        <v/>
      </c>
      <c r="DS62" s="5" t="str">
        <f t="shared" ref="DS62" si="553">IF(OR($I62="", BA62=""), "", ABS($I62-BA62))</f>
        <v/>
      </c>
      <c r="DU62" s="4" t="str">
        <f t="shared" ref="DU62" si="554">IF(OR($H62="", $I62="", N62="", O62=""), "", IF(N62=O62, $BG$4, IF(N62&gt;O62, $BG$3, IF(O62&gt;N62, $BG$5, ""))))</f>
        <v/>
      </c>
      <c r="DV62" s="5" t="str">
        <f t="shared" ref="DV62" si="555">IF(OR($H62="", $I62="", N62="", O62=""), "", IF(AND($H62=N62, $I62=O62), $DU$4, ""))</f>
        <v/>
      </c>
      <c r="DW62" s="4" t="str">
        <f t="shared" ref="DW62" si="556">IF(OR($H62="", $I62="", P62="", Q62=""), "", IF(P62=Q62, $BG$4, IF(P62&gt;Q62, $BG$3, IF(Q62&gt;P62, $BG$5, ""))))</f>
        <v/>
      </c>
      <c r="DX62" s="5" t="str">
        <f t="shared" ref="DX62" si="557">IF(OR($H62="", $I62="", P62="", Q62=""), "", IF(AND($H62=P62, $I62=Q62), $DU$4, ""))</f>
        <v/>
      </c>
      <c r="DY62" s="4" t="str">
        <f t="shared" ref="DY62" si="558">IF(OR($H62="", $I62="", R62="", S62=""), "", IF(R62=S62, $BG$4, IF(R62&gt;S62, $BG$3, IF(S62&gt;R62, $BG$5, ""))))</f>
        <v/>
      </c>
      <c r="DZ62" s="5" t="str">
        <f t="shared" ref="DZ62" si="559">IF(OR($H62="", $I62="", R62="", S62=""), "", IF(AND($H62=R62, $I62=S62), $DU$4, ""))</f>
        <v/>
      </c>
      <c r="EA62" s="4" t="str">
        <f t="shared" ref="EA62" si="560">IF(OR($H62="", $I62="", T62="", U62=""), "", IF(T62=U62, $BG$4, IF(T62&gt;U62, $BG$3, IF(U62&gt;T62, $BG$5, ""))))</f>
        <v/>
      </c>
      <c r="EB62" s="5" t="str">
        <f t="shared" ref="EB62" si="561">IF(OR($H62="", $I62="", T62="", U62=""), "", IF(AND($H62=T62, $I62=U62), $DU$4, ""))</f>
        <v/>
      </c>
      <c r="EC62" s="4" t="str">
        <f t="shared" ref="EC62" si="562">IF(OR($H62="", $I62="", V62="", W62=""), "", IF(V62=W62, $BG$4, IF(V62&gt;W62, $BG$3, IF(W62&gt;V62, $BG$5, ""))))</f>
        <v/>
      </c>
      <c r="ED62" s="5" t="str">
        <f t="shared" ref="ED62" si="563">IF(OR($H62="", $I62="", V62="", W62=""), "", IF(AND($H62=V62, $I62=W62), $DU$4, ""))</f>
        <v/>
      </c>
      <c r="EE62" s="4" t="str">
        <f t="shared" ref="EE62" si="564">IF(OR($H62="", $I62="", X62="", Y62=""), "", IF(X62=Y62, $BG$4, IF(X62&gt;Y62, $BG$3, IF(Y62&gt;X62, $BG$5, ""))))</f>
        <v/>
      </c>
      <c r="EF62" s="5" t="str">
        <f t="shared" ref="EF62" si="565">IF(OR($H62="", $I62="", X62="", Y62=""), "", IF(AND($H62=X62, $I62=Y62), $DU$4, ""))</f>
        <v/>
      </c>
      <c r="EG62" s="4" t="str">
        <f t="shared" ref="EG62" si="566">IF(OR($H62="", $I62="", Z62="", AA62=""), "", IF(Z62=AA62, $BG$4, IF(Z62&gt;AA62, $BG$3, IF(AA62&gt;Z62, $BG$5, ""))))</f>
        <v/>
      </c>
      <c r="EH62" s="5" t="str">
        <f t="shared" ref="EH62" si="567">IF(OR($H62="", $I62="", Z62="", AA62=""), "", IF(AND($H62=Z62, $I62=AA62), $DU$4, ""))</f>
        <v/>
      </c>
      <c r="EI62" s="4" t="str">
        <f t="shared" ref="EI62" si="568">IF(OR($H62="", $I62="", AB62="", AC62=""), "", IF(AB62=AC62, $BG$4, IF(AB62&gt;AC62, $BG$3, IF(AC62&gt;AB62, $BG$5, ""))))</f>
        <v/>
      </c>
      <c r="EJ62" s="5" t="str">
        <f t="shared" ref="EJ62" si="569">IF(OR($H62="", $I62="", AB62="", AC62=""), "", IF(AND($H62=AB62, $I62=AC62), $DU$4, ""))</f>
        <v/>
      </c>
      <c r="EK62" s="4" t="str">
        <f t="shared" ref="EK62" si="570">IF(OR($H62="", $I62="", AD62="", AE62=""), "", IF(AD62=AE62, $BG$4, IF(AD62&gt;AE62, $BG$3, IF(AE62&gt;AD62, $BG$5, ""))))</f>
        <v/>
      </c>
      <c r="EL62" s="5" t="str">
        <f t="shared" ref="EL62" si="571">IF(OR($H62="", $I62="", AD62="", AE62=""), "", IF(AND($H62=AD62, $I62=AE62), $DU$4, ""))</f>
        <v/>
      </c>
      <c r="EM62" s="4" t="str">
        <f t="shared" ref="EM62" si="572">IF(OR($H62="", $I62="", AF62="", AG62=""), "", IF(AF62=AG62, $BG$4, IF(AF62&gt;AG62, $BG$3, IF(AG62&gt;AF62, $BG$5, ""))))</f>
        <v/>
      </c>
      <c r="EN62" s="5" t="str">
        <f t="shared" ref="EN62" si="573">IF(OR($H62="", $I62="", AF62="", AG62=""), "", IF(AND($H62=AF62, $I62=AG62), $DU$4, ""))</f>
        <v/>
      </c>
      <c r="EO62" s="4" t="str">
        <f t="shared" ref="EO62" si="574">IF(OR($H62="", $I62="", AH62="", AI62=""), "", IF(AH62=AI62, $BG$4, IF(AH62&gt;AI62, $BG$3, IF(AI62&gt;AH62, $BG$5, ""))))</f>
        <v/>
      </c>
      <c r="EP62" s="5" t="str">
        <f t="shared" ref="EP62" si="575">IF(OR($H62="", $I62="", AH62="", AI62=""), "", IF(AND($H62=AH62, $I62=AI62), $DU$4, ""))</f>
        <v/>
      </c>
      <c r="EQ62" s="4" t="str">
        <f t="shared" ref="EQ62" si="576">IF(OR($H62="", $I62="", AJ62="", AK62=""), "", IF(AJ62=AK62, $BG$4, IF(AJ62&gt;AK62, $BG$3, IF(AK62&gt;AJ62, $BG$5, ""))))</f>
        <v/>
      </c>
      <c r="ER62" s="5" t="str">
        <f t="shared" ref="ER62" si="577">IF(OR($H62="", $I62="", AJ62="", AK62=""), "", IF(AND($H62=AJ62, $I62=AK62), $DU$4, ""))</f>
        <v/>
      </c>
      <c r="ES62" s="4" t="str">
        <f t="shared" ref="ES62" si="578">IF(OR($H62="", $I62="", AL62="", AM62=""), "", IF(AL62=AM62, $BG$4, IF(AL62&gt;AM62, $BG$3, IF(AM62&gt;AL62, $BG$5, ""))))</f>
        <v/>
      </c>
      <c r="ET62" s="5" t="str">
        <f t="shared" ref="ET62" si="579">IF(OR($H62="", $I62="", AL62="", AM62=""), "", IF(AND($H62=AL62, $I62=AM62), $DU$4, ""))</f>
        <v/>
      </c>
      <c r="EU62" s="4" t="str">
        <f t="shared" ref="EU62" si="580">IF(OR($H62="", $I62="", AN62="", AO62=""), "", IF(AN62=AO62, $BG$4, IF(AN62&gt;AO62, $BG$3, IF(AO62&gt;AN62, $BG$5, ""))))</f>
        <v/>
      </c>
      <c r="EV62" s="5" t="str">
        <f t="shared" ref="EV62" si="581">IF(OR($H62="", $I62="", AN62="", AO62=""), "", IF(AND($H62=AN62, $I62=AO62), $DU$4, ""))</f>
        <v/>
      </c>
      <c r="EW62" s="4" t="str">
        <f t="shared" ref="EW62" si="582">IF(OR($H62="", $I62="", AP62="", AQ62=""), "", IF(AP62=AQ62, $BG$4, IF(AP62&gt;AQ62, $BG$3, IF(AQ62&gt;AP62, $BG$5, ""))))</f>
        <v/>
      </c>
      <c r="EX62" s="5" t="str">
        <f t="shared" ref="EX62" si="583">IF(OR($H62="", $I62="", AP62="", AQ62=""), "", IF(AND($H62=AP62, $I62=AQ62), $DU$4, ""))</f>
        <v/>
      </c>
      <c r="EY62" s="4" t="str">
        <f t="shared" ref="EY62" si="584">IF(OR($H62="", $I62="", AR62="", AS62=""), "", IF(AR62=AS62, $BG$4, IF(AR62&gt;AS62, $BG$3, IF(AS62&gt;AR62, $BG$5, ""))))</f>
        <v/>
      </c>
      <c r="EZ62" s="5" t="str">
        <f t="shared" ref="EZ62" si="585">IF(OR($H62="", $I62="", AR62="", AS62=""), "", IF(AND($H62=AR62, $I62=AS62), $DU$4, ""))</f>
        <v/>
      </c>
      <c r="FA62" s="4" t="str">
        <f t="shared" ref="FA62" si="586">IF(OR($H62="", $I62="", AT62="", AU62=""), "", IF(AT62=AU62, $BG$4, IF(AT62&gt;AU62, $BG$3, IF(AU62&gt;AT62, $BG$5, ""))))</f>
        <v/>
      </c>
      <c r="FB62" s="5" t="str">
        <f t="shared" ref="FB62" si="587">IF(OR($H62="", $I62="", AT62="", AU62=""), "", IF(AND($H62=AT62, $I62=AU62), $DU$4, ""))</f>
        <v/>
      </c>
      <c r="FC62" s="4" t="str">
        <f t="shared" ref="FC62" si="588">IF(OR($H62="", $I62="", AV62="", AW62=""), "", IF(AV62=AW62, $BG$4, IF(AV62&gt;AW62, $BG$3, IF(AW62&gt;AV62, $BG$5, ""))))</f>
        <v/>
      </c>
      <c r="FD62" s="5" t="str">
        <f t="shared" ref="FD62" si="589">IF(OR($H62="", $I62="", AV62="", AW62=""), "", IF(AND($H62=AV62, $I62=AW62), $DU$4, ""))</f>
        <v/>
      </c>
      <c r="FE62" s="4" t="str">
        <f t="shared" ref="FE62" si="590">IF(OR($H62="", $I62="", AX62="", AY62=""), "", IF(AX62=AY62, $BG$4, IF(AX62&gt;AY62, $BG$3, IF(AY62&gt;AX62, $BG$5, ""))))</f>
        <v/>
      </c>
      <c r="FF62" s="5" t="str">
        <f t="shared" ref="FF62" si="591">IF(OR($H62="", $I62="", AX62="", AY62=""), "", IF(AND($H62=AX62, $I62=AY62), $DU$4, ""))</f>
        <v/>
      </c>
      <c r="FG62" s="4" t="str">
        <f t="shared" ref="FG62" si="592">IF(OR($H62="", $I62="", AZ62="", BA62=""), "", IF(AZ62=BA62, $BG$4, IF(AZ62&gt;BA62, $BG$3, IF(BA62&gt;AZ62, $BG$5, ""))))</f>
        <v/>
      </c>
      <c r="FH62" s="5" t="str">
        <f t="shared" ref="FH62" si="593">IF(OR($H62="", $I62="", AZ62="", BA62=""), "", IF(AND($H62=AZ62, $I62=BA62), $DU$4, ""))</f>
        <v/>
      </c>
      <c r="FJ62" s="4" t="str">
        <f>IF(OR($BG62="", DU62=""), "", IF($BG62=DU62, $FH$3, IF(AND(BG62=DU62, DU62=$BG$4), $FH$4+$FH$3, 0)))</f>
        <v/>
      </c>
      <c r="FK62" s="5" t="str">
        <f>IF(DU62="", "", IF(DV62=$DU$4, $FH$2, 0))</f>
        <v/>
      </c>
      <c r="FL62" s="4" t="str">
        <f>IF(OR($BG62="", DW62=""), "", IF($BG62=DW62, $FH$3, IF(AND(BI62=DW62, DW62=$BG$4), $FH$4+$FH$3, 0)))</f>
        <v/>
      </c>
      <c r="FM62" s="5" t="str">
        <f>IF(DW62="", "", IF(DX62=$DU$4, $FH$2, 0))</f>
        <v/>
      </c>
      <c r="FN62" s="4" t="str">
        <f>IF(OR($BG62="", DY62=""), "", IF($BG62=DY62, $FH$3, IF(AND(BK62=DY62, DY62=$BG$4), $FH$4+$FH$3, 0)))</f>
        <v/>
      </c>
      <c r="FO62" s="5" t="str">
        <f>IF(DY62="", "", IF(DZ62=$DU$4, $FH$2, 0))</f>
        <v/>
      </c>
      <c r="FP62" s="4" t="str">
        <f>IF(OR($BG62="", EA62=""), "", IF($BG62=EA62, $FH$3, IF(AND(BM62=EA62, EA62=$BG$4), $FH$4+$FH$3, 0)))</f>
        <v/>
      </c>
      <c r="FQ62" s="5" t="str">
        <f>IF(EA62="", "", IF(EB62=$DU$4, $FH$2, 0))</f>
        <v/>
      </c>
      <c r="FR62" s="4" t="str">
        <f>IF(OR($BG62="", EC62=""), "", IF($BG62=EC62, $FH$3, IF(AND(BO62=EC62, EC62=$BG$4), $FH$4+$FH$3, 0)))</f>
        <v/>
      </c>
      <c r="FS62" s="5" t="str">
        <f>IF(EC62="", "", IF(ED62=$DU$4, $FH$2, 0))</f>
        <v/>
      </c>
      <c r="FT62" s="4" t="str">
        <f>IF(OR($BG62="", EE62=""), "", IF($BG62=EE62, $FH$3, IF(AND(BQ62=EE62, EE62=$BG$4), $FH$4+$FH$3, 0)))</f>
        <v/>
      </c>
      <c r="FU62" s="5" t="str">
        <f>IF(EE62="", "", IF(EF62=$DU$4, $FH$2, 0))</f>
        <v/>
      </c>
      <c r="FV62" s="4" t="str">
        <f>IF(OR($BG62="", EG62=""), "", IF($BG62=EG62, $FH$3, IF(AND(BS62=EG62, EG62=$BG$4), $FH$4+$FH$3, 0)))</f>
        <v/>
      </c>
      <c r="FW62" s="5" t="str">
        <f>IF(EG62="", "", IF(EH62=$DU$4, $FH$2, 0))</f>
        <v/>
      </c>
      <c r="FX62" s="4" t="str">
        <f>IF(OR($BG62="", EI62=""), "", IF($BG62=EI62, $FH$3, IF(AND(BU62=EI62, EI62=$BG$4), $FH$4+$FH$3, 0)))</f>
        <v/>
      </c>
      <c r="FY62" s="5" t="str">
        <f>IF(EI62="", "", IF(EJ62=$DU$4, $FH$2, 0))</f>
        <v/>
      </c>
      <c r="FZ62" s="4" t="str">
        <f>IF(OR($BG62="", EK62=""), "", IF($BG62=EK62, $FH$3, IF(AND(BW62=EK62, EK62=$BG$4), $FH$4+$FH$3, 0)))</f>
        <v/>
      </c>
      <c r="GA62" s="5" t="str">
        <f>IF(EK62="", "", IF(EL62=$DU$4, $FH$2, 0))</f>
        <v/>
      </c>
      <c r="GB62" s="4" t="str">
        <f>IF(OR($BG62="", EM62=""), "", IF($BG62=EM62, $FH$3, IF(AND(BY62=EM62, EM62=$BG$4), $FH$4+$FH$3, 0)))</f>
        <v/>
      </c>
      <c r="GC62" s="5" t="str">
        <f>IF(EM62="", "", IF(EN62=$DU$4, $FH$2, 0))</f>
        <v/>
      </c>
      <c r="GD62" s="4" t="str">
        <f>IF(OR($BG62="", EO62=""), "", IF($BG62=EO62, $FH$3, IF(AND(CA62=EO62, EO62=$BG$4), $FH$4+$FH$3, 0)))</f>
        <v/>
      </c>
      <c r="GE62" s="5" t="str">
        <f>IF(EO62="", "", IF(EP62=$DU$4, $FH$2, 0))</f>
        <v/>
      </c>
      <c r="GF62" s="4" t="str">
        <f>IF(OR($BG62="", EQ62=""), "", IF($BG62=EQ62, $FH$3, IF(AND(CC62=EQ62, EQ62=$BG$4), $FH$4+$FH$3, 0)))</f>
        <v/>
      </c>
      <c r="GG62" s="5" t="str">
        <f>IF(EQ62="", "", IF(ER62=$DU$4, $FH$2, 0))</f>
        <v/>
      </c>
      <c r="GH62" s="4" t="str">
        <f>IF(OR($BG62="", ES62=""), "", IF($BG62=ES62, $FH$3, IF(AND(CE62=ES62, ES62=$BG$4), $FH$4+$FH$3, 0)))</f>
        <v/>
      </c>
      <c r="GI62" s="5" t="str">
        <f>IF(ES62="", "", IF(ET62=$DU$4, $FH$2, 0))</f>
        <v/>
      </c>
      <c r="GJ62" s="4" t="str">
        <f>IF(OR($BG62="", EU62=""), "", IF($BG62=EU62, $FH$3, IF(AND(CG62=EU62, EU62=$BG$4), $FH$4+$FH$3, 0)))</f>
        <v/>
      </c>
      <c r="GK62" s="5" t="str">
        <f>IF(EU62="", "", IF(EV62=$DU$4, $FH$2, 0))</f>
        <v/>
      </c>
      <c r="GL62" s="4" t="str">
        <f>IF(OR($BG62="", EW62=""), "", IF($BG62=EW62, $FH$3, IF(AND(CI62=EW62, EW62=$BG$4), $FH$4+$FH$3, 0)))</f>
        <v/>
      </c>
      <c r="GM62" s="5" t="str">
        <f>IF(EW62="", "", IF(EX62=$DU$4, $FH$2, 0))</f>
        <v/>
      </c>
      <c r="GN62" s="4" t="str">
        <f>IF(OR($BG62="", EY62=""), "", IF($BG62=EY62, $FH$3, IF(AND(CK62=EY62, EY62=$BG$4), $FH$4+$FH$3, 0)))</f>
        <v/>
      </c>
      <c r="GO62" s="5" t="str">
        <f>IF(EY62="", "", IF(EZ62=$DU$4, $FH$2, 0))</f>
        <v/>
      </c>
      <c r="GP62" s="4" t="str">
        <f>IF(OR($BG62="", FA62=""), "", IF($BG62=FA62, $FH$3, IF(AND(CM62=FA62, FA62=$BG$4), $FH$4+$FH$3, 0)))</f>
        <v/>
      </c>
      <c r="GQ62" s="5" t="str">
        <f>IF(FA62="", "", IF(FB62=$DU$4, $FH$2, 0))</f>
        <v/>
      </c>
      <c r="GR62" s="4" t="str">
        <f>IF(OR($BG62="", FC62=""), "", IF($BG62=FC62, $FH$3, IF(AND(CO62=FC62, FC62=$BG$4), $FH$4+$FH$3, 0)))</f>
        <v/>
      </c>
      <c r="GS62" s="5" t="str">
        <f>IF(FC62="", "", IF(FD62=$DU$4, $FH$2, 0))</f>
        <v/>
      </c>
      <c r="GT62" s="4" t="str">
        <f>IF(OR($BG62="", FE62=""), "", IF($BG62=FE62, $FH$3, IF(AND(CQ62=FE62, FE62=$BG$4), $FH$4+$FH$3, 0)))</f>
        <v/>
      </c>
      <c r="GU62" s="5" t="str">
        <f>IF(FE62="", "", IF(FF62=$DU$4, $FH$2, 0))</f>
        <v/>
      </c>
      <c r="GV62" s="4" t="str">
        <f>IF(OR($BG62="", FG62=""), "", IF($BG62=FG62, $FH$3, IF(AND(CS62=FG62, FG62=$BG$4), $FH$4+$FH$3, 0)))</f>
        <v/>
      </c>
      <c r="GW62" s="5" t="str">
        <f>IF(FG62="", "", IF(FH62=$DU$4, $FH$2, 0))</f>
        <v/>
      </c>
    </row>
    <row r="63" spans="1:205"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CA63" s="17" t="str">
        <f>IFERROR(INDEX('Tournament Setup'!$J$90:$J$109, MATCH($B63, 'Tournament Setup'!$B$90:$B$109, 0)), "")</f>
        <v/>
      </c>
      <c r="CB63" s="17" t="str">
        <f>IFERROR(INDEX('Tournament Setup'!$Q$90:$Q$109, MATCH($B63, 'Tournament Setup'!$B$90:$B$109, 0)), "")</f>
        <v/>
      </c>
    </row>
    <row r="64" spans="1:20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G64" s="21"/>
      <c r="CA64" s="17" t="str">
        <f>IFERROR(INDEX('Tournament Setup'!$J$90:$J$109, MATCH($B64, 'Tournament Setup'!$B$90:$B$109, 0)), "")</f>
        <v/>
      </c>
      <c r="CB64" s="17" t="str">
        <f>IFERROR(INDEX('Tournament Setup'!$Q$90:$Q$109, MATCH($B64, 'Tournament Setup'!$B$90:$B$109, 0)), "")</f>
        <v/>
      </c>
    </row>
    <row r="65" spans="1:80"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G65" s="91" t="s">
        <v>289</v>
      </c>
      <c r="CA65" s="17" t="str">
        <f>IFERROR(INDEX('Tournament Setup'!$J$90:$J$109, MATCH($B65, 'Tournament Setup'!$B$90:$B$109, 0)), "")</f>
        <v/>
      </c>
      <c r="CB65" s="17" t="str">
        <f>IFERROR(INDEX('Tournament Setup'!$Q$90:$Q$109, MATCH($B65, 'Tournament Setup'!$B$90:$B$109, 0)), "")</f>
        <v/>
      </c>
    </row>
    <row r="66" spans="1:80"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CA66" s="17" t="str">
        <f>IFERROR(INDEX('Tournament Setup'!$J$90:$J$109, MATCH($B66, 'Tournament Setup'!$B$90:$B$109, 0)), "")</f>
        <v/>
      </c>
      <c r="CB66" s="17" t="str">
        <f>IFERROR(INDEX('Tournament Setup'!$Q$90:$Q$109, MATCH($B66, 'Tournament Setup'!$B$90:$B$109, 0)), "")</f>
        <v/>
      </c>
    </row>
    <row r="67" spans="1:80" hidden="1" x14ac:dyDescent="0.25">
      <c r="CA67" s="17" t="str">
        <f>IFERROR(INDEX('Tournament Setup'!$J$90:$J$109, MATCH($B67, 'Tournament Setup'!$B$90:$B$109, 0)), "")</f>
        <v/>
      </c>
      <c r="CB67" s="17" t="str">
        <f>IFERROR(INDEX('Tournament Setup'!$Q$90:$Q$109, MATCH($B67, 'Tournament Setup'!$B$90:$B$109, 0)), "")</f>
        <v/>
      </c>
    </row>
    <row r="68" spans="1:80" hidden="1" x14ac:dyDescent="0.25">
      <c r="CA68" s="17" t="str">
        <f>IFERROR(INDEX('Tournament Setup'!$J$90:$J$109, MATCH($B68, 'Tournament Setup'!$B$90:$B$109, 0)), "")</f>
        <v/>
      </c>
      <c r="CB68" s="17" t="str">
        <f>IFERROR(INDEX('Tournament Setup'!$Q$90:$Q$109, MATCH($B68, 'Tournament Setup'!$B$90:$B$109, 0)), "")</f>
        <v/>
      </c>
    </row>
    <row r="69" spans="1:80" hidden="1" x14ac:dyDescent="0.25">
      <c r="CA69" s="17" t="str">
        <f>IFERROR(INDEX('Tournament Setup'!$J$90:$J$109, MATCH($B69, 'Tournament Setup'!$B$90:$B$109, 0)), "")</f>
        <v/>
      </c>
      <c r="CB69" s="17" t="str">
        <f>IFERROR(INDEX('Tournament Setup'!$Q$90:$Q$109, MATCH($B69, 'Tournament Setup'!$B$90:$B$109, 0)), "")</f>
        <v/>
      </c>
    </row>
    <row r="70" spans="1:80" hidden="1" x14ac:dyDescent="0.25">
      <c r="CA70" s="17" t="str">
        <f>IFERROR(INDEX('Tournament Setup'!$J$90:$J$109, MATCH($B70, 'Tournament Setup'!$B$90:$B$109, 0)), "")</f>
        <v/>
      </c>
      <c r="CB70" s="17" t="str">
        <f>IFERROR(INDEX('Tournament Setup'!$Q$90:$Q$109, MATCH($B70, 'Tournament Setup'!$B$90:$B$109, 0)), "")</f>
        <v/>
      </c>
    </row>
    <row r="71" spans="1:80" hidden="1" x14ac:dyDescent="0.25">
      <c r="CA71" s="17" t="str">
        <f>IFERROR(INDEX('Tournament Setup'!$J$90:$J$109, MATCH($B71, 'Tournament Setup'!$B$90:$B$109, 0)), "")</f>
        <v/>
      </c>
      <c r="CB71" s="17" t="str">
        <f>IFERROR(INDEX('Tournament Setup'!$Q$90:$Q$109, MATCH($B71, 'Tournament Setup'!$B$90:$B$109, 0)), "")</f>
        <v/>
      </c>
    </row>
    <row r="72" spans="1:80" hidden="1" x14ac:dyDescent="0.25">
      <c r="CA72" s="17"/>
      <c r="CB72" s="17"/>
    </row>
    <row r="73" spans="1:80" hidden="1" x14ac:dyDescent="0.25">
      <c r="CA73" s="17"/>
      <c r="CB73" s="17"/>
    </row>
    <row r="74" spans="1:80" hidden="1" x14ac:dyDescent="0.25">
      <c r="CA74" s="17"/>
      <c r="CB74" s="17"/>
    </row>
    <row r="75" spans="1:80" hidden="1" x14ac:dyDescent="0.25">
      <c r="CA75" s="17"/>
      <c r="CB75" s="17"/>
    </row>
    <row r="76" spans="1:80" hidden="1" x14ac:dyDescent="0.25">
      <c r="CA76" s="17"/>
      <c r="CB76" s="17"/>
    </row>
    <row r="77" spans="1:80" hidden="1" x14ac:dyDescent="0.25">
      <c r="CA77" s="17"/>
      <c r="CB77" s="17"/>
    </row>
    <row r="78" spans="1:80" hidden="1" x14ac:dyDescent="0.25">
      <c r="CA78" s="17"/>
      <c r="CB78" s="17"/>
    </row>
    <row r="79" spans="1:80" hidden="1" x14ac:dyDescent="0.25">
      <c r="CA79" s="17"/>
      <c r="CB79" s="17"/>
    </row>
    <row r="80" spans="1:80" hidden="1" x14ac:dyDescent="0.25">
      <c r="CA80" s="17"/>
      <c r="CB80" s="17"/>
    </row>
    <row r="81" spans="79:80" hidden="1" x14ac:dyDescent="0.25">
      <c r="CA81" s="17"/>
      <c r="CB81" s="17"/>
    </row>
    <row r="82" spans="79:80" hidden="1" x14ac:dyDescent="0.25">
      <c r="CA82" s="17"/>
      <c r="CB82" s="17"/>
    </row>
    <row r="83" spans="79:80" hidden="1" x14ac:dyDescent="0.25">
      <c r="CA83" s="17"/>
      <c r="CB83" s="17"/>
    </row>
    <row r="84" spans="79:80" hidden="1" x14ac:dyDescent="0.25">
      <c r="CA84" s="17"/>
      <c r="CB84" s="17"/>
    </row>
    <row r="85" spans="79:80" hidden="1" x14ac:dyDescent="0.25">
      <c r="CA85" s="17"/>
      <c r="CB85" s="17"/>
    </row>
    <row r="86" spans="79:80" hidden="1" x14ac:dyDescent="0.25">
      <c r="CA86" s="17"/>
      <c r="CB86" s="17"/>
    </row>
    <row r="87" spans="79:80" hidden="1" x14ac:dyDescent="0.25">
      <c r="CA87" s="17"/>
      <c r="CB87" s="17"/>
    </row>
    <row r="88" spans="79:80" hidden="1" x14ac:dyDescent="0.25">
      <c r="CA88" s="17"/>
      <c r="CB88" s="17"/>
    </row>
    <row r="89" spans="79:80" hidden="1" x14ac:dyDescent="0.25">
      <c r="CA89" s="17"/>
      <c r="CB89" s="17"/>
    </row>
    <row r="90" spans="79:80" hidden="1" x14ac:dyDescent="0.25">
      <c r="CA90" s="17"/>
      <c r="CB90" s="17"/>
    </row>
    <row r="91" spans="79:80" hidden="1" x14ac:dyDescent="0.25">
      <c r="CA91" s="17"/>
      <c r="CB91" s="17"/>
    </row>
    <row r="92" spans="79:80" hidden="1" x14ac:dyDescent="0.25">
      <c r="CA92" s="17"/>
      <c r="CB92" s="17"/>
    </row>
    <row r="93" spans="79:80" hidden="1" x14ac:dyDescent="0.25">
      <c r="CA93" s="17"/>
      <c r="CB93" s="17"/>
    </row>
    <row r="94" spans="79:80" hidden="1" x14ac:dyDescent="0.25">
      <c r="CA94" s="17"/>
      <c r="CB94" s="17"/>
    </row>
    <row r="95" spans="79:80" hidden="1" x14ac:dyDescent="0.25">
      <c r="CA95" s="17"/>
      <c r="CB95" s="17"/>
    </row>
    <row r="96" spans="79:80" hidden="1" x14ac:dyDescent="0.25">
      <c r="CA96" s="17"/>
      <c r="CB96" s="17"/>
    </row>
    <row r="97" spans="79:80" hidden="1" x14ac:dyDescent="0.25">
      <c r="CA97" s="17"/>
      <c r="CB97" s="17"/>
    </row>
    <row r="98" spans="79:80" hidden="1" x14ac:dyDescent="0.25">
      <c r="CA98" s="17"/>
      <c r="CB98" s="17"/>
    </row>
    <row r="99" spans="79:80" hidden="1" x14ac:dyDescent="0.25">
      <c r="CA99" s="17"/>
      <c r="CB99" s="17"/>
    </row>
    <row r="100" spans="79:80" hidden="1" x14ac:dyDescent="0.25">
      <c r="CA100" s="17"/>
      <c r="CB100" s="17"/>
    </row>
    <row r="101" spans="79:80" hidden="1" x14ac:dyDescent="0.25">
      <c r="CA101" s="17"/>
      <c r="CB101" s="17"/>
    </row>
    <row r="102" spans="79:80" hidden="1" x14ac:dyDescent="0.25">
      <c r="CA102" s="17"/>
      <c r="CB102" s="17"/>
    </row>
    <row r="103" spans="79:80" hidden="1" x14ac:dyDescent="0.25">
      <c r="CA103" s="17"/>
      <c r="CB103" s="17"/>
    </row>
    <row r="104" spans="79:80" hidden="1" x14ac:dyDescent="0.25">
      <c r="CA104" s="17"/>
      <c r="CB104" s="17"/>
    </row>
    <row r="105" spans="79:80" hidden="1" x14ac:dyDescent="0.25">
      <c r="CA105" s="17"/>
      <c r="CB105" s="17"/>
    </row>
    <row r="106" spans="79:80" hidden="1" x14ac:dyDescent="0.25">
      <c r="CA106" s="17"/>
      <c r="CB106" s="17"/>
    </row>
    <row r="107" spans="79:80" hidden="1" x14ac:dyDescent="0.25">
      <c r="CA107" s="17"/>
      <c r="CB107" s="17"/>
    </row>
    <row r="108" spans="79:80" hidden="1" x14ac:dyDescent="0.25">
      <c r="CA108" s="17"/>
      <c r="CB108" s="17"/>
    </row>
    <row r="109" spans="79:80" hidden="1" x14ac:dyDescent="0.25">
      <c r="CA109" s="17"/>
      <c r="CB109" s="17"/>
    </row>
    <row r="110" spans="79:80" hidden="1" x14ac:dyDescent="0.25">
      <c r="CA110" s="17"/>
      <c r="CB110" s="17"/>
    </row>
    <row r="111" spans="79:80" hidden="1" x14ac:dyDescent="0.25">
      <c r="CA111" s="17"/>
      <c r="CB111" s="17"/>
    </row>
    <row r="112" spans="79:80" hidden="1" x14ac:dyDescent="0.25">
      <c r="CA112" s="17"/>
      <c r="CB112" s="17"/>
    </row>
    <row r="113" spans="79:80" hidden="1" x14ac:dyDescent="0.25">
      <c r="CA113" s="17"/>
      <c r="CB113" s="17"/>
    </row>
    <row r="114" spans="79:80" hidden="1" x14ac:dyDescent="0.25">
      <c r="CA114" s="17"/>
      <c r="CB114" s="17"/>
    </row>
    <row r="115" spans="79:80" hidden="1" x14ac:dyDescent="0.25">
      <c r="CA115" s="17"/>
      <c r="CB115" s="17"/>
    </row>
    <row r="116" spans="79:80" hidden="1" x14ac:dyDescent="0.25">
      <c r="CA116" s="17"/>
      <c r="CB116" s="17"/>
    </row>
    <row r="117" spans="79:80" hidden="1" x14ac:dyDescent="0.25">
      <c r="CA117" s="17"/>
      <c r="CB117" s="17"/>
    </row>
    <row r="118" spans="79:80" hidden="1" x14ac:dyDescent="0.25">
      <c r="CA118" s="17"/>
      <c r="CB118" s="17"/>
    </row>
    <row r="119" spans="79:80" hidden="1" x14ac:dyDescent="0.25">
      <c r="CA119" s="17"/>
      <c r="CB119" s="17"/>
    </row>
  </sheetData>
  <sheetProtection algorithmName="SHA-512" hashValue="Ncw9myVfljx0KyrQmTsuUUMehkmeC48flYoMOAeDlN0PzpztA2GdDi7yK8KAolR/lxuH3mvPYggZEbpvxXA0ZQ==" saltValue="rxMLTa7SD4EkQCFKppw8pg==" spinCount="100000" sheet="1" objects="1" scenarios="1"/>
  <mergeCells count="186">
    <mergeCell ref="AT61:AU61"/>
    <mergeCell ref="AV61:AW61"/>
    <mergeCell ref="AX61:AY61"/>
    <mergeCell ref="AZ61:BA61"/>
    <mergeCell ref="AV48:AW48"/>
    <mergeCell ref="AX48:AY48"/>
    <mergeCell ref="AZ48:BA48"/>
    <mergeCell ref="AZ6:BA6"/>
    <mergeCell ref="H4:L4"/>
    <mergeCell ref="AJ61:AK61"/>
    <mergeCell ref="AL61:AM61"/>
    <mergeCell ref="AN61:AO61"/>
    <mergeCell ref="AP61:AQ61"/>
    <mergeCell ref="AR61:AS61"/>
    <mergeCell ref="Z61:AA61"/>
    <mergeCell ref="AB61:AC61"/>
    <mergeCell ref="AD61:AE61"/>
    <mergeCell ref="AF61:AG61"/>
    <mergeCell ref="AH61:AI61"/>
    <mergeCell ref="P61:Q61"/>
    <mergeCell ref="R61:S61"/>
    <mergeCell ref="T61:U61"/>
    <mergeCell ref="V61:W61"/>
    <mergeCell ref="X61:Y61"/>
    <mergeCell ref="K60:L60"/>
    <mergeCell ref="K47:L47"/>
    <mergeCell ref="K53:L53"/>
    <mergeCell ref="K57:L57"/>
    <mergeCell ref="AD54:AE54"/>
    <mergeCell ref="AF54:AG54"/>
    <mergeCell ref="AL48:AM48"/>
    <mergeCell ref="AN48:AO48"/>
    <mergeCell ref="B61:D61"/>
    <mergeCell ref="H61:I61"/>
    <mergeCell ref="K61:L61"/>
    <mergeCell ref="N61:O61"/>
    <mergeCell ref="X58:Y58"/>
    <mergeCell ref="Z58:AA58"/>
    <mergeCell ref="AB58:AC58"/>
    <mergeCell ref="AD58:AE58"/>
    <mergeCell ref="AF58:AG58"/>
    <mergeCell ref="N58:O58"/>
    <mergeCell ref="P58:Q58"/>
    <mergeCell ref="R58:S58"/>
    <mergeCell ref="T58:U58"/>
    <mergeCell ref="V58:W58"/>
    <mergeCell ref="B58:D58"/>
    <mergeCell ref="H58:I58"/>
    <mergeCell ref="K58:L58"/>
    <mergeCell ref="AR54:AS54"/>
    <mergeCell ref="AT54:AU54"/>
    <mergeCell ref="AV54:AW54"/>
    <mergeCell ref="AX54:AY54"/>
    <mergeCell ref="AZ54:BA54"/>
    <mergeCell ref="AH54:AI54"/>
    <mergeCell ref="AJ54:AK54"/>
    <mergeCell ref="AL54:AM54"/>
    <mergeCell ref="AN54:AO54"/>
    <mergeCell ref="AP54:AQ54"/>
    <mergeCell ref="Z54:AA54"/>
    <mergeCell ref="AB54:AC54"/>
    <mergeCell ref="AR58:AS58"/>
    <mergeCell ref="AT58:AU58"/>
    <mergeCell ref="AV58:AW58"/>
    <mergeCell ref="AX58:AY58"/>
    <mergeCell ref="AZ58:BA58"/>
    <mergeCell ref="AH58:AI58"/>
    <mergeCell ref="AJ58:AK58"/>
    <mergeCell ref="AL58:AM58"/>
    <mergeCell ref="AN58:AO58"/>
    <mergeCell ref="AP58:AQ58"/>
    <mergeCell ref="B54:D54"/>
    <mergeCell ref="H54:I54"/>
    <mergeCell ref="K54:L54"/>
    <mergeCell ref="N54:O54"/>
    <mergeCell ref="P54:Q54"/>
    <mergeCell ref="R54:S54"/>
    <mergeCell ref="T54:U54"/>
    <mergeCell ref="V54:W54"/>
    <mergeCell ref="X54:Y54"/>
    <mergeCell ref="AP48:AQ48"/>
    <mergeCell ref="AR48:AS48"/>
    <mergeCell ref="AT48:AU48"/>
    <mergeCell ref="AB48:AC48"/>
    <mergeCell ref="AD48:AE48"/>
    <mergeCell ref="AF48:AG48"/>
    <mergeCell ref="AH48:AI48"/>
    <mergeCell ref="AJ48:AK48"/>
    <mergeCell ref="R48:S48"/>
    <mergeCell ref="T48:U48"/>
    <mergeCell ref="V48:W48"/>
    <mergeCell ref="X48:Y48"/>
    <mergeCell ref="Z48:AA48"/>
    <mergeCell ref="B48:D48"/>
    <mergeCell ref="H48:I48"/>
    <mergeCell ref="K48:L48"/>
    <mergeCell ref="N48:O48"/>
    <mergeCell ref="P48:Q48"/>
    <mergeCell ref="B2:F3"/>
    <mergeCell ref="N4:BA4"/>
    <mergeCell ref="AH6:AI6"/>
    <mergeCell ref="AJ6:AK6"/>
    <mergeCell ref="AL6:AM6"/>
    <mergeCell ref="AN6:AO6"/>
    <mergeCell ref="AP6:AQ6"/>
    <mergeCell ref="AR6:AS6"/>
    <mergeCell ref="V6:W6"/>
    <mergeCell ref="X6:Y6"/>
    <mergeCell ref="Z6:AA6"/>
    <mergeCell ref="AB6:AC6"/>
    <mergeCell ref="AD6:AE6"/>
    <mergeCell ref="AF6:AG6"/>
    <mergeCell ref="B6:D6"/>
    <mergeCell ref="H6:I6"/>
    <mergeCell ref="AT6:AU6"/>
    <mergeCell ref="AV6:AW6"/>
    <mergeCell ref="AX6:AY6"/>
    <mergeCell ref="K6:L6"/>
    <mergeCell ref="N6:O6"/>
    <mergeCell ref="P6:Q6"/>
    <mergeCell ref="R6:S6"/>
    <mergeCell ref="T6:U6"/>
    <mergeCell ref="DU6:DV6"/>
    <mergeCell ref="DW6:DX6"/>
    <mergeCell ref="DY6:DZ6"/>
    <mergeCell ref="EA6:EB6"/>
    <mergeCell ref="CF6:CG6"/>
    <mergeCell ref="CH6:CI6"/>
    <mergeCell ref="CJ6:CK6"/>
    <mergeCell ref="CL6:CM6"/>
    <mergeCell ref="CN6:CO6"/>
    <mergeCell ref="CZ6:DA6"/>
    <mergeCell ref="DB6:DC6"/>
    <mergeCell ref="DD6:DE6"/>
    <mergeCell ref="DF6:DG6"/>
    <mergeCell ref="DH6:DI6"/>
    <mergeCell ref="EC6:ED6"/>
    <mergeCell ref="EE6:EF6"/>
    <mergeCell ref="EG6:EH6"/>
    <mergeCell ref="EI6:EJ6"/>
    <mergeCell ref="CP6:CQ6"/>
    <mergeCell ref="CR6:CS6"/>
    <mergeCell ref="CT6:CU6"/>
    <mergeCell ref="CV6:CW6"/>
    <mergeCell ref="CX6:CY6"/>
    <mergeCell ref="DJ6:DK6"/>
    <mergeCell ref="DL6:DM6"/>
    <mergeCell ref="DN6:DO6"/>
    <mergeCell ref="DP6:DQ6"/>
    <mergeCell ref="DR6:DS6"/>
    <mergeCell ref="FP6:FQ6"/>
    <mergeCell ref="FR6:FS6"/>
    <mergeCell ref="FT6:FU6"/>
    <mergeCell ref="EK6:EL6"/>
    <mergeCell ref="EM6:EN6"/>
    <mergeCell ref="EO6:EP6"/>
    <mergeCell ref="EQ6:ER6"/>
    <mergeCell ref="ES6:ET6"/>
    <mergeCell ref="EU6:EV6"/>
    <mergeCell ref="EW6:EX6"/>
    <mergeCell ref="EY6:EZ6"/>
    <mergeCell ref="FA6:FB6"/>
    <mergeCell ref="B4:F4"/>
    <mergeCell ref="GN6:GO6"/>
    <mergeCell ref="GP6:GQ6"/>
    <mergeCell ref="GR6:GS6"/>
    <mergeCell ref="GT6:GU6"/>
    <mergeCell ref="GV6:GW6"/>
    <mergeCell ref="FE4:FG4"/>
    <mergeCell ref="FE3:FG3"/>
    <mergeCell ref="FE2:FG2"/>
    <mergeCell ref="FV6:FW6"/>
    <mergeCell ref="FX6:FY6"/>
    <mergeCell ref="FZ6:GA6"/>
    <mergeCell ref="GB6:GC6"/>
    <mergeCell ref="GD6:GE6"/>
    <mergeCell ref="GF6:GG6"/>
    <mergeCell ref="GH6:GI6"/>
    <mergeCell ref="GJ6:GK6"/>
    <mergeCell ref="GL6:GM6"/>
    <mergeCell ref="FC6:FD6"/>
    <mergeCell ref="FE6:FF6"/>
    <mergeCell ref="FG6:FH6"/>
    <mergeCell ref="FJ6:FK6"/>
    <mergeCell ref="FL6:FM6"/>
    <mergeCell ref="FN6:FO6"/>
  </mergeCells>
  <conditionalFormatting sqref="K49:L52 K55:L56 K59:L59 K62:L62">
    <cfRule type="expression" dxfId="64" priority="1">
      <formula>$BL49="X"</formula>
    </cfRule>
  </conditionalFormatting>
  <dataValidations count="1">
    <dataValidation type="list" allowBlank="1" showInputMessage="1" showErrorMessage="1" sqref="K49:L52 K55:L56 K59:L59 K62:L62" xr:uid="{8D585C57-334D-4AA0-990E-E63C3D441245}">
      <formula1>$BG$64:$BG$65</formula1>
    </dataValidation>
  </dataValidation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7D197F8E-4745-43C2-8E3F-4791DE19C279}">
            <xm:f>CB7='Tournament Setup'!$BB$105</xm:f>
            <x14:dxf>
              <font>
                <b/>
                <i val="0"/>
                <color rgb="FFFFFF00"/>
              </font>
            </x14:dxf>
          </x14:cfRule>
          <x14:cfRule type="expression" priority="4" id="{43FE192F-599B-4158-97E5-0E8614F33B40}">
            <xm:f>CB7='Tournament Setup'!$BB$104</xm:f>
            <x14:dxf>
              <font>
                <b/>
                <i val="0"/>
                <color theme="0"/>
              </font>
            </x14:dxf>
          </x14:cfRule>
          <x14:cfRule type="expression" priority="5" id="{04A6FA97-F09D-42A3-875D-C79B7FAE442B}">
            <xm:f>CB7='Tournament Setup'!$BB$103</xm:f>
            <x14:dxf>
              <font>
                <b/>
                <i val="0"/>
                <color rgb="FFFF0000"/>
              </font>
            </x14:dxf>
          </x14:cfRule>
          <x14:cfRule type="expression" priority="6" id="{017E3203-3D8F-411A-B71D-829D891214B4}">
            <xm:f>CB7='Tournament Setup'!$BB$102</xm:f>
            <x14:dxf>
              <font>
                <b/>
                <i val="0"/>
                <color rgb="FF960000"/>
              </font>
            </x14:dxf>
          </x14:cfRule>
          <x14:cfRule type="expression" priority="7" id="{6CA25F88-AF86-4C66-AB28-132394AE766F}">
            <xm:f>CB7='Tournament Setup'!$BB$101</xm:f>
            <x14:dxf>
              <font>
                <b/>
                <i val="0"/>
                <color rgb="FF7030A0"/>
              </font>
            </x14:dxf>
          </x14:cfRule>
          <x14:cfRule type="expression" priority="8" id="{7B3F3335-907E-4DC4-995A-9F9D1CAE645D}">
            <xm:f>CB7='Tournament Setup'!$BB$100</xm:f>
            <x14:dxf>
              <font>
                <b/>
                <i val="0"/>
                <color theme="0" tint="-0.499984740745262"/>
              </font>
            </x14:dxf>
          </x14:cfRule>
          <x14:cfRule type="expression" priority="9" id="{F83CB26C-537A-45A7-B9FD-21AEE70A109E}">
            <xm:f>CB7='Tournament Setup'!$BB$99</xm:f>
            <x14:dxf>
              <font>
                <b/>
                <i val="0"/>
                <color rgb="FF00B050"/>
              </font>
            </x14:dxf>
          </x14:cfRule>
          <x14:cfRule type="expression" priority="10" id="{ED97B32B-3DC3-4F54-8D47-06F44839FF9F}">
            <xm:f>CB7='Tournament Setup'!$BB$98</xm:f>
            <x14:dxf>
              <font>
                <b/>
                <i val="0"/>
                <color rgb="FF92D050"/>
              </font>
            </x14:dxf>
          </x14:cfRule>
          <x14:cfRule type="expression" priority="11" id="{36211130-151A-4B66-88AD-A9C978ABAA35}">
            <xm:f>CB7='Tournament Setup'!$BB$97</xm:f>
            <x14:dxf>
              <font>
                <b/>
                <i val="0"/>
                <color rgb="FF006432"/>
              </font>
            </x14:dxf>
          </x14:cfRule>
          <x14:cfRule type="expression" priority="12" id="{57952352-16AF-477A-970F-AEE4B24C376A}">
            <xm:f>CB7='Tournament Setup'!$BB$96</xm:f>
            <x14:dxf>
              <font>
                <b/>
                <i val="0"/>
                <color rgb="FFFFC000"/>
              </font>
            </x14:dxf>
          </x14:cfRule>
          <x14:cfRule type="expression" priority="13" id="{8136EBE1-06B5-47E1-8199-1D8915C50487}">
            <xm:f>CB7='Tournament Setup'!$BB$95</xm:f>
            <x14:dxf>
              <font>
                <b/>
                <i val="0"/>
                <color theme="5" tint="-0.499984740745262"/>
              </font>
            </x14:dxf>
          </x14:cfRule>
          <x14:cfRule type="expression" priority="14" id="{840CF257-249C-4499-9E3F-608B98B94AE5}">
            <xm:f>CB7='Tournament Setup'!$BB$94</xm:f>
            <x14:dxf>
              <font>
                <b/>
                <i val="0"/>
                <color rgb="FF0000FF"/>
              </font>
            </x14:dxf>
          </x14:cfRule>
          <x14:cfRule type="expression" priority="15" id="{4619A123-A64B-44D8-BDFD-CB2AB532AEFC}">
            <xm:f>CB7='Tournament Setup'!$BB$93</xm:f>
            <x14:dxf>
              <font>
                <b/>
                <i val="0"/>
                <color rgb="FF0070C0"/>
              </font>
            </x14:dxf>
          </x14:cfRule>
          <x14:cfRule type="expression" priority="16" id="{50DE29D3-30E5-4683-BD3B-D2910C4B7530}">
            <xm:f>CB7='Tournament Setup'!$BB$92</xm:f>
            <x14:dxf>
              <font>
                <b/>
                <i val="0"/>
                <color rgb="FF00B0F0"/>
              </font>
            </x14:dxf>
          </x14:cfRule>
          <x14:cfRule type="expression" priority="17" id="{5E4036A4-A839-4918-A6F9-96B015A7F571}">
            <xm:f>CB7='Tournament Setup'!$BB$91</xm:f>
            <x14:dxf>
              <font>
                <b/>
                <i val="0"/>
                <color rgb="FF002060"/>
              </font>
            </x14:dxf>
          </x14:cfRule>
          <x14:cfRule type="expression" priority="18" id="{FFF2B24B-4863-402A-96DF-6B0DA28DF683}">
            <xm:f>CB7='Tournament Setup'!$BB$90</xm:f>
            <x14:dxf>
              <font>
                <b/>
                <i val="0"/>
                <color theme="1"/>
              </font>
            </x14:dxf>
          </x14:cfRule>
          <x14:cfRule type="expression" priority="19" id="{A9B5553B-42BA-4FA4-8166-DCB740FA9DF0}">
            <xm:f>CA7='Tournament Setup'!$BB$105</xm:f>
            <x14:dxf>
              <fill>
                <patternFill>
                  <bgColor rgb="FFFFFF00"/>
                </patternFill>
              </fill>
            </x14:dxf>
          </x14:cfRule>
          <x14:cfRule type="expression" priority="20" id="{76C9D7FA-3F4A-4FA6-B797-CC7F7BDDC492}">
            <xm:f>CA7='Tournament Setup'!$BB$104</xm:f>
            <x14:dxf>
              <fill>
                <patternFill>
                  <bgColor theme="0"/>
                </patternFill>
              </fill>
            </x14:dxf>
          </x14:cfRule>
          <x14:cfRule type="expression" priority="21" id="{D127C22C-1E6A-4544-ABA1-7EA0FC43FCAC}">
            <xm:f>CA7='Tournament Setup'!$BB$103</xm:f>
            <x14:dxf>
              <fill>
                <patternFill>
                  <bgColor rgb="FFFF0000"/>
                </patternFill>
              </fill>
            </x14:dxf>
          </x14:cfRule>
          <x14:cfRule type="expression" priority="22" id="{CCFF0104-7BC7-4765-847B-F3DAF79B976F}">
            <xm:f>CA7='Tournament Setup'!$BB$102</xm:f>
            <x14:dxf>
              <fill>
                <patternFill>
                  <bgColor rgb="FF960000"/>
                </patternFill>
              </fill>
            </x14:dxf>
          </x14:cfRule>
          <x14:cfRule type="expression" priority="23" id="{DFEF884D-24DC-443E-9306-E69ABD7849A0}">
            <xm:f>CA7='Tournament Setup'!$BB$101</xm:f>
            <x14:dxf>
              <fill>
                <patternFill>
                  <bgColor rgb="FF7030A0"/>
                </patternFill>
              </fill>
            </x14:dxf>
          </x14:cfRule>
          <x14:cfRule type="expression" priority="24" id="{98426306-78A0-4D54-8465-544840D76459}">
            <xm:f>CA7='Tournament Setup'!$BB$100</xm:f>
            <x14:dxf>
              <fill>
                <patternFill>
                  <bgColor theme="0" tint="-0.499984740745262"/>
                </patternFill>
              </fill>
            </x14:dxf>
          </x14:cfRule>
          <x14:cfRule type="expression" priority="25" id="{DD7E317F-4204-4785-8AF6-39BE35403610}">
            <xm:f>CA7='Tournament Setup'!$BB$99</xm:f>
            <x14:dxf>
              <fill>
                <patternFill>
                  <bgColor rgb="FF00B050"/>
                </patternFill>
              </fill>
            </x14:dxf>
          </x14:cfRule>
          <x14:cfRule type="expression" priority="26" id="{BE7405F1-AA5E-45A6-A19C-B616D90BAD2F}">
            <xm:f>CA7='Tournament Setup'!$BB$98</xm:f>
            <x14:dxf>
              <fill>
                <patternFill>
                  <bgColor rgb="FF92D050"/>
                </patternFill>
              </fill>
            </x14:dxf>
          </x14:cfRule>
          <x14:cfRule type="expression" priority="27" id="{A4194617-C53E-48F7-AC27-D5B4CD21CC94}">
            <xm:f>CA7='Tournament Setup'!$BB$97</xm:f>
            <x14:dxf>
              <fill>
                <patternFill>
                  <bgColor rgb="FF006432"/>
                </patternFill>
              </fill>
            </x14:dxf>
          </x14:cfRule>
          <x14:cfRule type="expression" priority="28" id="{19F79D97-6FA7-45E3-B3ED-CE0333FF49FD}">
            <xm:f>CA7='Tournament Setup'!$BB$96</xm:f>
            <x14:dxf>
              <fill>
                <patternFill>
                  <bgColor rgb="FFFFC000"/>
                </patternFill>
              </fill>
            </x14:dxf>
          </x14:cfRule>
          <x14:cfRule type="expression" priority="29" id="{F6205FF3-03F6-4A2C-B0FA-288E9189B0DD}">
            <xm:f>CA7='Tournament Setup'!$BB$95</xm:f>
            <x14:dxf>
              <fill>
                <patternFill>
                  <bgColor theme="5" tint="-0.499984740745262"/>
                </patternFill>
              </fill>
            </x14:dxf>
          </x14:cfRule>
          <x14:cfRule type="expression" priority="30" id="{73530D9E-2515-4A32-902E-DEDA7713D7F2}">
            <xm:f>CA7='Tournament Setup'!$BB$94</xm:f>
            <x14:dxf>
              <fill>
                <patternFill>
                  <bgColor rgb="FF0000FF"/>
                </patternFill>
              </fill>
            </x14:dxf>
          </x14:cfRule>
          <x14:cfRule type="expression" priority="31" id="{A27FB8A7-FE93-46AC-8866-0F2D0DBF864A}">
            <xm:f>CA7='Tournament Setup'!$BB$93</xm:f>
            <x14:dxf>
              <fill>
                <patternFill>
                  <bgColor rgb="FF0070C0"/>
                </patternFill>
              </fill>
            </x14:dxf>
          </x14:cfRule>
          <x14:cfRule type="expression" priority="32" id="{5CB4A5A3-FDDF-4EB2-B59A-CFB7C3095EBD}">
            <xm:f>CA7='Tournament Setup'!$BB$92</xm:f>
            <x14:dxf>
              <fill>
                <patternFill>
                  <bgColor rgb="FF00B0F0"/>
                </patternFill>
              </fill>
            </x14:dxf>
          </x14:cfRule>
          <x14:cfRule type="expression" priority="33" id="{49173128-C1E3-4C59-A9CA-D62E1BDA239B}">
            <xm:f>CA7='Tournament Setup'!$BB$91</xm:f>
            <x14:dxf>
              <fill>
                <patternFill>
                  <bgColor rgb="FF002060"/>
                </patternFill>
              </fill>
            </x14:dxf>
          </x14:cfRule>
          <x14:cfRule type="expression" priority="34" id="{7374645F-5239-4494-BCFF-28C61AC153BF}">
            <xm:f>CA7='Tournament Setup'!$BB$90</xm:f>
            <x14:dxf>
              <fill>
                <patternFill>
                  <bgColor theme="1"/>
                </patternFill>
              </fill>
            </x14:dxf>
          </x14:cfRule>
          <xm:sqref>B7:B46 B49:B52 B55:B56 B59 B62 D7:D46 D49:D52 D55:D56 D59 D62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5CAD-59CB-4C5E-9182-C1130AA70973}">
  <sheetPr>
    <tabColor rgb="FF7030A0"/>
  </sheetPr>
  <dimension ref="A1:GS66"/>
  <sheetViews>
    <sheetView zoomScaleNormal="100" workbookViewId="0"/>
  </sheetViews>
  <sheetFormatPr defaultColWidth="0" defaultRowHeight="15" zeroHeight="1" x14ac:dyDescent="0.25"/>
  <cols>
    <col min="1" max="46" width="2.85546875" style="1" customWidth="1"/>
    <col min="47" max="48" width="2.85546875" style="1" hidden="1" customWidth="1"/>
    <col min="49" max="49" width="17.140625" style="1" hidden="1" customWidth="1"/>
    <col min="50" max="65" width="9.140625" style="1" hidden="1" customWidth="1"/>
    <col min="66" max="67" width="14.28515625" style="1" hidden="1" customWidth="1"/>
    <col min="68" max="68" width="21.42578125" style="1" hidden="1" customWidth="1"/>
    <col min="69" max="69" width="7.140625" style="1" hidden="1" customWidth="1"/>
    <col min="70" max="70" width="2.85546875" style="1" hidden="1" customWidth="1"/>
    <col min="71" max="71" width="5.7109375" style="1" hidden="1" customWidth="1"/>
    <col min="72" max="78" width="2.85546875" style="1" hidden="1" customWidth="1"/>
    <col min="79" max="82" width="20" style="1" hidden="1" customWidth="1"/>
    <col min="83" max="90" width="2.85546875" style="1" hidden="1" customWidth="1"/>
    <col min="91" max="92" width="20" style="1" hidden="1" customWidth="1"/>
    <col min="93" max="102" width="2.85546875" style="1" hidden="1" customWidth="1"/>
    <col min="103" max="104" width="20" style="1" hidden="1" customWidth="1"/>
    <col min="105" max="112" width="2.85546875" style="1" hidden="1" customWidth="1"/>
    <col min="113" max="114" width="20" style="1" hidden="1" customWidth="1"/>
    <col min="115" max="115" width="2.85546875" style="1" hidden="1" customWidth="1"/>
    <col min="116" max="117" width="20" style="1" hidden="1" customWidth="1"/>
    <col min="118" max="118" width="2.85546875" style="1" hidden="1" customWidth="1"/>
    <col min="119" max="120" width="11.42578125" style="1" hidden="1" customWidth="1"/>
    <col min="121" max="121" width="2.85546875" style="1" hidden="1" customWidth="1"/>
    <col min="122" max="122" width="17.140625" style="1" hidden="1" customWidth="1"/>
    <col min="123" max="127" width="5.7109375" style="1" hidden="1" customWidth="1"/>
    <col min="128" max="128" width="2.85546875" style="1" hidden="1" customWidth="1"/>
    <col min="129" max="129" width="17.140625" style="1" hidden="1" customWidth="1"/>
    <col min="130" max="134" width="5.7109375" style="1" hidden="1" customWidth="1"/>
    <col min="135" max="135" width="2.85546875" style="1" hidden="1" customWidth="1"/>
    <col min="136" max="136" width="17.140625" style="1" hidden="1" customWidth="1"/>
    <col min="137" max="141" width="5.7109375" style="1" hidden="1" customWidth="1"/>
    <col min="142" max="142" width="2.85546875" style="1" hidden="1" customWidth="1"/>
    <col min="143" max="143" width="17.140625" style="1" hidden="1" customWidth="1"/>
    <col min="144" max="149" width="5.7109375" style="1" hidden="1" customWidth="1"/>
    <col min="150" max="150" width="11.42578125" style="1" hidden="1" customWidth="1"/>
    <col min="151" max="151" width="2.85546875" style="1" hidden="1" customWidth="1"/>
    <col min="152" max="152" width="17.140625" style="1" hidden="1" customWidth="1"/>
    <col min="153" max="158" width="5.7109375" style="1" hidden="1" customWidth="1"/>
    <col min="159" max="159" width="11.42578125" style="1" hidden="1" customWidth="1"/>
    <col min="160" max="160" width="2.85546875" style="1" hidden="1" customWidth="1"/>
    <col min="161" max="161" width="17.140625" style="1" hidden="1" customWidth="1"/>
    <col min="162" max="167" width="5.7109375" style="1" hidden="1" customWidth="1"/>
    <col min="168" max="168" width="11.42578125" style="1" hidden="1" customWidth="1"/>
    <col min="169" max="169" width="2.85546875" style="1" hidden="1" customWidth="1"/>
    <col min="170" max="171" width="5.7109375" style="1" hidden="1" customWidth="1"/>
    <col min="172" max="172" width="2.85546875" style="1" hidden="1" customWidth="1"/>
    <col min="173" max="173" width="17.140625" style="1" hidden="1" customWidth="1"/>
    <col min="174" max="179" width="5.7109375" style="1" hidden="1" customWidth="1"/>
    <col min="180" max="180" width="11.42578125" style="1" hidden="1" customWidth="1"/>
    <col min="181" max="181" width="2.85546875" style="1" hidden="1" customWidth="1"/>
    <col min="182" max="182" width="17.140625" style="1" hidden="1" customWidth="1"/>
    <col min="183" max="188" width="5.7109375" style="1" hidden="1" customWidth="1"/>
    <col min="189" max="189" width="11.42578125" style="1" hidden="1" customWidth="1"/>
    <col min="190" max="190" width="2.85546875" style="1" hidden="1" customWidth="1"/>
    <col min="191" max="191" width="17.140625" style="1" hidden="1" customWidth="1"/>
    <col min="192" max="197" width="5.7109375" style="1" hidden="1" customWidth="1"/>
    <col min="198" max="198" width="11.42578125" style="1" hidden="1" customWidth="1"/>
    <col min="199" max="199" width="2.85546875" style="1" hidden="1" customWidth="1"/>
    <col min="200" max="201" width="5.7109375" style="1" hidden="1" customWidth="1"/>
    <col min="202" max="16384" width="2.85546875" style="1" hidden="1"/>
  </cols>
  <sheetData>
    <row r="1" spans="1:20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201" ht="15" customHeight="1" x14ac:dyDescent="0.25">
      <c r="A2" s="2"/>
      <c r="B2" s="98" t="s">
        <v>189</v>
      </c>
      <c r="C2" s="99"/>
      <c r="D2" s="99"/>
      <c r="E2" s="99"/>
      <c r="F2" s="99"/>
      <c r="G2" s="99"/>
      <c r="H2" s="99"/>
      <c r="I2" s="99"/>
      <c r="J2" s="99"/>
      <c r="K2" s="99"/>
      <c r="L2" s="99"/>
      <c r="M2" s="99"/>
      <c r="N2" s="99"/>
      <c r="O2" s="99"/>
      <c r="P2" s="99"/>
      <c r="Q2" s="99"/>
      <c r="R2" s="100"/>
      <c r="S2" s="2"/>
      <c r="T2" s="2"/>
      <c r="U2" s="2"/>
      <c r="V2" s="2"/>
      <c r="W2" s="2"/>
      <c r="X2" s="2"/>
      <c r="Y2" s="2"/>
      <c r="Z2" s="2"/>
      <c r="AA2" s="2"/>
      <c r="AB2" s="2"/>
      <c r="AC2" s="309" t="s">
        <v>284</v>
      </c>
      <c r="AD2" s="310"/>
      <c r="AE2" s="310"/>
      <c r="AF2" s="310"/>
      <c r="AG2" s="310"/>
      <c r="AH2" s="310"/>
      <c r="AI2" s="310"/>
      <c r="AJ2" s="310"/>
      <c r="AK2" s="310"/>
      <c r="AL2" s="310"/>
      <c r="AM2" s="310"/>
      <c r="AN2" s="310"/>
      <c r="AO2" s="310"/>
      <c r="AP2" s="310"/>
      <c r="AQ2" s="310"/>
      <c r="AR2" s="310"/>
      <c r="AS2" s="311"/>
      <c r="AT2" s="2"/>
    </row>
    <row r="3" spans="1:201" x14ac:dyDescent="0.25">
      <c r="A3" s="2"/>
      <c r="B3" s="101"/>
      <c r="C3" s="102"/>
      <c r="D3" s="102"/>
      <c r="E3" s="102"/>
      <c r="F3" s="102"/>
      <c r="G3" s="102"/>
      <c r="H3" s="102"/>
      <c r="I3" s="102"/>
      <c r="J3" s="102"/>
      <c r="K3" s="102"/>
      <c r="L3" s="102"/>
      <c r="M3" s="102"/>
      <c r="N3" s="102"/>
      <c r="O3" s="102"/>
      <c r="P3" s="102"/>
      <c r="Q3" s="102"/>
      <c r="R3" s="103"/>
      <c r="S3" s="2"/>
      <c r="T3" s="2"/>
      <c r="U3" s="2"/>
      <c r="V3" s="2"/>
      <c r="W3" s="2"/>
      <c r="X3" s="2"/>
      <c r="Y3" s="2"/>
      <c r="Z3" s="2"/>
      <c r="AA3" s="2"/>
      <c r="AB3" s="2"/>
      <c r="AC3" s="312"/>
      <c r="AD3" s="313"/>
      <c r="AE3" s="313"/>
      <c r="AF3" s="313"/>
      <c r="AG3" s="313"/>
      <c r="AH3" s="313"/>
      <c r="AI3" s="313"/>
      <c r="AJ3" s="313"/>
      <c r="AK3" s="313"/>
      <c r="AL3" s="313"/>
      <c r="AM3" s="313"/>
      <c r="AN3" s="313"/>
      <c r="AO3" s="313"/>
      <c r="AP3" s="313"/>
      <c r="AQ3" s="313"/>
      <c r="AR3" s="313"/>
      <c r="AS3" s="314"/>
      <c r="AT3" s="2"/>
    </row>
    <row r="4" spans="1:201" x14ac:dyDescent="0.25">
      <c r="A4" s="2"/>
      <c r="B4" s="276" t="str">
        <f>CONCATENATE('Tournament Setup'!$AM$3, " ", 'Tournament Setup'!$T$3)</f>
        <v>France 2023</v>
      </c>
      <c r="C4" s="276"/>
      <c r="D4" s="276"/>
      <c r="E4" s="276"/>
      <c r="F4" s="276"/>
      <c r="G4" s="276"/>
      <c r="H4" s="276"/>
      <c r="I4" s="276"/>
      <c r="J4" s="276"/>
      <c r="K4" s="276"/>
      <c r="L4" s="276"/>
      <c r="M4" s="276"/>
      <c r="N4" s="276"/>
      <c r="O4" s="276"/>
      <c r="P4" s="276"/>
      <c r="Q4" s="276"/>
      <c r="R4" s="276"/>
      <c r="S4" s="2"/>
      <c r="T4" s="2"/>
      <c r="U4" s="2"/>
      <c r="V4" s="2"/>
      <c r="W4" s="2"/>
      <c r="X4" s="2"/>
      <c r="Y4" s="2"/>
      <c r="Z4" s="2"/>
      <c r="AA4" s="2"/>
      <c r="AB4" s="2"/>
      <c r="AC4" s="315"/>
      <c r="AD4" s="316"/>
      <c r="AE4" s="316"/>
      <c r="AF4" s="316"/>
      <c r="AG4" s="316"/>
      <c r="AH4" s="316"/>
      <c r="AI4" s="316"/>
      <c r="AJ4" s="316"/>
      <c r="AK4" s="316"/>
      <c r="AL4" s="316"/>
      <c r="AM4" s="316"/>
      <c r="AN4" s="316"/>
      <c r="AO4" s="316"/>
      <c r="AP4" s="316"/>
      <c r="AQ4" s="316"/>
      <c r="AR4" s="316"/>
      <c r="AS4" s="317"/>
      <c r="AT4" s="2"/>
      <c r="DS4" s="1" t="str">
        <f>IFERROR(INDEX('Fixtures Predictions &amp; Results'!$BJ$7:$BJ$46, MATCH(CONCATENATE(DS$6, $DR7), 'Fixtures Predictions &amp; Results'!$BL$7:$BL$46, 0)), "")</f>
        <v/>
      </c>
    </row>
    <row r="5" spans="1:201" x14ac:dyDescent="0.25">
      <c r="A5" s="2"/>
      <c r="B5" s="2"/>
      <c r="C5" s="2"/>
      <c r="D5" s="2"/>
      <c r="E5" s="2"/>
      <c r="F5" s="2"/>
      <c r="G5" s="2"/>
      <c r="H5" s="2"/>
      <c r="I5" s="2"/>
      <c r="J5" s="2"/>
      <c r="K5" s="292" t="s">
        <v>185</v>
      </c>
      <c r="L5" s="292"/>
      <c r="M5" s="292" t="s">
        <v>184</v>
      </c>
      <c r="N5" s="292"/>
      <c r="O5" s="292"/>
      <c r="P5" s="292"/>
      <c r="Q5" s="292"/>
      <c r="R5" s="292"/>
      <c r="S5" s="292" t="s">
        <v>183</v>
      </c>
      <c r="T5" s="292"/>
      <c r="U5" s="292"/>
      <c r="V5" s="292"/>
      <c r="W5" s="292"/>
      <c r="X5" s="292"/>
      <c r="Y5" s="292" t="s">
        <v>182</v>
      </c>
      <c r="Z5" s="292"/>
      <c r="AA5" s="292"/>
      <c r="AB5" s="292"/>
      <c r="AC5" s="292" t="s">
        <v>186</v>
      </c>
      <c r="AD5" s="292"/>
      <c r="AE5" s="292" t="s">
        <v>183</v>
      </c>
      <c r="AF5" s="292"/>
      <c r="AG5" s="2"/>
      <c r="AH5" s="2"/>
      <c r="AI5" s="2"/>
      <c r="AJ5" s="2"/>
      <c r="AK5" s="2"/>
      <c r="AL5" s="2"/>
      <c r="AM5" s="2"/>
      <c r="AN5" s="2"/>
      <c r="AO5" s="2"/>
      <c r="AP5" s="2"/>
      <c r="AQ5" s="2"/>
      <c r="AR5" s="2"/>
      <c r="AS5" s="2"/>
      <c r="AT5" s="2"/>
      <c r="DO5" s="30" t="s">
        <v>300</v>
      </c>
      <c r="DP5" s="30" t="s">
        <v>300</v>
      </c>
      <c r="FC5" s="21">
        <f>IF(COUNTIF(ET7:ET11, 1)=0, 0, IF(COUNTIF(ET7:ET11, 2)=0, 1, IF(COUNTIF(ET7:ET11, 3)=0, 2, IF(COUNTIF(ET7:ET11, 4)=0, 3, IF(COUNTIF(ET7:ET11, 5)=0, 4, 5)))))</f>
        <v>0</v>
      </c>
      <c r="FL5" s="21">
        <f>IF(AND(COUNTIF(ET7:ET11, 1)=0, COUNTIF(FC7:FC11, 1)=0), 0, IF(AND(COUNTIF(ET7:ET11, 2)=0, COUNTIF(FC7:FC11, 2)=0), 1, IF(AND(COUNTIF(ET7:ET11, 3)=0, COUNTIF(FC7:FC11, 3)=0), 2, IF(AND(COUNTIF(ET7:ET11, 4)=0, COUNTIF(FC7:FC11, 4)=0), 3, IF(AND(COUNTIF(ET7:ET11, 5)=0, COUNTIF(FC7:FC11, 5)=0), 4, 5)))))</f>
        <v>0</v>
      </c>
      <c r="GG5" s="21">
        <f>IF(COUNTIF(FX7:FX11, 1)=0, 0, IF(COUNTIF(FX7:FX11, 2)=0, 1, IF(COUNTIF(FX7:FX11, 3)=0, 2, IF(COUNTIF(FX7:FX11, 4)=0, 3, IF(COUNTIF(FX7:FX11, 5)=0, 4, 5)))))</f>
        <v>0</v>
      </c>
      <c r="GP5" s="21">
        <f>IF(AND(COUNTIF(FX7:FX11, 1)=0, COUNTIF(GG7:GG11, 1)=0), 0, IF(AND(COUNTIF(FX7:FX11, 2)=0, COUNTIF(GG7:GG11, 2)=0), 1, IF(AND(COUNTIF(FX7:FX11, 3)=0, COUNTIF(GG7:GG11, 3)=0), 2, IF(AND(COUNTIF(FX7:FX11, 4)=0, COUNTIF(GG7:GG11, 4)=0), 3, IF(AND(COUNTIF(FX7:FX11, 5)=0, COUNTIF(GG7:GG11, 5)=0), 4, 5)))))</f>
        <v>0</v>
      </c>
    </row>
    <row r="6" spans="1:201" x14ac:dyDescent="0.25">
      <c r="A6" s="2"/>
      <c r="B6" s="293" t="s">
        <v>187</v>
      </c>
      <c r="C6" s="293"/>
      <c r="D6" s="198" t="s">
        <v>27</v>
      </c>
      <c r="E6" s="199"/>
      <c r="F6" s="199"/>
      <c r="G6" s="199"/>
      <c r="H6" s="199"/>
      <c r="I6" s="199"/>
      <c r="J6" s="200"/>
      <c r="K6" s="293" t="s">
        <v>180</v>
      </c>
      <c r="L6" s="293"/>
      <c r="M6" s="293" t="s">
        <v>171</v>
      </c>
      <c r="N6" s="293"/>
      <c r="O6" s="293" t="s">
        <v>172</v>
      </c>
      <c r="P6" s="293"/>
      <c r="Q6" s="293" t="s">
        <v>173</v>
      </c>
      <c r="R6" s="293"/>
      <c r="S6" s="293" t="s">
        <v>174</v>
      </c>
      <c r="T6" s="293"/>
      <c r="U6" s="293" t="s">
        <v>175</v>
      </c>
      <c r="V6" s="293"/>
      <c r="W6" s="293" t="s">
        <v>176</v>
      </c>
      <c r="X6" s="293"/>
      <c r="Y6" s="293" t="s">
        <v>177</v>
      </c>
      <c r="Z6" s="293"/>
      <c r="AA6" s="293" t="s">
        <v>178</v>
      </c>
      <c r="AB6" s="293"/>
      <c r="AC6" s="293" t="s">
        <v>179</v>
      </c>
      <c r="AD6" s="293"/>
      <c r="AE6" s="293" t="s">
        <v>181</v>
      </c>
      <c r="AF6" s="293"/>
      <c r="AG6" s="2"/>
      <c r="AH6" s="2"/>
      <c r="AI6" s="2"/>
      <c r="AJ6" s="198" t="s">
        <v>188</v>
      </c>
      <c r="AK6" s="199"/>
      <c r="AL6" s="199"/>
      <c r="AM6" s="199"/>
      <c r="AN6" s="199"/>
      <c r="AO6" s="199"/>
      <c r="AP6" s="200"/>
      <c r="AQ6" s="2"/>
      <c r="AR6" s="140" t="s">
        <v>181</v>
      </c>
      <c r="AS6" s="142"/>
      <c r="AT6" s="2"/>
      <c r="AV6" s="22"/>
      <c r="AW6" s="43"/>
      <c r="AX6" s="44" t="s">
        <v>224</v>
      </c>
      <c r="AY6" s="44" t="s">
        <v>171</v>
      </c>
      <c r="AZ6" s="44" t="s">
        <v>172</v>
      </c>
      <c r="BA6" s="44" t="s">
        <v>173</v>
      </c>
      <c r="BB6" s="44" t="s">
        <v>174</v>
      </c>
      <c r="BC6" s="44" t="s">
        <v>175</v>
      </c>
      <c r="BD6" s="44" t="s">
        <v>176</v>
      </c>
      <c r="BE6" s="44" t="s">
        <v>177</v>
      </c>
      <c r="BF6" s="44" t="s">
        <v>178</v>
      </c>
      <c r="BG6" s="44" t="s">
        <v>179</v>
      </c>
      <c r="BH6" s="44" t="s">
        <v>225</v>
      </c>
      <c r="BI6" s="44" t="s">
        <v>226</v>
      </c>
      <c r="BJ6" s="44" t="s">
        <v>227</v>
      </c>
      <c r="BK6" s="44" t="s">
        <v>228</v>
      </c>
      <c r="BL6" s="44" t="s">
        <v>228</v>
      </c>
      <c r="BM6" s="44" t="s">
        <v>229</v>
      </c>
      <c r="BN6" s="44" t="s">
        <v>177</v>
      </c>
      <c r="BO6" s="44" t="s">
        <v>230</v>
      </c>
      <c r="BP6" s="44" t="s">
        <v>231</v>
      </c>
      <c r="BQ6" s="45" t="s">
        <v>231</v>
      </c>
      <c r="BS6" s="30" t="s">
        <v>147</v>
      </c>
      <c r="CC6" s="30" t="s">
        <v>222</v>
      </c>
      <c r="CD6" s="30" t="s">
        <v>223</v>
      </c>
      <c r="DI6" s="30" t="s">
        <v>222</v>
      </c>
      <c r="DJ6" s="30" t="s">
        <v>223</v>
      </c>
      <c r="DO6" s="17">
        <v>0</v>
      </c>
      <c r="DP6" s="17">
        <v>0</v>
      </c>
      <c r="DR6" s="47" t="s">
        <v>202</v>
      </c>
      <c r="DS6" s="92" t="str">
        <f>AW7</f>
        <v>New Zealand</v>
      </c>
      <c r="DT6" s="92" t="str">
        <f>AW8</f>
        <v>France</v>
      </c>
      <c r="DU6" s="92" t="str">
        <f>AW9</f>
        <v>Italy</v>
      </c>
      <c r="DV6" s="92" t="str">
        <f>AW10</f>
        <v>Uruguay</v>
      </c>
      <c r="DW6" s="92" t="str">
        <f>AW11</f>
        <v>Namibia</v>
      </c>
      <c r="DY6" s="47" t="s">
        <v>202</v>
      </c>
      <c r="DZ6" s="92" t="str">
        <f>AW7</f>
        <v>New Zealand</v>
      </c>
      <c r="EA6" s="92" t="str">
        <f>AW8</f>
        <v>France</v>
      </c>
      <c r="EB6" s="92" t="str">
        <f>AW9</f>
        <v>Italy</v>
      </c>
      <c r="EC6" s="92" t="str">
        <f>AW10</f>
        <v>Uruguay</v>
      </c>
      <c r="ED6" s="92" t="str">
        <f>AW11</f>
        <v>Namibia</v>
      </c>
      <c r="EF6" s="47" t="s">
        <v>202</v>
      </c>
      <c r="EG6" s="92" t="str">
        <f>AW7</f>
        <v>New Zealand</v>
      </c>
      <c r="EH6" s="92" t="str">
        <f>AW8</f>
        <v>France</v>
      </c>
      <c r="EI6" s="92" t="str">
        <f>AW9</f>
        <v>Italy</v>
      </c>
      <c r="EJ6" s="92" t="str">
        <f>AW10</f>
        <v>Uruguay</v>
      </c>
      <c r="EK6" s="92" t="str">
        <f>AW11</f>
        <v>Namibia</v>
      </c>
      <c r="EM6" s="91">
        <v>1</v>
      </c>
      <c r="EN6" s="92" t="s">
        <v>224</v>
      </c>
      <c r="EO6" s="92" t="s">
        <v>301</v>
      </c>
      <c r="EP6" s="92" t="s">
        <v>302</v>
      </c>
      <c r="EQ6" s="92" t="s">
        <v>303</v>
      </c>
      <c r="ER6" s="92" t="s">
        <v>304</v>
      </c>
      <c r="ES6" s="92" t="s">
        <v>231</v>
      </c>
      <c r="ET6" s="92" t="s">
        <v>305</v>
      </c>
      <c r="EV6" s="91"/>
      <c r="EW6" s="92" t="s">
        <v>224</v>
      </c>
      <c r="EX6" s="92" t="s">
        <v>301</v>
      </c>
      <c r="EY6" s="92" t="s">
        <v>302</v>
      </c>
      <c r="EZ6" s="92" t="s">
        <v>303</v>
      </c>
      <c r="FA6" s="92" t="s">
        <v>304</v>
      </c>
      <c r="FB6" s="92" t="s">
        <v>231</v>
      </c>
      <c r="FC6" s="92" t="s">
        <v>305</v>
      </c>
      <c r="FE6" s="91"/>
      <c r="FF6" s="92" t="s">
        <v>224</v>
      </c>
      <c r="FG6" s="92" t="s">
        <v>301</v>
      </c>
      <c r="FH6" s="92" t="s">
        <v>302</v>
      </c>
      <c r="FI6" s="92" t="s">
        <v>303</v>
      </c>
      <c r="FJ6" s="92" t="s">
        <v>304</v>
      </c>
      <c r="FK6" s="92" t="s">
        <v>231</v>
      </c>
      <c r="FL6" s="92" t="s">
        <v>305</v>
      </c>
      <c r="FN6" s="47" t="s">
        <v>306</v>
      </c>
      <c r="FO6" s="30" t="s">
        <v>183</v>
      </c>
      <c r="FQ6" s="91">
        <v>2</v>
      </c>
      <c r="FR6" s="92" t="s">
        <v>224</v>
      </c>
      <c r="FS6" s="92" t="s">
        <v>301</v>
      </c>
      <c r="FT6" s="92" t="s">
        <v>302</v>
      </c>
      <c r="FU6" s="92" t="s">
        <v>303</v>
      </c>
      <c r="FV6" s="92" t="s">
        <v>304</v>
      </c>
      <c r="FW6" s="92" t="s">
        <v>231</v>
      </c>
      <c r="FX6" s="92" t="s">
        <v>305</v>
      </c>
      <c r="FZ6" s="91"/>
      <c r="GA6" s="92" t="s">
        <v>224</v>
      </c>
      <c r="GB6" s="92" t="s">
        <v>301</v>
      </c>
      <c r="GC6" s="92" t="s">
        <v>302</v>
      </c>
      <c r="GD6" s="92" t="s">
        <v>303</v>
      </c>
      <c r="GE6" s="92" t="s">
        <v>304</v>
      </c>
      <c r="GF6" s="92" t="s">
        <v>231</v>
      </c>
      <c r="GG6" s="92" t="s">
        <v>305</v>
      </c>
      <c r="GI6" s="91"/>
      <c r="GJ6" s="92" t="s">
        <v>224</v>
      </c>
      <c r="GK6" s="92" t="s">
        <v>301</v>
      </c>
      <c r="GL6" s="92" t="s">
        <v>302</v>
      </c>
      <c r="GM6" s="92" t="s">
        <v>303</v>
      </c>
      <c r="GN6" s="92" t="s">
        <v>304</v>
      </c>
      <c r="GO6" s="92" t="s">
        <v>231</v>
      </c>
      <c r="GP6" s="92" t="s">
        <v>305</v>
      </c>
      <c r="GR6" s="47" t="s">
        <v>306</v>
      </c>
      <c r="GS6" s="30" t="s">
        <v>183</v>
      </c>
    </row>
    <row r="7" spans="1:201" x14ac:dyDescent="0.25">
      <c r="A7" s="2"/>
      <c r="B7" s="198">
        <v>1</v>
      </c>
      <c r="C7" s="200"/>
      <c r="D7" s="201" t="str">
        <f>IFERROR(INDEX($AW7:$AW11, MATCH($B7, $BQ7:$BQ11, 0)), "")</f>
        <v>New Zealand</v>
      </c>
      <c r="E7" s="201"/>
      <c r="F7" s="201"/>
      <c r="G7" s="201"/>
      <c r="H7" s="201"/>
      <c r="I7" s="201"/>
      <c r="J7" s="201"/>
      <c r="K7" s="145">
        <f>IFERROR(INDEX($AX7:$AX11, MATCH($B7, $BQ7:$BQ11, 0)), "")</f>
        <v>0</v>
      </c>
      <c r="L7" s="145"/>
      <c r="M7" s="144">
        <f>IFERROR(INDEX($AY7:$AY11, MATCH($B7, $BQ7:$BQ11, 0)), "")</f>
        <v>0</v>
      </c>
      <c r="N7" s="145"/>
      <c r="O7" s="145">
        <f>IFERROR(INDEX($AZ7:$AZ11, MATCH($B7, $BQ7:$BQ11, 0)), "")</f>
        <v>0</v>
      </c>
      <c r="P7" s="145"/>
      <c r="Q7" s="145">
        <f>IFERROR(INDEX($BA7:$BA11, MATCH($B7, $BQ7:$BQ11, 0)), "")</f>
        <v>0</v>
      </c>
      <c r="R7" s="146"/>
      <c r="S7" s="144">
        <f>IFERROR(INDEX($BB7:$BB11, MATCH($B7, $BQ7:$BQ11, 0)), "")</f>
        <v>0</v>
      </c>
      <c r="T7" s="145"/>
      <c r="U7" s="145">
        <f>IFERROR(INDEX($BC7:$BC11, MATCH($B7, $BQ7:$BQ11, 0)), "")</f>
        <v>0</v>
      </c>
      <c r="V7" s="145"/>
      <c r="W7" s="145">
        <f>IFERROR(INDEX($BD7:$BD11, MATCH($B7, $BQ7:$BQ11, 0)), "")</f>
        <v>0</v>
      </c>
      <c r="X7" s="146"/>
      <c r="Y7" s="298">
        <f>IFERROR(INDEX($BE7:$BE11, MATCH($B7, $BQ7:$BQ11, 0)), "")</f>
        <v>0</v>
      </c>
      <c r="Z7" s="145"/>
      <c r="AA7" s="145">
        <f>IFERROR(INDEX($BF7:$BF11, MATCH($B7, $BQ7:$BQ11, 0)), "")</f>
        <v>0</v>
      </c>
      <c r="AB7" s="145"/>
      <c r="AC7" s="144">
        <f>IFERROR(INDEX($BG7:$BG11, MATCH($B7, $BQ7:$BQ11, 0)), "")</f>
        <v>0</v>
      </c>
      <c r="AD7" s="146"/>
      <c r="AE7" s="294">
        <f>IFERROR(INDEX($BH7:$BH11, MATCH($B7, $BQ7:$BQ11, 0)), "")</f>
        <v>0</v>
      </c>
      <c r="AF7" s="295"/>
      <c r="AG7" s="2"/>
      <c r="AH7" s="2"/>
      <c r="AI7" s="2"/>
      <c r="AJ7" s="201" t="str">
        <f>'Tournament Setup'!$BB5</f>
        <v>New Zealand</v>
      </c>
      <c r="AK7" s="201"/>
      <c r="AL7" s="201"/>
      <c r="AM7" s="201"/>
      <c r="AN7" s="201"/>
      <c r="AO7" s="201"/>
      <c r="AP7" s="201"/>
      <c r="AQ7" s="2"/>
      <c r="AR7" s="127"/>
      <c r="AS7" s="129"/>
      <c r="AT7" s="2"/>
      <c r="AV7" s="46">
        <v>1</v>
      </c>
      <c r="AW7" s="47" t="str">
        <f>$AJ7</f>
        <v>New Zealand</v>
      </c>
      <c r="AX7" s="15">
        <f>SUM(AY7:BA7)</f>
        <v>0</v>
      </c>
      <c r="AY7" s="37">
        <f>COUNTIF('Fixtures Predictions &amp; Results'!$BN$7:$BN$46, $AW7)</f>
        <v>0</v>
      </c>
      <c r="AZ7" s="37">
        <f>COUNTIF('Fixtures Predictions &amp; Results'!$BO$7:$BO$46, $AW7)+COUNTIF('Fixtures Predictions &amp; Results'!$BP$7:$BP$46, $AW7)</f>
        <v>0</v>
      </c>
      <c r="BA7" s="37">
        <f>COUNTIF('Fixtures Predictions &amp; Results'!$BQ$7:$BQ$46, $AW7)</f>
        <v>0</v>
      </c>
      <c r="BB7" s="37">
        <f>SUMIF('Fixtures Predictions &amp; Results'!$B$7:$B$46, $AW7, 'Fixtures Predictions &amp; Results'!$H$7:$H$46)+SUMIF('Fixtures Predictions &amp; Results'!$D$7:$D$46, $AW7, 'Fixtures Predictions &amp; Results'!$I$7:$I$46)</f>
        <v>0</v>
      </c>
      <c r="BC7" s="37">
        <f>SUMIF('Fixtures Predictions &amp; Results'!$B$7:$B$46, $AW7, 'Fixtures Predictions &amp; Results'!$I$7:$I$46)+SUMIF('Fixtures Predictions &amp; Results'!$D$7:$D$46, $AW7, 'Fixtures Predictions &amp; Results'!$H$7:$H$46)</f>
        <v>0</v>
      </c>
      <c r="BD7" s="37">
        <f>BB7-BC7</f>
        <v>0</v>
      </c>
      <c r="BE7" s="53">
        <f>SUMIF('Fixtures Predictions &amp; Results'!$B$7:$B$46, $AW7, 'Fixtures Predictions &amp; Results'!$K$7:$K$46)+SUMIF('Fixtures Predictions &amp; Results'!$D$7:$D$46, $AW7, 'Fixtures Predictions &amp; Results'!$L$7:$L$46)</f>
        <v>0</v>
      </c>
      <c r="BF7" s="37">
        <f>SUMIF('Fixtures Predictions &amp; Results'!$B$7:$B$46, $AW7, 'Fixtures Predictions &amp; Results'!$L$7:$L$46)+SUMIF('Fixtures Predictions &amp; Results'!$D$7:$D$46, $AW7, 'Fixtures Predictions &amp; Results'!$K$7:$K$46)</f>
        <v>0</v>
      </c>
      <c r="BG7" s="37">
        <f>SUMIF('Fixtures Predictions &amp; Results'!$B$7:$B$46, $AW7, 'Fixtures Predictions &amp; Results'!$BX$7:$BX$46)+SUMIF('Fixtures Predictions &amp; Results'!$D$7:$D$46, $AW7, 'Fixtures Predictions &amp; Results'!$BY$7:$BY$46)</f>
        <v>0</v>
      </c>
      <c r="BH7" s="53">
        <f>(AY7*4)+(AZ7*2)+BG7+AO7</f>
        <v>0</v>
      </c>
      <c r="BI7" s="15">
        <f>COUNTIF($BD7:$BD11, "&lt;"&amp;$BD7)+1</f>
        <v>1</v>
      </c>
      <c r="BJ7" s="37">
        <f>COUNTIF($BB7:$BB11, "&lt;"&amp;$BB7)+1</f>
        <v>1</v>
      </c>
      <c r="BK7" s="53">
        <f>BE7-BF7</f>
        <v>0</v>
      </c>
      <c r="BL7" s="53">
        <f>COUNTIF($BK7:$BK11, "&lt;"&amp;$BK7)+1</f>
        <v>1</v>
      </c>
      <c r="BM7" s="53">
        <f>AR7</f>
        <v>0</v>
      </c>
      <c r="BN7" s="53">
        <f>COUNTIF($BE7:$BE11, "&lt;"&amp;$BE7)+1</f>
        <v>1</v>
      </c>
      <c r="BO7" s="56">
        <f>BS7</f>
        <v>5</v>
      </c>
      <c r="BP7" s="53">
        <f>(BM7*100000000)+(BH7*10000000)+(FO7*1000000)+(GS7*100000)+(BI7*10000)+(BL7*1000)+(BJ7*100)+(BN7*10)+BO7</f>
        <v>11115</v>
      </c>
      <c r="BQ7" s="59">
        <f>COUNTIF($BP7:$BP11, "&gt;"&amp;$BP7)+1</f>
        <v>1</v>
      </c>
      <c r="BS7" s="48">
        <v>5</v>
      </c>
      <c r="CC7" s="15" t="str">
        <f>IFERROR(INDEX('Tournament Setup'!$J$90:$J$109, MATCH($D7, 'Tournament Setup'!$B$90:$B$109, 0)), "")</f>
        <v>Black</v>
      </c>
      <c r="CD7" s="6" t="str">
        <f>IFERROR(INDEX('Tournament Setup'!$Q$90:$Q$109, MATCH($D7, 'Tournament Setup'!$B$90:$B$109, 0)), "")</f>
        <v>White</v>
      </c>
      <c r="DI7" s="15" t="str">
        <f>IFERROR(INDEX('Tournament Setup'!$J$90:$J$109, MATCH($AJ7, 'Tournament Setup'!$B$90:$B$109, 0)), "")</f>
        <v>Black</v>
      </c>
      <c r="DJ7" s="6" t="str">
        <f>IFERROR(INDEX('Tournament Setup'!$Q$90:$Q$109, MATCH($AJ7, 'Tournament Setup'!$B$90:$B$109, 0)), "")</f>
        <v>White</v>
      </c>
      <c r="DO7" s="15">
        <f>IF(COUNTIF(BH7:BH11, BH7)&gt;1, MAX(DO6:DO6)+1, "")</f>
        <v>1</v>
      </c>
      <c r="DP7" s="28">
        <f>DO7</f>
        <v>1</v>
      </c>
      <c r="DR7" s="47" t="str">
        <f>$AW7</f>
        <v>New Zealand</v>
      </c>
      <c r="DS7" s="15" t="s">
        <v>307</v>
      </c>
      <c r="DT7" s="37" t="str">
        <f>IFERROR(INDEX('Fixtures Predictions &amp; Results'!$BI$7:$BI$46, MATCH(CONCATENATE($DR7, DT$6), 'Fixtures Predictions &amp; Results'!$BL$7:$BL$46, 0)), IFERROR(INDEX('Fixtures Predictions &amp; Results'!$BJ$7:$BJ$46, MATCH(CONCATENATE(DT$6, $DR7), 'Fixtures Predictions &amp; Results'!$BL$7:$BL$46, 0)), ""))</f>
        <v/>
      </c>
      <c r="DU7" s="37" t="str">
        <f>IFERROR(INDEX('Fixtures Predictions &amp; Results'!$BI$7:$BI$46, MATCH(CONCATENATE($DR7, DU$6), 'Fixtures Predictions &amp; Results'!$BL$7:$BL$46, 0)), IFERROR(INDEX('Fixtures Predictions &amp; Results'!$BJ$7:$BJ$46, MATCH(CONCATENATE(DU$6, $DR7), 'Fixtures Predictions &amp; Results'!$BL$7:$BL$46, 0)), ""))</f>
        <v/>
      </c>
      <c r="DV7" s="37" t="str">
        <f>IFERROR(INDEX('Fixtures Predictions &amp; Results'!$BI$7:$BI$46, MATCH(CONCATENATE($DR7, DV$6), 'Fixtures Predictions &amp; Results'!$BL$7:$BL$46, 0)), IFERROR(INDEX('Fixtures Predictions &amp; Results'!$BJ$7:$BJ$46, MATCH(CONCATENATE(DV$6, $DR7), 'Fixtures Predictions &amp; Results'!$BL$7:$BL$46, 0)), ""))</f>
        <v/>
      </c>
      <c r="DW7" s="6" t="str">
        <f>IFERROR(INDEX('Fixtures Predictions &amp; Results'!$BI$7:$BI$46, MATCH(CONCATENATE($DR7, DW$6), 'Fixtures Predictions &amp; Results'!$BL$7:$BL$46, 0)), IFERROR(INDEX('Fixtures Predictions &amp; Results'!$BJ$7:$BJ$46, MATCH(CONCATENATE(DW$6, $DR7), 'Fixtures Predictions &amp; Results'!$BL$7:$BL$46, 0)), ""))</f>
        <v/>
      </c>
      <c r="DY7" s="47" t="str">
        <f>$AW7</f>
        <v>New Zealand</v>
      </c>
      <c r="DZ7" s="15" t="s">
        <v>307</v>
      </c>
      <c r="EA7" s="37">
        <f>SUMIF('Fixtures Predictions &amp; Results'!$BL$7:$BL$46, CONCATENATE($DY7, EA$6), 'Fixtures Predictions &amp; Results'!$H$7:$H$46)+SUMIF('Fixtures Predictions &amp; Results'!$BL$7:$BL$46, CONCATENATE(EA$6, $DY7), 'Fixtures Predictions &amp; Results'!$I$7:$I$46)</f>
        <v>0</v>
      </c>
      <c r="EB7" s="37">
        <f>SUMIF('Fixtures Predictions &amp; Results'!$BL$7:$BL$46, CONCATENATE($DY7, EB$6), 'Fixtures Predictions &amp; Results'!$H$7:$H$46)+SUMIF('Fixtures Predictions &amp; Results'!$BL$7:$BL$46, CONCATENATE(EB$6, $DY7), 'Fixtures Predictions &amp; Results'!$I$7:$I$46)</f>
        <v>0</v>
      </c>
      <c r="EC7" s="37">
        <f>SUMIF('Fixtures Predictions &amp; Results'!$BL$7:$BL$46, CONCATENATE($DY7, EC$6), 'Fixtures Predictions &amp; Results'!$H$7:$H$46)+SUMIF('Fixtures Predictions &amp; Results'!$BL$7:$BL$46, CONCATENATE(EC$6, $DY7), 'Fixtures Predictions &amp; Results'!$I$7:$I$46)</f>
        <v>0</v>
      </c>
      <c r="ED7" s="6">
        <f>SUMIF('Fixtures Predictions &amp; Results'!$BL$7:$BL$46, CONCATENATE($DY7, ED$6), 'Fixtures Predictions &amp; Results'!$H$7:$H$46)+SUMIF('Fixtures Predictions &amp; Results'!$BL$7:$BL$46, CONCATENATE(ED$6, $DY7), 'Fixtures Predictions &amp; Results'!$I$7:$I$46)</f>
        <v>0</v>
      </c>
      <c r="EF7" s="47" t="str">
        <f>$AW7</f>
        <v>New Zealand</v>
      </c>
      <c r="EG7" s="15" t="s">
        <v>307</v>
      </c>
      <c r="EH7" s="37" t="str">
        <f>IF(DT7="L", 0, IF(DT7="D", 2, IF(DT7="W", 4, "")))</f>
        <v/>
      </c>
      <c r="EI7" s="37" t="str">
        <f t="shared" ref="EI7:EI8" si="0">IF(DU7="L", 0, IF(DU7="D", 2, IF(DU7="W", 4, "")))</f>
        <v/>
      </c>
      <c r="EJ7" s="37" t="str">
        <f t="shared" ref="EJ7:EJ9" si="1">IF(DV7="L", 0, IF(DV7="D", 2, IF(DV7="W", 4, "")))</f>
        <v/>
      </c>
      <c r="EK7" s="6" t="str">
        <f t="shared" ref="EK7:EK10" si="2">IF(DW7="L", 0, IF(DW7="D", 2, IF(DW7="W", 4, "")))</f>
        <v/>
      </c>
      <c r="EM7" s="47" t="str">
        <f>IF(EM6=$DP7, $AW7, "")</f>
        <v>New Zealand</v>
      </c>
      <c r="EN7" s="15">
        <f>IF(EM7="", "", SUM(IF(EM8="", 0, $EH7), IF(EM9="", 0, $EI7), IF(EM10="", 0, $EJ7), IF(EM11="", 0, $EK7)))</f>
        <v>0</v>
      </c>
      <c r="EO7" s="37">
        <f>IF(EM7="", "", EP7-EQ7)</f>
        <v>0</v>
      </c>
      <c r="EP7" s="6">
        <f>IF(EM7="", "", SUM(IF(EM8="", 0, $EA7), IF(EM9="", 0, $EB7), IF(EM10="", 0, $EC7), IF(EM11="", 0, $ED7)))</f>
        <v>0</v>
      </c>
      <c r="EQ7" s="28">
        <f>IF(EM7="", "", SUM(IF(EM8="", 0, $DZ8), IF(EM9="", 0, $DZ9), IF(EM10="", 0, $DZ10), IF(EM11="", 0, $DZ11)))</f>
        <v>0</v>
      </c>
      <c r="ER7" s="28">
        <f>IF(EM7="", "", EN7*10000+EO7*100+EP7)</f>
        <v>0</v>
      </c>
      <c r="ES7" s="28">
        <f>IF(ER7="", "", COUNTIF(ER7:ER11, "&gt;"&amp;ER7)+1)</f>
        <v>1</v>
      </c>
      <c r="ET7" s="28" t="str">
        <f>IFERROR(IF(COUNTIF(ES7:ES11, ES7)&gt;1, "", ES7), "")</f>
        <v/>
      </c>
      <c r="EV7" s="47" t="str">
        <f>IF(ET7="", EM7, "")</f>
        <v>New Zealand</v>
      </c>
      <c r="EW7" s="15">
        <f>IF(EV7="", "", SUM(IF(EV8="", 0, $EH7), IF(EV9="", 0, $EI7), IF(EV10="", 0, $EJ7), IF(EV11="", 0, $EK7)))</f>
        <v>0</v>
      </c>
      <c r="EX7" s="37">
        <f>IF(EV7="", "", EY7-EZ7)</f>
        <v>0</v>
      </c>
      <c r="EY7" s="6">
        <f>IF(EV7="", "", SUM(IF(EV8="", 0, $EA7), IF(EV9="", 0, $EB7), IF(EV10="", 0, $EC7), IF(EV11="", 0, $ED7)))</f>
        <v>0</v>
      </c>
      <c r="EZ7" s="28">
        <f>IF(EV7="", "", SUM(IF(EV8="", 0, $DZ8), IF(EV9="", 0, $DZ9), IF(EV10="", 0, $DZ10), IF(EV11="", 0, $DZ11)))</f>
        <v>0</v>
      </c>
      <c r="FA7" s="28">
        <f>IF(EV7="", "", EW7*10000+EX7*100+EY7)</f>
        <v>0</v>
      </c>
      <c r="FB7" s="28">
        <f>IF(FA7="", "", COUNTIF(FA7:FA11, "&gt;"&amp;FA7)+1)</f>
        <v>1</v>
      </c>
      <c r="FC7" s="28" t="str">
        <f>IFERROR(IF(COUNTIF(FB7:FB11, FB7)&gt;1, "", FB7), "")</f>
        <v/>
      </c>
      <c r="FE7" s="47" t="str">
        <f>IF(FC7="", EV7, "")</f>
        <v>New Zealand</v>
      </c>
      <c r="FF7" s="15">
        <f>IF(FE7="", "", SUM(IF(FE8="", 0, $EH7), IF(FE9="", 0, $EI7), IF(FE10="", 0, $EJ7), IF(FE11="", 0, $EK7)))</f>
        <v>0</v>
      </c>
      <c r="FG7" s="37">
        <f>IF(FE7="", "", FH7-FI7)</f>
        <v>0</v>
      </c>
      <c r="FH7" s="6">
        <f>IF(FE7="", "", SUM(IF(FE8="", 0, $EA7), IF(FE9="", 0, $EB7), IF(FE10="", 0, $EC7), IF(FE11="", 0, $ED7)))</f>
        <v>0</v>
      </c>
      <c r="FI7" s="28">
        <f>IF(FE7="", "", SUM(IF(FE8="", 0, $DZ8), IF(FE9="", 0, $DZ9), IF(FE10="", 0, $DZ10), IF(FE11="", 0, $DZ11)))</f>
        <v>0</v>
      </c>
      <c r="FJ7" s="28">
        <f>IF(FE7="", "", FF7*10000+FG7*100+FH7)</f>
        <v>0</v>
      </c>
      <c r="FK7" s="28">
        <f>IF(FJ7="", "", COUNTIF(FJ7:FJ11, "&gt;"&amp;FJ7)+1)</f>
        <v>1</v>
      </c>
      <c r="FL7" s="28" t="str">
        <f>IFERROR(IF(COUNTIF(FK7:FK11, FK7)&gt;1, "", FK7), "")</f>
        <v/>
      </c>
      <c r="FN7" s="28">
        <f>SUM(FL7, FC7, ET7)</f>
        <v>0</v>
      </c>
      <c r="FO7" s="93">
        <f>IF(FN7=0, 0, 6-FN7)</f>
        <v>0</v>
      </c>
      <c r="FQ7" s="47" t="str">
        <f>IF(FQ6=$DP7, $AW7, "")</f>
        <v/>
      </c>
      <c r="FR7" s="15" t="str">
        <f>IF(FQ7="", "", SUM(IF(FQ8="", 0, $EH7), IF(FQ9="", 0, $EI7), IF(FQ10="", 0, $EJ7), IF(FQ11="", 0, $EK7)))</f>
        <v/>
      </c>
      <c r="FS7" s="37" t="str">
        <f>IF(FQ7="", "", FT7-FU7)</f>
        <v/>
      </c>
      <c r="FT7" s="6" t="str">
        <f>IF(FQ7="", "", SUM(IF(FQ8="", 0, $EA7), IF(FQ9="", 0, $EB7), IF(FQ10="", 0, $EC7), IF(FQ11="", 0, $ED7)))</f>
        <v/>
      </c>
      <c r="FU7" s="28" t="str">
        <f>IF(FQ7="", "", SUM(IF(FQ8="", 0, $DZ8), IF(FQ9="", 0, $DZ9), IF(FQ10="", 0, $DZ10), IF(FQ11="", 0, $DZ11)))</f>
        <v/>
      </c>
      <c r="FV7" s="28" t="str">
        <f>IF(FQ7="", "", FR7*10000+FS7*100+FT7)</f>
        <v/>
      </c>
      <c r="FW7" s="28" t="str">
        <f>IF(FV7="", "", COUNTIF(FV7:FV11, "&gt;"&amp;FV7)+1)</f>
        <v/>
      </c>
      <c r="FX7" s="28" t="str">
        <f>IFERROR(IF(COUNTIF(FW7:FW11, FW7)&gt;1, "", FW7), "")</f>
        <v/>
      </c>
      <c r="FZ7" s="47" t="str">
        <f>IF(FX7="", FQ7, "")</f>
        <v/>
      </c>
      <c r="GA7" s="15" t="str">
        <f>IF(FZ7="", "", SUM(IF(FZ8="", 0, $EH7), IF(FZ9="", 0, $EI7), IF(FZ10="", 0, $EJ7), IF(FZ11="", 0, $EK7)))</f>
        <v/>
      </c>
      <c r="GB7" s="37" t="str">
        <f>IF(FZ7="", "", GC7-GD7)</f>
        <v/>
      </c>
      <c r="GC7" s="6" t="str">
        <f>IF(FZ7="", "", SUM(IF(FZ8="", 0, $EA7), IF(FZ9="", 0, $EB7), IF(FZ10="", 0, $EC7), IF(FZ11="", 0, $ED7)))</f>
        <v/>
      </c>
      <c r="GD7" s="28" t="str">
        <f>IF(FZ7="", "", SUM(IF(FZ8="", 0, $DZ8), IF(FZ9="", 0, $DZ9), IF(FZ10="", 0, $DZ10), IF(FZ11="", 0, $DZ11)))</f>
        <v/>
      </c>
      <c r="GE7" s="28" t="str">
        <f>IF(FZ7="", "", GA7*10000+GB7*100+GC7)</f>
        <v/>
      </c>
      <c r="GF7" s="28" t="str">
        <f>IF(GE7="", "", COUNTIF(GE7:GE11, "&gt;"&amp;GE7)+1)</f>
        <v/>
      </c>
      <c r="GG7" s="28" t="str">
        <f>IFERROR(IF(COUNTIF(GF7:GF11, GF7)&gt;1, "", GF7), "")</f>
        <v/>
      </c>
      <c r="GI7" s="47" t="str">
        <f>IF(GG7="", FZ7, "")</f>
        <v/>
      </c>
      <c r="GJ7" s="15" t="str">
        <f>IF(GI7="", "", SUM(IF(GI8="", 0, $EH7), IF(GI9="", 0, $EI7), IF(GI10="", 0, $EJ7), IF(GI11="", 0, $EK7)))</f>
        <v/>
      </c>
      <c r="GK7" s="37" t="str">
        <f>IF(GI7="", "", GL7-GM7)</f>
        <v/>
      </c>
      <c r="GL7" s="6" t="str">
        <f>IF(GI7="", "", SUM(IF(GI8="", 0, $EA7), IF(GI9="", 0, $EB7), IF(GI10="", 0, $EC7), IF(GI11="", 0, $ED7)))</f>
        <v/>
      </c>
      <c r="GM7" s="28" t="str">
        <f>IF(GI7="", "", SUM(IF(GI8="", 0, $DZ8), IF(GI9="", 0, $DZ9), IF(GI10="", 0, $DZ10), IF(GI11="", 0, $DZ11)))</f>
        <v/>
      </c>
      <c r="GN7" s="28" t="str">
        <f>IF(GI7="", "", GJ7*10000+GK7*100+GL7)</f>
        <v/>
      </c>
      <c r="GO7" s="28" t="str">
        <f>IF(GN7="", "", COUNTIF(GN7:GN11, "&gt;"&amp;GN7)+1)</f>
        <v/>
      </c>
      <c r="GP7" s="28" t="str">
        <f>IFERROR(IF(COUNTIF(GO7:GO11, GO7)&gt;1, "", GO7), "")</f>
        <v/>
      </c>
      <c r="GR7" s="28">
        <f>SUM(GP7, GG7, FX7)</f>
        <v>0</v>
      </c>
      <c r="GS7" s="93">
        <f>IF(GR7=0, 0, 6-GR7)</f>
        <v>0</v>
      </c>
    </row>
    <row r="8" spans="1:201" x14ac:dyDescent="0.25">
      <c r="A8" s="2"/>
      <c r="B8" s="296">
        <v>2</v>
      </c>
      <c r="C8" s="297"/>
      <c r="D8" s="201" t="str">
        <f>IFERROR(INDEX($AW7:$AW11, MATCH($B8, $BQ7:$BQ11, 0)), "")</f>
        <v>France</v>
      </c>
      <c r="E8" s="201"/>
      <c r="F8" s="201"/>
      <c r="G8" s="201"/>
      <c r="H8" s="201"/>
      <c r="I8" s="201"/>
      <c r="J8" s="201"/>
      <c r="K8" s="148">
        <f>IFERROR(INDEX($AX7:$AX11, MATCH($B8, $BQ7:$BQ11, 0)), "")</f>
        <v>0</v>
      </c>
      <c r="L8" s="148"/>
      <c r="M8" s="147">
        <f>IFERROR(INDEX($AY7:$AY11, MATCH($B8, $BQ7:$BQ11, 0)), "")</f>
        <v>0</v>
      </c>
      <c r="N8" s="148"/>
      <c r="O8" s="148">
        <f>IFERROR(INDEX($AZ7:$AZ11, MATCH($B8, $BQ7:$BQ11, 0)), "")</f>
        <v>0</v>
      </c>
      <c r="P8" s="148"/>
      <c r="Q8" s="148">
        <f>IFERROR(INDEX($BA7:$BA11, MATCH($B8, $BQ7:$BQ11, 0)), "")</f>
        <v>0</v>
      </c>
      <c r="R8" s="149"/>
      <c r="S8" s="147">
        <f>IFERROR(INDEX($BB7:$BB11, MATCH($B8, $BQ7:$BQ11, 0)), "")</f>
        <v>0</v>
      </c>
      <c r="T8" s="148"/>
      <c r="U8" s="148">
        <f>IFERROR(INDEX($BC7:$BC11, MATCH($B8, $BQ7:$BQ11, 0)), "")</f>
        <v>0</v>
      </c>
      <c r="V8" s="148"/>
      <c r="W8" s="148">
        <f>IFERROR(INDEX($BD7:$BD11, MATCH($B8, $BQ7:$BQ11, 0)), "")</f>
        <v>0</v>
      </c>
      <c r="X8" s="149"/>
      <c r="Y8" s="148">
        <f>IFERROR(INDEX($BE7:$BE11, MATCH($B8, $BQ7:$BQ11, 0)), "")</f>
        <v>0</v>
      </c>
      <c r="Z8" s="148"/>
      <c r="AA8" s="148">
        <f>IFERROR(INDEX($BF7:$BF11, MATCH($B8, $BQ7:$BQ11, 0)), "")</f>
        <v>0</v>
      </c>
      <c r="AB8" s="148"/>
      <c r="AC8" s="147">
        <f>IFERROR(INDEX($BG7:$BG11, MATCH($B8, $BQ7:$BQ11, 0)), "")</f>
        <v>0</v>
      </c>
      <c r="AD8" s="149"/>
      <c r="AE8" s="299">
        <f>IFERROR(INDEX($BH7:$BH11, MATCH($B8, $BQ7:$BQ11, 0)), "")</f>
        <v>0</v>
      </c>
      <c r="AF8" s="300"/>
      <c r="AG8" s="2"/>
      <c r="AH8" s="2"/>
      <c r="AI8" s="2"/>
      <c r="AJ8" s="201" t="str">
        <f>'Tournament Setup'!$BB6</f>
        <v>France</v>
      </c>
      <c r="AK8" s="201"/>
      <c r="AL8" s="201"/>
      <c r="AM8" s="201"/>
      <c r="AN8" s="201"/>
      <c r="AO8" s="201"/>
      <c r="AP8" s="201"/>
      <c r="AQ8" s="2"/>
      <c r="AR8" s="124"/>
      <c r="AS8" s="126"/>
      <c r="AT8" s="2"/>
      <c r="AV8" s="46">
        <v>2</v>
      </c>
      <c r="AW8" s="47" t="str">
        <f t="shared" ref="AW8:AW11" si="3">$AJ8</f>
        <v>France</v>
      </c>
      <c r="AX8" s="16">
        <f t="shared" ref="AX8:AX11" si="4">SUM(AY8:BA8)</f>
        <v>0</v>
      </c>
      <c r="AY8" s="17">
        <f>COUNTIF('Fixtures Predictions &amp; Results'!$BN$7:$BN$46, $AW8)</f>
        <v>0</v>
      </c>
      <c r="AZ8" s="17">
        <f>COUNTIF('Fixtures Predictions &amp; Results'!$BO$7:$BO$46, $AW8)+COUNTIF('Fixtures Predictions &amp; Results'!$BP$7:$BP$46, $AW8)</f>
        <v>0</v>
      </c>
      <c r="BA8" s="17">
        <f>COUNTIF('Fixtures Predictions &amp; Results'!$BQ$7:$BQ$46, $AW8)</f>
        <v>0</v>
      </c>
      <c r="BB8" s="17">
        <f>SUMIF('Fixtures Predictions &amp; Results'!$B$7:$B$46, $AW8, 'Fixtures Predictions &amp; Results'!$H$7:$H$46)+SUMIF('Fixtures Predictions &amp; Results'!$D$7:$D$46, $AW8, 'Fixtures Predictions &amp; Results'!$I$7:$I$46)</f>
        <v>0</v>
      </c>
      <c r="BC8" s="17">
        <f>SUMIF('Fixtures Predictions &amp; Results'!$B$7:$B$46, $AW8, 'Fixtures Predictions &amp; Results'!$I$7:$I$46)+SUMIF('Fixtures Predictions &amp; Results'!$D$7:$D$46, $AW8, 'Fixtures Predictions &amp; Results'!$H$7:$H$46)</f>
        <v>0</v>
      </c>
      <c r="BD8" s="17">
        <f t="shared" ref="BD8:BD11" si="5">BB8-BC8</f>
        <v>0</v>
      </c>
      <c r="BE8" s="54">
        <f>SUMIF('Fixtures Predictions &amp; Results'!$B$7:$B$46, $AW8, 'Fixtures Predictions &amp; Results'!$K$7:$K$46)+SUMIF('Fixtures Predictions &amp; Results'!$D$7:$D$46, $AW8, 'Fixtures Predictions &amp; Results'!$L$7:$L$46)</f>
        <v>0</v>
      </c>
      <c r="BF8" s="17">
        <f>SUMIF('Fixtures Predictions &amp; Results'!$B$7:$B$46, $AW8, 'Fixtures Predictions &amp; Results'!$L$7:$L$46)+SUMIF('Fixtures Predictions &amp; Results'!$D$7:$D$46, $AW8, 'Fixtures Predictions &amp; Results'!$K$7:$K$46)</f>
        <v>0</v>
      </c>
      <c r="BG8" s="17">
        <f>SUMIF('Fixtures Predictions &amp; Results'!$B$7:$B$46, $AW8, 'Fixtures Predictions &amp; Results'!$BX$7:$BX$46)+SUMIF('Fixtures Predictions &amp; Results'!$D$7:$D$46, $AW8, 'Fixtures Predictions &amp; Results'!$BY$7:$BY$46)</f>
        <v>0</v>
      </c>
      <c r="BH8" s="54">
        <f t="shared" ref="BH8:BH11" si="6">(AY8*4)+(AZ8*2)+BG8+AO8</f>
        <v>0</v>
      </c>
      <c r="BI8" s="16">
        <f>COUNTIF($BD7:$BD11, "&lt;"&amp;$BD8)+1</f>
        <v>1</v>
      </c>
      <c r="BJ8" s="17">
        <f>COUNTIF($BB7:$BB11, "&lt;"&amp;$BB8)+1</f>
        <v>1</v>
      </c>
      <c r="BK8" s="54">
        <f t="shared" ref="BK8:BK11" si="7">BE8-BF8</f>
        <v>0</v>
      </c>
      <c r="BL8" s="54">
        <f>COUNTIF($BK7:$BK11, "&lt;"&amp;$BK8)+1</f>
        <v>1</v>
      </c>
      <c r="BM8" s="54">
        <f t="shared" ref="BM8:BM11" si="8">AR8</f>
        <v>0</v>
      </c>
      <c r="BN8" s="54">
        <f>COUNTIF($BE7:$BE11, "&lt;"&amp;$BE8)+1</f>
        <v>1</v>
      </c>
      <c r="BO8" s="57">
        <f t="shared" ref="BO8:BO11" si="9">BS8</f>
        <v>4</v>
      </c>
      <c r="BP8" s="54">
        <f t="shared" ref="BP8:BP11" si="10">(BM8*100000000)+(BH8*10000000)+(FO8*1000000)+(GS8*100000)+(BI8*10000)+(BL8*1000)+(BJ8*100)+(BN8*10)+BO8</f>
        <v>11114</v>
      </c>
      <c r="BQ8" s="60">
        <f>COUNTIF($BP7:$BP11, "&gt;"&amp;$BP8)+1</f>
        <v>2</v>
      </c>
      <c r="BS8" s="49">
        <v>4</v>
      </c>
      <c r="CC8" s="16" t="str">
        <f>IFERROR(INDEX('Tournament Setup'!$J$90:$J$109, MATCH($D8, 'Tournament Setup'!$B$90:$B$109, 0)), "")</f>
        <v>Blue - Royal</v>
      </c>
      <c r="CD8" s="7" t="str">
        <f>IFERROR(INDEX('Tournament Setup'!$Q$90:$Q$109, MATCH($D8, 'Tournament Setup'!$B$90:$B$109, 0)), "")</f>
        <v>Red - Medium</v>
      </c>
      <c r="DI8" s="16" t="str">
        <f>IFERROR(INDEX('Tournament Setup'!$J$90:$J$109, MATCH($AJ8, 'Tournament Setup'!$B$90:$B$109, 0)), "")</f>
        <v>Blue - Royal</v>
      </c>
      <c r="DJ8" s="7" t="str">
        <f>IFERROR(INDEX('Tournament Setup'!$Q$90:$Q$109, MATCH($AJ8, 'Tournament Setup'!$B$90:$B$109, 0)), "")</f>
        <v>Red - Medium</v>
      </c>
      <c r="DO8" s="16">
        <f>IF(BH8=BH7, DO7, IF(COUNTIF(BH8:BH11, BH8)&gt;1, MAX(DO6:DO7)+1, ""))</f>
        <v>1</v>
      </c>
      <c r="DP8" s="34">
        <f t="shared" ref="DP8:DP10" si="11">DO8</f>
        <v>1</v>
      </c>
      <c r="DR8" s="47" t="str">
        <f t="shared" ref="DR8:DR11" si="12">$AW8</f>
        <v>France</v>
      </c>
      <c r="DS8" s="16" t="str">
        <f>IFERROR(INDEX('Fixtures Predictions &amp; Results'!$BI$7:$BI$46, MATCH(CONCATENATE($DR8, DS$6), 'Fixtures Predictions &amp; Results'!$BL$7:$BL$46, 0)), IFERROR(INDEX('Fixtures Predictions &amp; Results'!$BJ$7:$BJ$46, MATCH(CONCATENATE(DS$6, $DR8), 'Fixtures Predictions &amp; Results'!$BL$7:$BL$46, 0)), ""))</f>
        <v/>
      </c>
      <c r="DT8" s="17" t="s">
        <v>307</v>
      </c>
      <c r="DU8" s="17" t="str">
        <f>IFERROR(INDEX('Fixtures Predictions &amp; Results'!$BI$7:$BI$46, MATCH(CONCATENATE($DR8, DU$6), 'Fixtures Predictions &amp; Results'!$BL$7:$BL$46, 0)), IFERROR(INDEX('Fixtures Predictions &amp; Results'!$BJ$7:$BJ$46, MATCH(CONCATENATE(DU$6, $DR8), 'Fixtures Predictions &amp; Results'!$BL$7:$BL$46, 0)), ""))</f>
        <v/>
      </c>
      <c r="DV8" s="17" t="str">
        <f>IFERROR(INDEX('Fixtures Predictions &amp; Results'!$BI$7:$BI$46, MATCH(CONCATENATE($DR8, DV$6), 'Fixtures Predictions &amp; Results'!$BL$7:$BL$46, 0)), IFERROR(INDEX('Fixtures Predictions &amp; Results'!$BJ$7:$BJ$46, MATCH(CONCATENATE(DV$6, $DR8), 'Fixtures Predictions &amp; Results'!$BL$7:$BL$46, 0)), ""))</f>
        <v/>
      </c>
      <c r="DW8" s="7" t="str">
        <f>IFERROR(INDEX('Fixtures Predictions &amp; Results'!$BI$7:$BI$46, MATCH(CONCATENATE($DR8, DW$6), 'Fixtures Predictions &amp; Results'!$BL$7:$BL$46, 0)), IFERROR(INDEX('Fixtures Predictions &amp; Results'!$BJ$7:$BJ$46, MATCH(CONCATENATE(DW$6, $DR8), 'Fixtures Predictions &amp; Results'!$BL$7:$BL$46, 0)), ""))</f>
        <v/>
      </c>
      <c r="DY8" s="47" t="str">
        <f t="shared" ref="DY8:DY11" si="13">$AW8</f>
        <v>France</v>
      </c>
      <c r="DZ8" s="16">
        <f>SUMIF('Fixtures Predictions &amp; Results'!$BL$7:$BL$46, CONCATENATE($DY8, DZ$6), 'Fixtures Predictions &amp; Results'!$H$7:$H$46)+SUMIF('Fixtures Predictions &amp; Results'!$BL$7:$BL$46, CONCATENATE(DZ$6, $DY8), 'Fixtures Predictions &amp; Results'!$I$7:$I$46)</f>
        <v>0</v>
      </c>
      <c r="EA8" s="17" t="s">
        <v>307</v>
      </c>
      <c r="EB8" s="17">
        <f>SUMIF('Fixtures Predictions &amp; Results'!$BL$7:$BL$46, CONCATENATE($DY8, EB$6), 'Fixtures Predictions &amp; Results'!$H$7:$H$46)+SUMIF('Fixtures Predictions &amp; Results'!$BL$7:$BL$46, CONCATENATE(EB$6, $DY8), 'Fixtures Predictions &amp; Results'!$I$7:$I$46)</f>
        <v>0</v>
      </c>
      <c r="EC8" s="17">
        <f>SUMIF('Fixtures Predictions &amp; Results'!$BL$7:$BL$46, CONCATENATE($DY8, EC$6), 'Fixtures Predictions &amp; Results'!$H$7:$H$46)+SUMIF('Fixtures Predictions &amp; Results'!$BL$7:$BL$46, CONCATENATE(EC$6, $DY8), 'Fixtures Predictions &amp; Results'!$I$7:$I$46)</f>
        <v>0</v>
      </c>
      <c r="ED8" s="7">
        <f>SUMIF('Fixtures Predictions &amp; Results'!$BL$7:$BL$46, CONCATENATE($DY8, ED$6), 'Fixtures Predictions &amp; Results'!$H$7:$H$46)+SUMIF('Fixtures Predictions &amp; Results'!$BL$7:$BL$46, CONCATENATE(ED$6, $DY8), 'Fixtures Predictions &amp; Results'!$I$7:$I$46)</f>
        <v>0</v>
      </c>
      <c r="EF8" s="47" t="str">
        <f t="shared" ref="EF8:EF11" si="14">$AW8</f>
        <v>France</v>
      </c>
      <c r="EG8" s="16" t="str">
        <f>IF(DS8="L", 0, IF(DS8="D", 2, IF(DS8="W", 4, "")))</f>
        <v/>
      </c>
      <c r="EH8" s="17" t="s">
        <v>307</v>
      </c>
      <c r="EI8" s="17" t="str">
        <f t="shared" si="0"/>
        <v/>
      </c>
      <c r="EJ8" s="17" t="str">
        <f t="shared" si="1"/>
        <v/>
      </c>
      <c r="EK8" s="7" t="str">
        <f t="shared" si="2"/>
        <v/>
      </c>
      <c r="EM8" s="47" t="str">
        <f>IF(EM6=$DP8, $AW8, "")</f>
        <v>France</v>
      </c>
      <c r="EN8" s="16">
        <f>IF(EM8="", "", SUM(IF(EM9="", 0, $EI8), IF(EM10="", 0, $EJ8), IF(EM7="", 0, EG8), IF(EM11="", 0, $EK8)))</f>
        <v>0</v>
      </c>
      <c r="EO8" s="17">
        <f t="shared" ref="EO8:EO10" si="15">IF(EM8="", "", EP8-EQ8)</f>
        <v>0</v>
      </c>
      <c r="EP8" s="7">
        <f>IF(EM8="", "", SUM(IF(EM9="", 0, $EB8), IF(EM10="", 0, $EC8), IF(EM7="", 0, $DZ8), IF(EM11="", 0, $ED8)))</f>
        <v>0</v>
      </c>
      <c r="EQ8" s="34">
        <f>IF(EM8="", "", SUM(IF(EM9="", 0, $EA9), IF(EM10="", 0, $EA10), IF(EM7="", 0, $EA7), IF(EM11="", 0, $EA11)))</f>
        <v>0</v>
      </c>
      <c r="ER8" s="34">
        <f>IF(EM8="", "", EN8*10000+EO8*100+EP8)</f>
        <v>0</v>
      </c>
      <c r="ES8" s="34">
        <f>IF(ER8="", "", COUNTIF(ER7:ER11, "&gt;"&amp;ER8)+1)</f>
        <v>1</v>
      </c>
      <c r="ET8" s="34" t="str">
        <f>IFERROR(IF(COUNTIF(ES7:ES11, ES8)&gt;1, "", ES8), "")</f>
        <v/>
      </c>
      <c r="EV8" s="47" t="str">
        <f t="shared" ref="EV8:EV10" si="16">IF(ET8="", EM8, "")</f>
        <v>France</v>
      </c>
      <c r="EW8" s="16">
        <f>IF(EV8="", "", SUM(IF(EV9="", 0, $EI8), IF(EV10="", 0, $EJ8), IF(EV7="", 0, EG8), IF(EV11="", 0, $EK8)))</f>
        <v>0</v>
      </c>
      <c r="EX8" s="17">
        <f t="shared" ref="EX8:EX10" si="17">IF(EV8="", "", EY8-EZ8)</f>
        <v>0</v>
      </c>
      <c r="EY8" s="7">
        <f>IF(EV8="", "", SUM(IF(EV9="", 0, $EB8), IF(EV10="", 0, $EC8), IF(EV7="", 0, $DZ8), IF(EV11="", 0, $ED8)))</f>
        <v>0</v>
      </c>
      <c r="EZ8" s="34">
        <f>IF(EV8="", "", SUM(IF(EV9="", 0, $EA9), IF(EV10="", 0, $EA10), IF(EV7="", 0, $EA7), IF(EV11="", 0, $EA11)))</f>
        <v>0</v>
      </c>
      <c r="FA8" s="34">
        <f>IF(EV8="", "", EW8*10000+EX8*100+EY8)</f>
        <v>0</v>
      </c>
      <c r="FB8" s="34">
        <f>IF(FA8="", "", COUNTIF(FA7:FA11, "&gt;"&amp;FA8)+1)</f>
        <v>1</v>
      </c>
      <c r="FC8" s="34" t="str">
        <f>IFERROR(IF(COUNTIF(FB7:FB11, FB8)&gt;1, "", FB8), "")</f>
        <v/>
      </c>
      <c r="FE8" s="47" t="str">
        <f t="shared" ref="FE8:FE10" si="18">IF(FC8="", EV8, "")</f>
        <v>France</v>
      </c>
      <c r="FF8" s="16">
        <f>IF(FE8="", "", SUM(IF(FE9="", 0, $EI8), IF(FE10="", 0, $EJ8), IF(FE7="", 0, EG8), IF(FE11="", 0, $EK8)))</f>
        <v>0</v>
      </c>
      <c r="FG8" s="17">
        <f t="shared" ref="FG8:FG10" si="19">IF(FE8="", "", FH8-FI8)</f>
        <v>0</v>
      </c>
      <c r="FH8" s="7">
        <f>IF(FE8="", "", SUM(IF(FE9="", 0, $EB8), IF(FE10="", 0, $EC8), IF(FE7="", 0, $DZ8), IF(FE11="", 0, $ED8)))</f>
        <v>0</v>
      </c>
      <c r="FI8" s="34">
        <f>IF(FE8="", "", SUM(IF(FE9="", 0, $EA9), IF(FE10="", 0, $EA10), IF(FE7="", 0, $EA7), IF(FE11="", 0, $EA11)))</f>
        <v>0</v>
      </c>
      <c r="FJ8" s="34">
        <f>IF(FE8="", "", FF8*10000+FG8*100+FH8)</f>
        <v>0</v>
      </c>
      <c r="FK8" s="34">
        <f>IF(FJ8="", "", COUNTIF(FJ7:FJ11, "&gt;"&amp;FJ8)+1)</f>
        <v>1</v>
      </c>
      <c r="FL8" s="34" t="str">
        <f>IFERROR(IF(COUNTIF(FK7:FK11, FK8)&gt;1, "", FK8), "")</f>
        <v/>
      </c>
      <c r="FN8" s="34">
        <f t="shared" ref="FN8:FN10" si="20">SUM(FL8, FC8, ET8)</f>
        <v>0</v>
      </c>
      <c r="FO8" s="94">
        <f>IF(FN8=0, 0, 6-FN8)</f>
        <v>0</v>
      </c>
      <c r="FQ8" s="47" t="str">
        <f>IF(FQ6=$DP8, $AW8, "")</f>
        <v/>
      </c>
      <c r="FR8" s="16" t="str">
        <f>IF(FQ8="", "", SUM(IF(FQ9="", 0, $EI8), IF(FQ10="", 0, $EJ8), IF(FQ7="", 0, FK8), IF(FQ11="", 0, $EK8)))</f>
        <v/>
      </c>
      <c r="FS8" s="17" t="str">
        <f t="shared" ref="FS8:FS11" si="21">IF(FQ8="", "", FT8-FU8)</f>
        <v/>
      </c>
      <c r="FT8" s="7" t="str">
        <f>IF(FQ8="", "", SUM(IF(FQ9="", 0, $EB8), IF(FQ10="", 0, $EC8), IF(FQ7="", 0, $DZ8), IF(FQ11="", 0, $ED8)))</f>
        <v/>
      </c>
      <c r="FU8" s="34" t="str">
        <f>IF(FQ8="", "", SUM(IF(FQ9="", 0, $EA9), IF(FQ10="", 0, $EA10), IF(FQ7="", 0, $EA7), IF(FQ11="", 0, $EA11)))</f>
        <v/>
      </c>
      <c r="FV8" s="34" t="str">
        <f>IF(FQ8="", "", FR8*10000+FS8*100+FT8)</f>
        <v/>
      </c>
      <c r="FW8" s="34" t="str">
        <f>IF(FV8="", "", COUNTIF(FV7:FV11, "&gt;"&amp;FV8)+1)</f>
        <v/>
      </c>
      <c r="FX8" s="34" t="str">
        <f>IFERROR(IF(COUNTIF(FW7:FW11, FW8)&gt;1, "", FW8), "")</f>
        <v/>
      </c>
      <c r="FZ8" s="47" t="str">
        <f t="shared" ref="FZ8:FZ10" si="22">IF(FX8="", FQ8, "")</f>
        <v/>
      </c>
      <c r="GA8" s="16" t="str">
        <f>IF(FZ8="", "", SUM(IF(FZ9="", 0, $EI8), IF(FZ10="", 0, $EJ8), IF(FZ7="", 0, FK8), IF(FZ11="", 0, $EK8)))</f>
        <v/>
      </c>
      <c r="GB8" s="17" t="str">
        <f t="shared" ref="GB8" si="23">IF(FZ8="", "", GC8-GD8)</f>
        <v/>
      </c>
      <c r="GC8" s="7" t="str">
        <f>IF(FZ8="", "", SUM(IF(FZ9="", 0, $EB8), IF(FZ10="", 0, $EC8), IF(FZ7="", 0, $DZ8), IF(FZ11="", 0, $ED8)))</f>
        <v/>
      </c>
      <c r="GD8" s="34" t="str">
        <f>IF(FZ8="", "", SUM(IF(FZ9="", 0, $EA9), IF(FZ10="", 0, $EA10), IF(FZ7="", 0, $EA7), IF(FZ11="", 0, $EA11)))</f>
        <v/>
      </c>
      <c r="GE8" s="34" t="str">
        <f>IF(FZ8="", "", GA8*10000+GB8*100+GC8)</f>
        <v/>
      </c>
      <c r="GF8" s="34" t="str">
        <f>IF(GE8="", "", COUNTIF(GE7:GE11, "&gt;"&amp;GE8)+1)</f>
        <v/>
      </c>
      <c r="GG8" s="34" t="str">
        <f>IFERROR(IF(COUNTIF(GF7:GF11, GF8)&gt;1, "", GF8), "")</f>
        <v/>
      </c>
      <c r="GI8" s="47" t="str">
        <f t="shared" ref="GI8:GI10" si="24">IF(GG8="", FZ8, "")</f>
        <v/>
      </c>
      <c r="GJ8" s="16" t="str">
        <f>IF(GI8="", "", SUM(IF(GI9="", 0, $EI8), IF(GI10="", 0, $EJ8), IF(GI7="", 0, FK8), IF(GI11="", 0, $EK8)))</f>
        <v/>
      </c>
      <c r="GK8" s="17" t="str">
        <f t="shared" ref="GK8:GK11" si="25">IF(GI8="", "", GL8-GM8)</f>
        <v/>
      </c>
      <c r="GL8" s="7" t="str">
        <f>IF(GI8="", "", SUM(IF(GI9="", 0, $EB8), IF(GI10="", 0, $EC8), IF(GI7="", 0, $DZ8), IF(GI11="", 0, $ED8)))</f>
        <v/>
      </c>
      <c r="GM8" s="34" t="str">
        <f>IF(GI8="", "", SUM(IF(GI9="", 0, $EA9), IF(GI10="", 0, $EA10), IF(GI7="", 0, $EA7), IF(GI11="", 0, $EA11)))</f>
        <v/>
      </c>
      <c r="GN8" s="34" t="str">
        <f>IF(GI8="", "", GJ8*10000+GK8*100+GL8)</f>
        <v/>
      </c>
      <c r="GO8" s="34" t="str">
        <f>IF(GN8="", "", COUNTIF(GN7:GN11, "&gt;"&amp;GN8)+1)</f>
        <v/>
      </c>
      <c r="GP8" s="34" t="str">
        <f>IFERROR(IF(COUNTIF(GO7:GO11, GO8)&gt;1, "", GO8), "")</f>
        <v/>
      </c>
      <c r="GR8" s="34">
        <f t="shared" ref="GR8:GR9" si="26">SUM(GP8, GG8, FX8)</f>
        <v>0</v>
      </c>
      <c r="GS8" s="94">
        <f>IF(GR8=0, 0, 6-GR8)</f>
        <v>0</v>
      </c>
    </row>
    <row r="9" spans="1:201" x14ac:dyDescent="0.25">
      <c r="A9" s="2"/>
      <c r="B9" s="296">
        <v>3</v>
      </c>
      <c r="C9" s="297"/>
      <c r="D9" s="201" t="str">
        <f>IFERROR(INDEX($AW7:$AW11, MATCH($B9, $BQ7:$BQ11, 0)), "")</f>
        <v>Italy</v>
      </c>
      <c r="E9" s="201"/>
      <c r="F9" s="201"/>
      <c r="G9" s="201"/>
      <c r="H9" s="201"/>
      <c r="I9" s="201"/>
      <c r="J9" s="201"/>
      <c r="K9" s="148">
        <f>IFERROR(INDEX($AX7:$AX11, MATCH($B9, $BQ7:$BQ11, 0)), "")</f>
        <v>0</v>
      </c>
      <c r="L9" s="148"/>
      <c r="M9" s="147">
        <f>IFERROR(INDEX($AY7:$AY11, MATCH($B9, $BQ7:$BQ11, 0)), "")</f>
        <v>0</v>
      </c>
      <c r="N9" s="148"/>
      <c r="O9" s="148">
        <f>IFERROR(INDEX($AZ7:$AZ11, MATCH($B9, $BQ7:$BQ11, 0)), "")</f>
        <v>0</v>
      </c>
      <c r="P9" s="148"/>
      <c r="Q9" s="148">
        <f>IFERROR(INDEX($BA7:$BA11, MATCH($B9, $BQ7:$BQ11, 0)), "")</f>
        <v>0</v>
      </c>
      <c r="R9" s="149"/>
      <c r="S9" s="147">
        <f>IFERROR(INDEX($BB7:$BB11, MATCH($B9, $BQ7:$BQ11, 0)), "")</f>
        <v>0</v>
      </c>
      <c r="T9" s="148"/>
      <c r="U9" s="148">
        <f>IFERROR(INDEX($BC7:$BC11, MATCH($B9, $BQ7:$BQ11, 0)), "")</f>
        <v>0</v>
      </c>
      <c r="V9" s="148"/>
      <c r="W9" s="148">
        <f>IFERROR(INDEX($BD7:$BD11, MATCH($B9, $BQ7:$BQ11, 0)), "")</f>
        <v>0</v>
      </c>
      <c r="X9" s="149"/>
      <c r="Y9" s="148">
        <f>IFERROR(INDEX($BE7:$BE11, MATCH($B9, $BQ7:$BQ11, 0)), "")</f>
        <v>0</v>
      </c>
      <c r="Z9" s="148"/>
      <c r="AA9" s="148">
        <f>IFERROR(INDEX($BF7:$BF11, MATCH($B9, $BQ7:$BQ11, 0)), "")</f>
        <v>0</v>
      </c>
      <c r="AB9" s="148"/>
      <c r="AC9" s="147">
        <f>IFERROR(INDEX($BG7:$BG11, MATCH($B9, $BQ7:$BQ11, 0)), "")</f>
        <v>0</v>
      </c>
      <c r="AD9" s="149"/>
      <c r="AE9" s="299">
        <f>IFERROR(INDEX($BH7:$BH11, MATCH($B9, $BQ7:$BQ11, 0)), "")</f>
        <v>0</v>
      </c>
      <c r="AF9" s="300"/>
      <c r="AG9" s="2"/>
      <c r="AH9" s="2"/>
      <c r="AI9" s="2"/>
      <c r="AJ9" s="201" t="str">
        <f>'Tournament Setup'!$BB7</f>
        <v>Italy</v>
      </c>
      <c r="AK9" s="201"/>
      <c r="AL9" s="201"/>
      <c r="AM9" s="201"/>
      <c r="AN9" s="201"/>
      <c r="AO9" s="201"/>
      <c r="AP9" s="201"/>
      <c r="AQ9" s="2"/>
      <c r="AR9" s="124"/>
      <c r="AS9" s="126"/>
      <c r="AT9" s="2"/>
      <c r="AV9" s="46">
        <v>3</v>
      </c>
      <c r="AW9" s="47" t="str">
        <f t="shared" si="3"/>
        <v>Italy</v>
      </c>
      <c r="AX9" s="16">
        <f t="shared" si="4"/>
        <v>0</v>
      </c>
      <c r="AY9" s="17">
        <f>COUNTIF('Fixtures Predictions &amp; Results'!$BN$7:$BN$46, $AW9)</f>
        <v>0</v>
      </c>
      <c r="AZ9" s="17">
        <f>COUNTIF('Fixtures Predictions &amp; Results'!$BO$7:$BO$46, $AW9)+COUNTIF('Fixtures Predictions &amp; Results'!$BP$7:$BP$46, $AW9)</f>
        <v>0</v>
      </c>
      <c r="BA9" s="17">
        <f>COUNTIF('Fixtures Predictions &amp; Results'!$BQ$7:$BQ$46, $AW9)</f>
        <v>0</v>
      </c>
      <c r="BB9" s="17">
        <f>SUMIF('Fixtures Predictions &amp; Results'!$B$7:$B$46, $AW9, 'Fixtures Predictions &amp; Results'!$H$7:$H$46)+SUMIF('Fixtures Predictions &amp; Results'!$D$7:$D$46, $AW9, 'Fixtures Predictions &amp; Results'!$I$7:$I$46)</f>
        <v>0</v>
      </c>
      <c r="BC9" s="17">
        <f>SUMIF('Fixtures Predictions &amp; Results'!$B$7:$B$46, $AW9, 'Fixtures Predictions &amp; Results'!$I$7:$I$46)+SUMIF('Fixtures Predictions &amp; Results'!$D$7:$D$46, $AW9, 'Fixtures Predictions &amp; Results'!$H$7:$H$46)</f>
        <v>0</v>
      </c>
      <c r="BD9" s="17">
        <f t="shared" si="5"/>
        <v>0</v>
      </c>
      <c r="BE9" s="54">
        <f>SUMIF('Fixtures Predictions &amp; Results'!$B$7:$B$46, $AW9, 'Fixtures Predictions &amp; Results'!$K$7:$K$46)+SUMIF('Fixtures Predictions &amp; Results'!$D$7:$D$46, $AW9, 'Fixtures Predictions &amp; Results'!$L$7:$L$46)</f>
        <v>0</v>
      </c>
      <c r="BF9" s="17">
        <f>SUMIF('Fixtures Predictions &amp; Results'!$B$7:$B$46, $AW9, 'Fixtures Predictions &amp; Results'!$L$7:$L$46)+SUMIF('Fixtures Predictions &amp; Results'!$D$7:$D$46, $AW9, 'Fixtures Predictions &amp; Results'!$K$7:$K$46)</f>
        <v>0</v>
      </c>
      <c r="BG9" s="17">
        <f>SUMIF('Fixtures Predictions &amp; Results'!$B$7:$B$46, $AW9, 'Fixtures Predictions &amp; Results'!$BX$7:$BX$46)+SUMIF('Fixtures Predictions &amp; Results'!$D$7:$D$46, $AW9, 'Fixtures Predictions &amp; Results'!$BY$7:$BY$46)</f>
        <v>0</v>
      </c>
      <c r="BH9" s="54">
        <f t="shared" si="6"/>
        <v>0</v>
      </c>
      <c r="BI9" s="16">
        <f>COUNTIF($BD7:$BD11, "&lt;"&amp;$BD9)+1</f>
        <v>1</v>
      </c>
      <c r="BJ9" s="17">
        <f>COUNTIF($BB7:$BB11, "&lt;"&amp;$BB9)+1</f>
        <v>1</v>
      </c>
      <c r="BK9" s="54">
        <f t="shared" si="7"/>
        <v>0</v>
      </c>
      <c r="BL9" s="54">
        <f>COUNTIF($BK7:$BK11, "&lt;"&amp;$BK9)+1</f>
        <v>1</v>
      </c>
      <c r="BM9" s="54">
        <f t="shared" si="8"/>
        <v>0</v>
      </c>
      <c r="BN9" s="54">
        <f>COUNTIF($BE7:$BE11, "&lt;"&amp;$BE9)+1</f>
        <v>1</v>
      </c>
      <c r="BO9" s="57">
        <f t="shared" si="9"/>
        <v>3</v>
      </c>
      <c r="BP9" s="54">
        <f t="shared" si="10"/>
        <v>11113</v>
      </c>
      <c r="BQ9" s="60">
        <f>COUNTIF($BP7:$BP11, "&gt;"&amp;$BP9)+1</f>
        <v>3</v>
      </c>
      <c r="BS9" s="49">
        <v>3</v>
      </c>
      <c r="CC9" s="16" t="str">
        <f>IFERROR(INDEX('Tournament Setup'!$J$90:$J$109, MATCH($D9, 'Tournament Setup'!$B$90:$B$109, 0)), "")</f>
        <v>Blue - Royal</v>
      </c>
      <c r="CD9" s="7" t="str">
        <f>IFERROR(INDEX('Tournament Setup'!$Q$90:$Q$109, MATCH($D9, 'Tournament Setup'!$B$90:$B$109, 0)), "")</f>
        <v>White</v>
      </c>
      <c r="DI9" s="16" t="str">
        <f>IFERROR(INDEX('Tournament Setup'!$J$90:$J$109, MATCH($AJ9, 'Tournament Setup'!$B$90:$B$109, 0)), "")</f>
        <v>Blue - Royal</v>
      </c>
      <c r="DJ9" s="7" t="str">
        <f>IFERROR(INDEX('Tournament Setup'!$Q$90:$Q$109, MATCH($AJ9, 'Tournament Setup'!$B$90:$B$109, 0)), "")</f>
        <v>White</v>
      </c>
      <c r="DO9" s="16">
        <f>IF(BH9=BH8, DO8, IF(BH9=BH7, DO7, IF(COUNTIF(BH9:BH11, BH9)&gt;1, MAX(DO6:DO8)+1, "")))</f>
        <v>1</v>
      </c>
      <c r="DP9" s="34">
        <f t="shared" si="11"/>
        <v>1</v>
      </c>
      <c r="DR9" s="47" t="str">
        <f t="shared" si="12"/>
        <v>Italy</v>
      </c>
      <c r="DS9" s="16" t="str">
        <f>IFERROR(INDEX('Fixtures Predictions &amp; Results'!$BI$7:$BI$46, MATCH(CONCATENATE($DR9, DS$6), 'Fixtures Predictions &amp; Results'!$BL$7:$BL$46, 0)), IFERROR(INDEX('Fixtures Predictions &amp; Results'!$BJ$7:$BJ$46, MATCH(CONCATENATE(DS$6, $DR9), 'Fixtures Predictions &amp; Results'!$BL$7:$BL$46, 0)), ""))</f>
        <v/>
      </c>
      <c r="DT9" s="17" t="str">
        <f>IFERROR(INDEX('Fixtures Predictions &amp; Results'!$BI$7:$BI$46, MATCH(CONCATENATE($DR9, DT$6), 'Fixtures Predictions &amp; Results'!$BL$7:$BL$46, 0)), IFERROR(INDEX('Fixtures Predictions &amp; Results'!$BJ$7:$BJ$46, MATCH(CONCATENATE(DT$6, $DR9), 'Fixtures Predictions &amp; Results'!$BL$7:$BL$46, 0)), ""))</f>
        <v/>
      </c>
      <c r="DU9" s="17" t="s">
        <v>307</v>
      </c>
      <c r="DV9" s="17" t="str">
        <f>IFERROR(INDEX('Fixtures Predictions &amp; Results'!$BI$7:$BI$46, MATCH(CONCATENATE($DR9, DV$6), 'Fixtures Predictions &amp; Results'!$BL$7:$BL$46, 0)), IFERROR(INDEX('Fixtures Predictions &amp; Results'!$BJ$7:$BJ$46, MATCH(CONCATENATE(DV$6, $DR9), 'Fixtures Predictions &amp; Results'!$BL$7:$BL$46, 0)), ""))</f>
        <v/>
      </c>
      <c r="DW9" s="7" t="str">
        <f>IFERROR(INDEX('Fixtures Predictions &amp; Results'!$BI$7:$BI$46, MATCH(CONCATENATE($DR9, DW$6), 'Fixtures Predictions &amp; Results'!$BL$7:$BL$46, 0)), IFERROR(INDEX('Fixtures Predictions &amp; Results'!$BJ$7:$BJ$46, MATCH(CONCATENATE(DW$6, $DR9), 'Fixtures Predictions &amp; Results'!$BL$7:$BL$46, 0)), ""))</f>
        <v/>
      </c>
      <c r="DY9" s="47" t="str">
        <f t="shared" si="13"/>
        <v>Italy</v>
      </c>
      <c r="DZ9" s="16">
        <f>SUMIF('Fixtures Predictions &amp; Results'!$BL$7:$BL$46, CONCATENATE($DY9, DZ$6), 'Fixtures Predictions &amp; Results'!$H$7:$H$46)+SUMIF('Fixtures Predictions &amp; Results'!$BL$7:$BL$46, CONCATENATE(DZ$6, $DY9), 'Fixtures Predictions &amp; Results'!$I$7:$I$46)</f>
        <v>0</v>
      </c>
      <c r="EA9" s="17">
        <f>SUMIF('Fixtures Predictions &amp; Results'!$BL$7:$BL$46, CONCATENATE($DY9, EA$6), 'Fixtures Predictions &amp; Results'!$H$7:$H$46)+SUMIF('Fixtures Predictions &amp; Results'!$BL$7:$BL$46, CONCATENATE(EA$6, $DY9), 'Fixtures Predictions &amp; Results'!$I$7:$I$46)</f>
        <v>0</v>
      </c>
      <c r="EB9" s="17" t="s">
        <v>307</v>
      </c>
      <c r="EC9" s="17">
        <f>SUMIF('Fixtures Predictions &amp; Results'!$BL$7:$BL$46, CONCATENATE($DY9, EC$6), 'Fixtures Predictions &amp; Results'!$H$7:$H$46)+SUMIF('Fixtures Predictions &amp; Results'!$BL$7:$BL$46, CONCATENATE(EC$6, $DY9), 'Fixtures Predictions &amp; Results'!$I$7:$I$46)</f>
        <v>0</v>
      </c>
      <c r="ED9" s="7">
        <f>SUMIF('Fixtures Predictions &amp; Results'!$BL$7:$BL$46, CONCATENATE($DY9, ED$6), 'Fixtures Predictions &amp; Results'!$H$7:$H$46)+SUMIF('Fixtures Predictions &amp; Results'!$BL$7:$BL$46, CONCATENATE(ED$6, $DY9), 'Fixtures Predictions &amp; Results'!$I$7:$I$46)</f>
        <v>0</v>
      </c>
      <c r="EF9" s="47" t="str">
        <f t="shared" si="14"/>
        <v>Italy</v>
      </c>
      <c r="EG9" s="16" t="str">
        <f t="shared" ref="EG9:EG11" si="27">IF(DS9="L", 0, IF(DS9="D", 2, IF(DS9="W", 4, "")))</f>
        <v/>
      </c>
      <c r="EH9" s="17" t="str">
        <f t="shared" ref="EH9:EH11" si="28">IF(DT9="L", 0, IF(DT9="D", 2, IF(DT9="W", 4, "")))</f>
        <v/>
      </c>
      <c r="EI9" s="17" t="s">
        <v>307</v>
      </c>
      <c r="EJ9" s="17" t="str">
        <f t="shared" si="1"/>
        <v/>
      </c>
      <c r="EK9" s="7" t="str">
        <f t="shared" si="2"/>
        <v/>
      </c>
      <c r="EM9" s="47" t="str">
        <f>IF(EM6=$DP9, $AW9, "")</f>
        <v>Italy</v>
      </c>
      <c r="EN9" s="16">
        <f>IF(EM9="", "", SUM(IF(EM10="", 0, $EJ9), IF(EM7="", 0, EG9), IF(EM8="", 0, $EH9), IF(EM11="", 0, $EK9)))</f>
        <v>0</v>
      </c>
      <c r="EO9" s="17">
        <f t="shared" si="15"/>
        <v>0</v>
      </c>
      <c r="EP9" s="7">
        <f>IF(EM9="", "", SUM(IF(EM10="", 0, $EC9), IF(EM7="", 0, $DZ9), IF(EM8="", 0, $EA9), IF(EM11="", 0, $ED9)))</f>
        <v>0</v>
      </c>
      <c r="EQ9" s="34">
        <f>IF(EM9="", "", SUM(IF(EM10="", 0, $EB10), IF(EM7="", 0, $EB7), IF(EM8="", 0, $EB8), IF(EM11="", 0, $EB11)))</f>
        <v>0</v>
      </c>
      <c r="ER9" s="34">
        <f t="shared" ref="ER9:ER10" si="29">IF(EM9="", "", EN9*10000+EO9*100+EP9)</f>
        <v>0</v>
      </c>
      <c r="ES9" s="34">
        <f>IF(ER9="", "", COUNTIF(ER7:ER11, "&gt;"&amp;ER9)+1)</f>
        <v>1</v>
      </c>
      <c r="ET9" s="34" t="str">
        <f>IFERROR(IF(COUNTIF(ES7:ES11, ES9)&gt;1, "", ES9), "")</f>
        <v/>
      </c>
      <c r="EV9" s="47" t="str">
        <f t="shared" si="16"/>
        <v>Italy</v>
      </c>
      <c r="EW9" s="16">
        <f>IF(EV9="", "", SUM(IF(EV10="", 0, $EJ9), IF(EV7="", 0, EG9), IF(EV8="", 0, $EH9), IF(EV11="", 0, $EK9)))</f>
        <v>0</v>
      </c>
      <c r="EX9" s="17">
        <f>IF(EV9="", "", EY9-EZ9)</f>
        <v>0</v>
      </c>
      <c r="EY9" s="7">
        <f>IF(EV9="", "", SUM(IF(EV10="", 0, $EC9), IF(EV7="", 0, $DZ9), IF(EV8="", 0, $EA9), IF(EV11="", 0, $ED9)))</f>
        <v>0</v>
      </c>
      <c r="EZ9" s="34">
        <f>IF(EV9="", "", SUM(IF(EV10="", 0, $EB10), IF(EV7="", 0, $EB7), IF(EV8="", 0, $EB8), IF(EV11="", 0, $EB11)))</f>
        <v>0</v>
      </c>
      <c r="FA9" s="34">
        <f t="shared" ref="FA9:FA11" si="30">IF(EV9="", "", EW9*10000+EX9*100+EY9)</f>
        <v>0</v>
      </c>
      <c r="FB9" s="34">
        <f>IF(FA9="", "", COUNTIF(FA7:FA11, "&gt;"&amp;FA9)+1)</f>
        <v>1</v>
      </c>
      <c r="FC9" s="34" t="str">
        <f>IFERROR(IF(COUNTIF(FB7:FB11, FB9)&gt;1, "", FB9), "")</f>
        <v/>
      </c>
      <c r="FE9" s="47" t="str">
        <f t="shared" si="18"/>
        <v>Italy</v>
      </c>
      <c r="FF9" s="16">
        <f>IF(FE9="", "", SUM(IF(FE10="", 0, $EJ9), IF(FE7="", 0, EG9), IF(FE8="", 0, $EH9), IF(FE11="", 0, $EK9)))</f>
        <v>0</v>
      </c>
      <c r="FG9" s="17">
        <f t="shared" si="19"/>
        <v>0</v>
      </c>
      <c r="FH9" s="7">
        <f>IF(FE9="", "", SUM(IF(FE10="", 0, $EC9), IF(FE7="", 0, $DZ9), IF(FE8="", 0, $EA9), IF(FE11="", 0, $ED9)))</f>
        <v>0</v>
      </c>
      <c r="FI9" s="34">
        <f>IF(FE9="", "", SUM(IF(FE10="", 0, $EB10), IF(FE7="", 0, $EB7), IF(FE8="", 0, $EB8), IF(FE11="", 0, $EB11)))</f>
        <v>0</v>
      </c>
      <c r="FJ9" s="34">
        <f t="shared" ref="FJ9:FJ11" si="31">IF(FE9="", "", FF9*10000+FG9*100+FH9)</f>
        <v>0</v>
      </c>
      <c r="FK9" s="34">
        <f>IF(FJ9="", "", COUNTIF(FJ7:FJ11, "&gt;"&amp;FJ9)+1)</f>
        <v>1</v>
      </c>
      <c r="FL9" s="34" t="str">
        <f>IFERROR(IF(COUNTIF(FK7:FK11, FK9)&gt;1, "", FK9), "")</f>
        <v/>
      </c>
      <c r="FN9" s="34">
        <f t="shared" si="20"/>
        <v>0</v>
      </c>
      <c r="FO9" s="94">
        <f>IF(FN9=0, 0, 6-FN9)</f>
        <v>0</v>
      </c>
      <c r="FQ9" s="47" t="str">
        <f>IF(FQ6=$DP9, $AW9, "")</f>
        <v/>
      </c>
      <c r="FR9" s="16" t="str">
        <f>IF(FQ9="", "", SUM(IF(FQ10="", 0, $EJ9), IF(FQ7="", 0, FK9), IF(FQ8="", 0, $EH9), IF(FQ11="", 0, $EK9)))</f>
        <v/>
      </c>
      <c r="FS9" s="17" t="str">
        <f t="shared" si="21"/>
        <v/>
      </c>
      <c r="FT9" s="7" t="str">
        <f>IF(FQ9="", "", SUM(IF(FQ10="", 0, $EC9), IF(FQ7="", 0, $DZ9), IF(FQ8="", 0, $EA9), IF(FQ11="", 0, $ED9)))</f>
        <v/>
      </c>
      <c r="FU9" s="34" t="str">
        <f>IF(FQ9="", "", SUM(IF(FQ10="", 0, $EB10), IF(FQ7="", 0, $EB7), IF(FQ8="", 0, $EB8), IF(FQ11="", 0, $EB11)))</f>
        <v/>
      </c>
      <c r="FV9" s="34" t="str">
        <f t="shared" ref="FV9:FV11" si="32">IF(FQ9="", "", FR9*10000+FS9*100+FT9)</f>
        <v/>
      </c>
      <c r="FW9" s="34" t="str">
        <f>IF(FV9="", "", COUNTIF(FV7:FV11, "&gt;"&amp;FV9)+1)</f>
        <v/>
      </c>
      <c r="FX9" s="34" t="str">
        <f>IFERROR(IF(COUNTIF(FW7:FW11, FW9)&gt;1, "", FW9), "")</f>
        <v/>
      </c>
      <c r="FZ9" s="47" t="str">
        <f t="shared" si="22"/>
        <v/>
      </c>
      <c r="GA9" s="16" t="str">
        <f>IF(FZ9="", "", SUM(IF(FZ10="", 0, $EJ9), IF(FZ7="", 0, FK9), IF(FZ8="", 0, $EH9), IF(FZ11="", 0, $EK9)))</f>
        <v/>
      </c>
      <c r="GB9" s="17" t="str">
        <f>IF(FZ9="", "", GC9-GD9)</f>
        <v/>
      </c>
      <c r="GC9" s="7" t="str">
        <f>IF(FZ9="", "", SUM(IF(FZ10="", 0, $EC9), IF(FZ7="", 0, $DZ9), IF(FZ8="", 0, $EA9), IF(FZ11="", 0, $ED9)))</f>
        <v/>
      </c>
      <c r="GD9" s="34" t="str">
        <f>IF(FZ9="", "", SUM(IF(FZ10="", 0, $EB10), IF(FZ7="", 0, $EB7), IF(FZ8="", 0, $EB8), IF(FZ11="", 0, $EB11)))</f>
        <v/>
      </c>
      <c r="GE9" s="34" t="str">
        <f t="shared" ref="GE9:GE11" si="33">IF(FZ9="", "", GA9*10000+GB9*100+GC9)</f>
        <v/>
      </c>
      <c r="GF9" s="34" t="str">
        <f>IF(GE9="", "", COUNTIF(GE7:GE11, "&gt;"&amp;GE9)+1)</f>
        <v/>
      </c>
      <c r="GG9" s="34" t="str">
        <f>IFERROR(IF(COUNTIF(GF7:GF11, GF9)&gt;1, "", GF9), "")</f>
        <v/>
      </c>
      <c r="GI9" s="47" t="str">
        <f t="shared" si="24"/>
        <v/>
      </c>
      <c r="GJ9" s="16" t="str">
        <f>IF(GI9="", "", SUM(IF(GI10="", 0, $EJ9), IF(GI7="", 0, FK9), IF(GI8="", 0, $EH9), IF(GI11="", 0, $EK9)))</f>
        <v/>
      </c>
      <c r="GK9" s="17" t="str">
        <f t="shared" si="25"/>
        <v/>
      </c>
      <c r="GL9" s="7" t="str">
        <f>IF(GI9="", "", SUM(IF(GI10="", 0, $EC9), IF(GI7="", 0, $DZ9), IF(GI8="", 0, $EA9), IF(GI11="", 0, $ED9)))</f>
        <v/>
      </c>
      <c r="GM9" s="34" t="str">
        <f>IF(GI9="", "", SUM(IF(GI10="", 0, $EB10), IF(GI7="", 0, $EB7), IF(GI8="", 0, $EB8), IF(GI11="", 0, $EB11)))</f>
        <v/>
      </c>
      <c r="GN9" s="34" t="str">
        <f t="shared" ref="GN9:GN11" si="34">IF(GI9="", "", GJ9*10000+GK9*100+GL9)</f>
        <v/>
      </c>
      <c r="GO9" s="34" t="str">
        <f>IF(GN9="", "", COUNTIF(GN7:GN11, "&gt;"&amp;GN9)+1)</f>
        <v/>
      </c>
      <c r="GP9" s="34" t="str">
        <f>IFERROR(IF(COUNTIF(GO7:GO11, GO9)&gt;1, "", GO9), "")</f>
        <v/>
      </c>
      <c r="GR9" s="34">
        <f t="shared" si="26"/>
        <v>0</v>
      </c>
      <c r="GS9" s="94">
        <f>IF(GR9=0, 0, 6-GR9)</f>
        <v>0</v>
      </c>
    </row>
    <row r="10" spans="1:201" x14ac:dyDescent="0.25">
      <c r="A10" s="2"/>
      <c r="B10" s="296">
        <v>4</v>
      </c>
      <c r="C10" s="297"/>
      <c r="D10" s="201" t="str">
        <f>IFERROR(INDEX($AW7:$AW11, MATCH($B10, $BQ7:$BQ11, 0)), "")</f>
        <v>Uruguay</v>
      </c>
      <c r="E10" s="201"/>
      <c r="F10" s="201"/>
      <c r="G10" s="201"/>
      <c r="H10" s="201"/>
      <c r="I10" s="201"/>
      <c r="J10" s="201"/>
      <c r="K10" s="148">
        <f>IFERROR(INDEX($AX7:$AX11, MATCH($B10, $BQ7:$BQ11, 0)), "")</f>
        <v>0</v>
      </c>
      <c r="L10" s="148"/>
      <c r="M10" s="147">
        <f>IFERROR(INDEX($AY7:$AY11, MATCH($B10, $BQ7:$BQ11, 0)), "")</f>
        <v>0</v>
      </c>
      <c r="N10" s="148"/>
      <c r="O10" s="148">
        <f>IFERROR(INDEX($AZ7:$AZ11, MATCH($B10, $BQ7:$BQ11, 0)), "")</f>
        <v>0</v>
      </c>
      <c r="P10" s="148"/>
      <c r="Q10" s="148">
        <f>IFERROR(INDEX($BA7:$BA11, MATCH($B10, $BQ7:$BQ11, 0)), "")</f>
        <v>0</v>
      </c>
      <c r="R10" s="149"/>
      <c r="S10" s="147">
        <f>IFERROR(INDEX($BB7:$BB11, MATCH($B10, $BQ7:$BQ11, 0)), "")</f>
        <v>0</v>
      </c>
      <c r="T10" s="148"/>
      <c r="U10" s="148">
        <f>IFERROR(INDEX($BC7:$BC11, MATCH($B10, $BQ7:$BQ11, 0)), "")</f>
        <v>0</v>
      </c>
      <c r="V10" s="148"/>
      <c r="W10" s="148">
        <f>IFERROR(INDEX($BD7:$BD11, MATCH($B10, $BQ7:$BQ11, 0)), "")</f>
        <v>0</v>
      </c>
      <c r="X10" s="149"/>
      <c r="Y10" s="148">
        <f>IFERROR(INDEX($BE7:$BE11, MATCH($B10, $BQ7:$BQ11, 0)), "")</f>
        <v>0</v>
      </c>
      <c r="Z10" s="148"/>
      <c r="AA10" s="148">
        <f>IFERROR(INDEX($BF7:$BF11, MATCH($B10, $BQ7:$BQ11, 0)), "")</f>
        <v>0</v>
      </c>
      <c r="AB10" s="148"/>
      <c r="AC10" s="147">
        <f>IFERROR(INDEX($BG7:$BG11, MATCH($B10, $BQ7:$BQ11, 0)), "")</f>
        <v>0</v>
      </c>
      <c r="AD10" s="149"/>
      <c r="AE10" s="299">
        <f>IFERROR(INDEX($BH7:$BH11, MATCH($B10, $BQ7:$BQ11, 0)), "")</f>
        <v>0</v>
      </c>
      <c r="AF10" s="300"/>
      <c r="AG10" s="2"/>
      <c r="AH10" s="2"/>
      <c r="AI10" s="2"/>
      <c r="AJ10" s="201" t="str">
        <f>'Tournament Setup'!$BB8</f>
        <v>Uruguay</v>
      </c>
      <c r="AK10" s="201"/>
      <c r="AL10" s="201"/>
      <c r="AM10" s="201"/>
      <c r="AN10" s="201"/>
      <c r="AO10" s="201"/>
      <c r="AP10" s="201"/>
      <c r="AQ10" s="2"/>
      <c r="AR10" s="124"/>
      <c r="AS10" s="126"/>
      <c r="AT10" s="2"/>
      <c r="AV10" s="46">
        <v>4</v>
      </c>
      <c r="AW10" s="47" t="str">
        <f t="shared" si="3"/>
        <v>Uruguay</v>
      </c>
      <c r="AX10" s="16">
        <f t="shared" si="4"/>
        <v>0</v>
      </c>
      <c r="AY10" s="17">
        <f>COUNTIF('Fixtures Predictions &amp; Results'!$BN$7:$BN$46, $AW10)</f>
        <v>0</v>
      </c>
      <c r="AZ10" s="17">
        <f>COUNTIF('Fixtures Predictions &amp; Results'!$BO$7:$BO$46, $AW10)+COUNTIF('Fixtures Predictions &amp; Results'!$BP$7:$BP$46, $AW10)</f>
        <v>0</v>
      </c>
      <c r="BA10" s="17">
        <f>COUNTIF('Fixtures Predictions &amp; Results'!$BQ$7:$BQ$46, $AW10)</f>
        <v>0</v>
      </c>
      <c r="BB10" s="17">
        <f>SUMIF('Fixtures Predictions &amp; Results'!$B$7:$B$46, $AW10, 'Fixtures Predictions &amp; Results'!$H$7:$H$46)+SUMIF('Fixtures Predictions &amp; Results'!$D$7:$D$46, $AW10, 'Fixtures Predictions &amp; Results'!$I$7:$I$46)</f>
        <v>0</v>
      </c>
      <c r="BC10" s="17">
        <f>SUMIF('Fixtures Predictions &amp; Results'!$B$7:$B$46, $AW10, 'Fixtures Predictions &amp; Results'!$I$7:$I$46)+SUMIF('Fixtures Predictions &amp; Results'!$D$7:$D$46, $AW10, 'Fixtures Predictions &amp; Results'!$H$7:$H$46)</f>
        <v>0</v>
      </c>
      <c r="BD10" s="17">
        <f t="shared" si="5"/>
        <v>0</v>
      </c>
      <c r="BE10" s="54">
        <f>SUMIF('Fixtures Predictions &amp; Results'!$B$7:$B$46, $AW10, 'Fixtures Predictions &amp; Results'!$K$7:$K$46)+SUMIF('Fixtures Predictions &amp; Results'!$D$7:$D$46, $AW10, 'Fixtures Predictions &amp; Results'!$L$7:$L$46)</f>
        <v>0</v>
      </c>
      <c r="BF10" s="17">
        <f>SUMIF('Fixtures Predictions &amp; Results'!$B$7:$B$46, $AW10, 'Fixtures Predictions &amp; Results'!$L$7:$L$46)+SUMIF('Fixtures Predictions &amp; Results'!$D$7:$D$46, $AW10, 'Fixtures Predictions &amp; Results'!$K$7:$K$46)</f>
        <v>0</v>
      </c>
      <c r="BG10" s="17">
        <f>SUMIF('Fixtures Predictions &amp; Results'!$B$7:$B$46, $AW10, 'Fixtures Predictions &amp; Results'!$BX$7:$BX$46)+SUMIF('Fixtures Predictions &amp; Results'!$D$7:$D$46, $AW10, 'Fixtures Predictions &amp; Results'!$BY$7:$BY$46)</f>
        <v>0</v>
      </c>
      <c r="BH10" s="54">
        <f t="shared" si="6"/>
        <v>0</v>
      </c>
      <c r="BI10" s="16">
        <f>COUNTIF($BD7:$BD11, "&lt;"&amp;$BD10)+1</f>
        <v>1</v>
      </c>
      <c r="BJ10" s="17">
        <f>COUNTIF($BB7:$BB11, "&lt;"&amp;$BB10)+1</f>
        <v>1</v>
      </c>
      <c r="BK10" s="54">
        <f t="shared" si="7"/>
        <v>0</v>
      </c>
      <c r="BL10" s="54">
        <f>COUNTIF($BK7:$BK11, "&lt;"&amp;$BK10)+1</f>
        <v>1</v>
      </c>
      <c r="BM10" s="54">
        <f t="shared" si="8"/>
        <v>0</v>
      </c>
      <c r="BN10" s="54">
        <f>COUNTIF($BE7:$BE11, "&lt;"&amp;$BE10)+1</f>
        <v>1</v>
      </c>
      <c r="BO10" s="57">
        <f t="shared" si="9"/>
        <v>2</v>
      </c>
      <c r="BP10" s="54">
        <f t="shared" si="10"/>
        <v>11112</v>
      </c>
      <c r="BQ10" s="60">
        <f>COUNTIF($BP7:$BP11, "&gt;"&amp;$BP10)+1</f>
        <v>4</v>
      </c>
      <c r="BS10" s="49">
        <v>2</v>
      </c>
      <c r="CC10" s="16" t="str">
        <f>IFERROR(INDEX('Tournament Setup'!$J$90:$J$109, MATCH($D10, 'Tournament Setup'!$B$90:$B$109, 0)), "")</f>
        <v>Blue - Light</v>
      </c>
      <c r="CD10" s="7" t="str">
        <f>IFERROR(INDEX('Tournament Setup'!$Q$90:$Q$109, MATCH($D10, 'Tournament Setup'!$B$90:$B$109, 0)), "")</f>
        <v>Black</v>
      </c>
      <c r="DI10" s="16" t="str">
        <f>IFERROR(INDEX('Tournament Setup'!$J$90:$J$109, MATCH($AJ10, 'Tournament Setup'!$B$90:$B$109, 0)), "")</f>
        <v>Blue - Light</v>
      </c>
      <c r="DJ10" s="7" t="str">
        <f>IFERROR(INDEX('Tournament Setup'!$Q$90:$Q$109, MATCH($AJ10, 'Tournament Setup'!$B$90:$B$109, 0)), "")</f>
        <v>Black</v>
      </c>
      <c r="DO10" s="16">
        <f>IF(BH10=BH9, DO9, IF(BH10=BH8, DO8, IF(BH10=BH7, DO7, IF(COUNTIF(BH10:BH11, BH10)&gt;1, MAX(DO6:DO9)+1, ""))))</f>
        <v>1</v>
      </c>
      <c r="DP10" s="34">
        <f t="shared" si="11"/>
        <v>1</v>
      </c>
      <c r="DR10" s="47" t="str">
        <f t="shared" si="12"/>
        <v>Uruguay</v>
      </c>
      <c r="DS10" s="16" t="str">
        <f>IFERROR(INDEX('Fixtures Predictions &amp; Results'!$BI$7:$BI$46, MATCH(CONCATENATE($DR10, DS$6), 'Fixtures Predictions &amp; Results'!$BL$7:$BL$46, 0)), IFERROR(INDEX('Fixtures Predictions &amp; Results'!$BJ$7:$BJ$46, MATCH(CONCATENATE(DS$6, $DR10), 'Fixtures Predictions &amp; Results'!$BL$7:$BL$46, 0)), ""))</f>
        <v/>
      </c>
      <c r="DT10" s="17" t="str">
        <f>IFERROR(INDEX('Fixtures Predictions &amp; Results'!$BI$7:$BI$46, MATCH(CONCATENATE($DR10, DT$6), 'Fixtures Predictions &amp; Results'!$BL$7:$BL$46, 0)), IFERROR(INDEX('Fixtures Predictions &amp; Results'!$BJ$7:$BJ$46, MATCH(CONCATENATE(DT$6, $DR10), 'Fixtures Predictions &amp; Results'!$BL$7:$BL$46, 0)), ""))</f>
        <v/>
      </c>
      <c r="DU10" s="17" t="str">
        <f>IFERROR(INDEX('Fixtures Predictions &amp; Results'!$BI$7:$BI$46, MATCH(CONCATENATE($DR10, DU$6), 'Fixtures Predictions &amp; Results'!$BL$7:$BL$46, 0)), IFERROR(INDEX('Fixtures Predictions &amp; Results'!$BJ$7:$BJ$46, MATCH(CONCATENATE(DU$6, $DR10), 'Fixtures Predictions &amp; Results'!$BL$7:$BL$46, 0)), ""))</f>
        <v/>
      </c>
      <c r="DV10" s="17" t="s">
        <v>307</v>
      </c>
      <c r="DW10" s="7" t="str">
        <f>IFERROR(INDEX('Fixtures Predictions &amp; Results'!$BI$7:$BI$46, MATCH(CONCATENATE($DR10, DW$6), 'Fixtures Predictions &amp; Results'!$BL$7:$BL$46, 0)), IFERROR(INDEX('Fixtures Predictions &amp; Results'!$BJ$7:$BJ$46, MATCH(CONCATENATE(DW$6, $DR10), 'Fixtures Predictions &amp; Results'!$BL$7:$BL$46, 0)), ""))</f>
        <v/>
      </c>
      <c r="DY10" s="47" t="str">
        <f t="shared" si="13"/>
        <v>Uruguay</v>
      </c>
      <c r="DZ10" s="16">
        <f>SUMIF('Fixtures Predictions &amp; Results'!$BL$7:$BL$46, CONCATENATE($DY10, DZ$6), 'Fixtures Predictions &amp; Results'!$H$7:$H$46)+SUMIF('Fixtures Predictions &amp; Results'!$BL$7:$BL$46, CONCATENATE(DZ$6, $DY10), 'Fixtures Predictions &amp; Results'!$I$7:$I$46)</f>
        <v>0</v>
      </c>
      <c r="EA10" s="17">
        <f>SUMIF('Fixtures Predictions &amp; Results'!$BL$7:$BL$46, CONCATENATE($DY10, EA$6), 'Fixtures Predictions &amp; Results'!$H$7:$H$46)+SUMIF('Fixtures Predictions &amp; Results'!$BL$7:$BL$46, CONCATENATE(EA$6, $DY10), 'Fixtures Predictions &amp; Results'!$I$7:$I$46)</f>
        <v>0</v>
      </c>
      <c r="EB10" s="17">
        <f>SUMIF('Fixtures Predictions &amp; Results'!$BL$7:$BL$46, CONCATENATE($DY10, EB$6), 'Fixtures Predictions &amp; Results'!$H$7:$H$46)+SUMIF('Fixtures Predictions &amp; Results'!$BL$7:$BL$46, CONCATENATE(EB$6, $DY10), 'Fixtures Predictions &amp; Results'!$I$7:$I$46)</f>
        <v>0</v>
      </c>
      <c r="EC10" s="17" t="s">
        <v>307</v>
      </c>
      <c r="ED10" s="7">
        <f>SUMIF('Fixtures Predictions &amp; Results'!$BL$7:$BL$46, CONCATENATE($DY10, ED$6), 'Fixtures Predictions &amp; Results'!$H$7:$H$46)+SUMIF('Fixtures Predictions &amp; Results'!$BL$7:$BL$46, CONCATENATE(ED$6, $DY10), 'Fixtures Predictions &amp; Results'!$I$7:$I$46)</f>
        <v>0</v>
      </c>
      <c r="EF10" s="47" t="str">
        <f t="shared" si="14"/>
        <v>Uruguay</v>
      </c>
      <c r="EG10" s="16" t="str">
        <f t="shared" si="27"/>
        <v/>
      </c>
      <c r="EH10" s="17" t="str">
        <f t="shared" si="28"/>
        <v/>
      </c>
      <c r="EI10" s="17" t="str">
        <f t="shared" ref="EI10:EI11" si="35">IF(DU10="L", 0, IF(DU10="D", 2, IF(DU10="W", 4, "")))</f>
        <v/>
      </c>
      <c r="EJ10" s="17" t="s">
        <v>307</v>
      </c>
      <c r="EK10" s="7" t="str">
        <f t="shared" si="2"/>
        <v/>
      </c>
      <c r="EM10" s="47" t="str">
        <f>IF(EM6=$DP10, $AW10, "")</f>
        <v>Uruguay</v>
      </c>
      <c r="EN10" s="16">
        <f>IF(EM10="", "", SUM(IF(EM7="", 0, EG10), IF(EM8="", 0, $EH10), IF(EM9="", 0, $EI10), IF(EM11="", 0, $EK10)))</f>
        <v>0</v>
      </c>
      <c r="EO10" s="17">
        <f t="shared" si="15"/>
        <v>0</v>
      </c>
      <c r="EP10" s="7">
        <f>IF(EM10="", "", SUM(IF(EM7="", 0, $DZ10), IF(EM8="", 0, $EA10), IF(EM9="", 0, $EB10), IF(EM11="", 0, $ED10)))</f>
        <v>0</v>
      </c>
      <c r="EQ10" s="34">
        <f>IF(EM10="", "", SUM(IF(EM7="", 0, $EC7), IF(EM8="", 0, $EC8), IF(EM9="", 0, $EC9), IF(EM11="", 0, $EC11)))</f>
        <v>0</v>
      </c>
      <c r="ER10" s="34">
        <f t="shared" si="29"/>
        <v>0</v>
      </c>
      <c r="ES10" s="34">
        <f>IF(ER10="", "", COUNTIF(ER7:ER11, "&gt;"&amp;ER10)+1)</f>
        <v>1</v>
      </c>
      <c r="ET10" s="34" t="str">
        <f>IFERROR(IF(COUNTIF(ES7:ES11, ES10)&gt;1, "", ES10), "")</f>
        <v/>
      </c>
      <c r="EV10" s="47" t="str">
        <f t="shared" si="16"/>
        <v>Uruguay</v>
      </c>
      <c r="EW10" s="16">
        <f>IF(EV10="", "", SUM(IF(EV7="", 0, EG10), IF(EV8="", 0, $EH10), IF(EV9="", 0, $EI10), IF(EV11="", 0, $EK10)))</f>
        <v>0</v>
      </c>
      <c r="EX10" s="17">
        <f t="shared" si="17"/>
        <v>0</v>
      </c>
      <c r="EY10" s="7">
        <f>IF(EV10="", "", SUM(IF(EV7="", 0, $DZ10), IF(EV8="", 0, $EA10), IF(EV9="", 0, $EB10), IF(EV11="", 0, $ED10)))</f>
        <v>0</v>
      </c>
      <c r="EZ10" s="34">
        <f>IF(EV10="", "", SUM(IF(EV7="", 0, $EC7), IF(EV8="", 0, $EC8), IF(EV9="", 0, $EC9), IF(EV11="", 0, $EC11)))</f>
        <v>0</v>
      </c>
      <c r="FA10" s="34">
        <f t="shared" si="30"/>
        <v>0</v>
      </c>
      <c r="FB10" s="34">
        <f>IF(FA10="", "", COUNTIF(FA7:FA11, "&gt;"&amp;FA10)+1)</f>
        <v>1</v>
      </c>
      <c r="FC10" s="34" t="str">
        <f>IFERROR(IF(COUNTIF(FB7:FB11, FB10)&gt;1, "", FB10), "")</f>
        <v/>
      </c>
      <c r="FE10" s="47" t="str">
        <f t="shared" si="18"/>
        <v>Uruguay</v>
      </c>
      <c r="FF10" s="16">
        <f>IF(FE10="", "", SUM(IF(FE7="", 0, EG10), IF(FE8="", 0, $EH10), IF(FE9="", 0, $EI10), IF(FE11="", 0, $EK10)))</f>
        <v>0</v>
      </c>
      <c r="FG10" s="17">
        <f t="shared" si="19"/>
        <v>0</v>
      </c>
      <c r="FH10" s="7">
        <f>IF(FE10="", "", SUM(IF(FE7="", 0, $DZ10), IF(FE8="", 0, $EA10), IF(FE9="", 0, $EB10), IF(FE11="", 0, $ED10)))</f>
        <v>0</v>
      </c>
      <c r="FI10" s="34">
        <f>IF(FE10="", "", SUM(IF(FE7="", 0, $EC7), IF(FE8="", 0, $EC8), IF(FE9="", 0, $EC9), IF(FE11="", 0, $EC11)))</f>
        <v>0</v>
      </c>
      <c r="FJ10" s="34">
        <f t="shared" si="31"/>
        <v>0</v>
      </c>
      <c r="FK10" s="34">
        <f>IF(FJ10="", "", COUNTIF(FJ7:FJ11, "&gt;"&amp;FJ10)+1)</f>
        <v>1</v>
      </c>
      <c r="FL10" s="34" t="str">
        <f>IFERROR(IF(COUNTIF(FK7:FK11, FK10)&gt;1, "", FK10), "")</f>
        <v/>
      </c>
      <c r="FN10" s="34">
        <f t="shared" si="20"/>
        <v>0</v>
      </c>
      <c r="FO10" s="94">
        <f>IF(FN10=0, 0, 6-FN10)</f>
        <v>0</v>
      </c>
      <c r="FQ10" s="47" t="str">
        <f>IF(FQ6=$DP10, $AW10, "")</f>
        <v/>
      </c>
      <c r="FR10" s="16" t="str">
        <f>IF(FQ10="", "", SUM(IF(FQ7="", 0, FK10), IF(FQ8="", 0, $EH10), IF(FQ9="", 0, $EI10), IF(FQ11="", 0, $EK10)))</f>
        <v/>
      </c>
      <c r="FS10" s="17" t="str">
        <f t="shared" si="21"/>
        <v/>
      </c>
      <c r="FT10" s="7" t="str">
        <f>IF(FQ10="", "", SUM(IF(FQ7="", 0, $DZ10), IF(FQ8="", 0, $EA10), IF(FQ9="", 0, $EB10), IF(FQ11="", 0, $ED10)))</f>
        <v/>
      </c>
      <c r="FU10" s="34" t="str">
        <f>IF(FQ10="", "", SUM(IF(FQ7="", 0, $EC7), IF(FQ8="", 0, $EC8), IF(FQ9="", 0, $EC9), IF(FQ11="", 0, $EC11)))</f>
        <v/>
      </c>
      <c r="FV10" s="34" t="str">
        <f t="shared" si="32"/>
        <v/>
      </c>
      <c r="FW10" s="34" t="str">
        <f>IF(FV10="", "", COUNTIF(FV7:FV11, "&gt;"&amp;FV10)+1)</f>
        <v/>
      </c>
      <c r="FX10" s="34" t="str">
        <f>IFERROR(IF(COUNTIF(FW7:FW11, FW10)&gt;1, "", FW10), "")</f>
        <v/>
      </c>
      <c r="FZ10" s="47" t="str">
        <f t="shared" si="22"/>
        <v/>
      </c>
      <c r="GA10" s="16" t="str">
        <f>IF(FZ10="", "", SUM(IF(FZ7="", 0, FK10), IF(FZ8="", 0, $EH10), IF(FZ9="", 0, $EI10), IF(FZ11="", 0, $EK10)))</f>
        <v/>
      </c>
      <c r="GB10" s="17" t="str">
        <f t="shared" ref="GB10:GB11" si="36">IF(FZ10="", "", GC10-GD10)</f>
        <v/>
      </c>
      <c r="GC10" s="7" t="str">
        <f>IF(FZ10="", "", SUM(IF(FZ7="", 0, $DZ10), IF(FZ8="", 0, $EA10), IF(FZ9="", 0, $EB10), IF(FZ11="", 0, $ED10)))</f>
        <v/>
      </c>
      <c r="GD10" s="34" t="str">
        <f>IF(FZ10="", "", SUM(IF(FZ7="", 0, $EC7), IF(FZ8="", 0, $EC8), IF(FZ9="", 0, $EC9), IF(FZ11="", 0, $EC11)))</f>
        <v/>
      </c>
      <c r="GE10" s="34" t="str">
        <f t="shared" si="33"/>
        <v/>
      </c>
      <c r="GF10" s="34" t="str">
        <f>IF(GE10="", "", COUNTIF(GE7:GE11, "&gt;"&amp;GE10)+1)</f>
        <v/>
      </c>
      <c r="GG10" s="34" t="str">
        <f>IFERROR(IF(COUNTIF(GF7:GF11, GF10)&gt;1, "", GF10), "")</f>
        <v/>
      </c>
      <c r="GI10" s="47" t="str">
        <f t="shared" si="24"/>
        <v/>
      </c>
      <c r="GJ10" s="16" t="str">
        <f>IF(GI10="", "", SUM(IF(GI7="", 0, FK10), IF(GI8="", 0, $EH10), IF(GI9="", 0, $EI10), IF(GI11="", 0, $EK10)))</f>
        <v/>
      </c>
      <c r="GK10" s="17" t="str">
        <f t="shared" si="25"/>
        <v/>
      </c>
      <c r="GL10" s="7" t="str">
        <f>IF(GI10="", "", SUM(IF(GI7="", 0, $DZ10), IF(GI8="", 0, $EA10), IF(GI9="", 0, $EB10), IF(GI11="", 0, $ED10)))</f>
        <v/>
      </c>
      <c r="GM10" s="34" t="str">
        <f>IF(GI10="", "", SUM(IF(GI7="", 0, $EC7), IF(GI8="", 0, $EC8), IF(GI9="", 0, $EC9), IF(GI11="", 0, $EC11)))</f>
        <v/>
      </c>
      <c r="GN10" s="34" t="str">
        <f t="shared" si="34"/>
        <v/>
      </c>
      <c r="GO10" s="34" t="str">
        <f>IF(GN10="", "", COUNTIF(GN7:GN11, "&gt;"&amp;GN10)+1)</f>
        <v/>
      </c>
      <c r="GP10" s="34" t="str">
        <f>IFERROR(IF(COUNTIF(GO7:GO11, GO10)&gt;1, "", GO10), "")</f>
        <v/>
      </c>
      <c r="GR10" s="34">
        <f>SUM(GP10, GG10, FX10)</f>
        <v>0</v>
      </c>
      <c r="GS10" s="94">
        <f>IF(GR10=0, 0, 6-GR10)</f>
        <v>0</v>
      </c>
    </row>
    <row r="11" spans="1:201" x14ac:dyDescent="0.25">
      <c r="A11" s="2"/>
      <c r="B11" s="301">
        <v>5</v>
      </c>
      <c r="C11" s="302"/>
      <c r="D11" s="201" t="str">
        <f>IFERROR(INDEX($AW7:$AW11, MATCH($B11, $BQ7:$BQ11, 0)), "")</f>
        <v>Namibia</v>
      </c>
      <c r="E11" s="201"/>
      <c r="F11" s="201"/>
      <c r="G11" s="201"/>
      <c r="H11" s="201"/>
      <c r="I11" s="201"/>
      <c r="J11" s="201"/>
      <c r="K11" s="151">
        <f>IFERROR(INDEX($AX7:$AX11, MATCH($B11, $BQ7:$BQ11, 0)), "")</f>
        <v>0</v>
      </c>
      <c r="L11" s="151"/>
      <c r="M11" s="150">
        <f>IFERROR(INDEX($AY7:$AY11, MATCH($B11, $BQ7:$BQ11, 0)), "")</f>
        <v>0</v>
      </c>
      <c r="N11" s="151"/>
      <c r="O11" s="151">
        <f>IFERROR(INDEX($AZ7:$AZ11, MATCH($B11, $BQ7:$BQ11, 0)), "")</f>
        <v>0</v>
      </c>
      <c r="P11" s="151"/>
      <c r="Q11" s="151">
        <f>IFERROR(INDEX($BA7:$BA11, MATCH($B11, $BQ7:$BQ11, 0)), "")</f>
        <v>0</v>
      </c>
      <c r="R11" s="152"/>
      <c r="S11" s="150">
        <f>IFERROR(INDEX($BB7:$BB11, MATCH($B11, $BQ7:$BQ11, 0)), "")</f>
        <v>0</v>
      </c>
      <c r="T11" s="151"/>
      <c r="U11" s="151">
        <f>IFERROR(INDEX($BC7:$BC11, MATCH($B11, $BQ7:$BQ11, 0)), "")</f>
        <v>0</v>
      </c>
      <c r="V11" s="151"/>
      <c r="W11" s="151">
        <f>IFERROR(INDEX($BD7:$BD11, MATCH($B11, $BQ7:$BQ11, 0)), "")</f>
        <v>0</v>
      </c>
      <c r="X11" s="152"/>
      <c r="Y11" s="151">
        <f>IFERROR(INDEX($BE7:$BE11, MATCH($B11, $BQ7:$BQ11, 0)), "")</f>
        <v>0</v>
      </c>
      <c r="Z11" s="151"/>
      <c r="AA11" s="151">
        <f>IFERROR(INDEX($BF7:$BF11, MATCH($B11, $BQ7:$BQ11, 0)), "")</f>
        <v>0</v>
      </c>
      <c r="AB11" s="151"/>
      <c r="AC11" s="150">
        <f>IFERROR(INDEX($BG7:$BG11, MATCH($B11, $BQ7:$BQ11, 0)), "")</f>
        <v>0</v>
      </c>
      <c r="AD11" s="152"/>
      <c r="AE11" s="303">
        <f>IFERROR(INDEX($BH7:$BH11, MATCH($B11, $BQ7:$BQ11, 0)), "")</f>
        <v>0</v>
      </c>
      <c r="AF11" s="304"/>
      <c r="AG11" s="2"/>
      <c r="AH11" s="2"/>
      <c r="AI11" s="2"/>
      <c r="AJ11" s="201" t="str">
        <f>'Tournament Setup'!$BB9</f>
        <v>Namibia</v>
      </c>
      <c r="AK11" s="201"/>
      <c r="AL11" s="201"/>
      <c r="AM11" s="201"/>
      <c r="AN11" s="201"/>
      <c r="AO11" s="201"/>
      <c r="AP11" s="201"/>
      <c r="AQ11" s="2"/>
      <c r="AR11" s="168"/>
      <c r="AS11" s="170"/>
      <c r="AT11" s="2"/>
      <c r="AV11" s="50">
        <v>5</v>
      </c>
      <c r="AW11" s="51" t="str">
        <f t="shared" si="3"/>
        <v>Namibia</v>
      </c>
      <c r="AX11" s="14">
        <f t="shared" si="4"/>
        <v>0</v>
      </c>
      <c r="AY11" s="38">
        <f>COUNTIF('Fixtures Predictions &amp; Results'!$BN$7:$BN$46, $AW11)</f>
        <v>0</v>
      </c>
      <c r="AZ11" s="38">
        <f>COUNTIF('Fixtures Predictions &amp; Results'!$BO$7:$BO$46, $AW11)+COUNTIF('Fixtures Predictions &amp; Results'!$BP$7:$BP$46, $AW11)</f>
        <v>0</v>
      </c>
      <c r="BA11" s="38">
        <f>COUNTIF('Fixtures Predictions &amp; Results'!$BQ$7:$BQ$46, $AW11)</f>
        <v>0</v>
      </c>
      <c r="BB11" s="38">
        <f>SUMIF('Fixtures Predictions &amp; Results'!$B$7:$B$46, $AW11, 'Fixtures Predictions &amp; Results'!$H$7:$H$46)+SUMIF('Fixtures Predictions &amp; Results'!$D$7:$D$46, $AW11, 'Fixtures Predictions &amp; Results'!$I$7:$I$46)</f>
        <v>0</v>
      </c>
      <c r="BC11" s="38">
        <f>SUMIF('Fixtures Predictions &amp; Results'!$B$7:$B$46, $AW11, 'Fixtures Predictions &amp; Results'!$I$7:$I$46)+SUMIF('Fixtures Predictions &amp; Results'!$D$7:$D$46, $AW11, 'Fixtures Predictions &amp; Results'!$H$7:$H$46)</f>
        <v>0</v>
      </c>
      <c r="BD11" s="38">
        <f t="shared" si="5"/>
        <v>0</v>
      </c>
      <c r="BE11" s="55">
        <f>SUMIF('Fixtures Predictions &amp; Results'!$B$7:$B$46, $AW11, 'Fixtures Predictions &amp; Results'!$K$7:$K$46)+SUMIF('Fixtures Predictions &amp; Results'!$D$7:$D$46, $AW11, 'Fixtures Predictions &amp; Results'!$L$7:$L$46)</f>
        <v>0</v>
      </c>
      <c r="BF11" s="38">
        <f>SUMIF('Fixtures Predictions &amp; Results'!$B$7:$B$46, $AW11, 'Fixtures Predictions &amp; Results'!$L$7:$L$46)+SUMIF('Fixtures Predictions &amp; Results'!$D$7:$D$46, $AW11, 'Fixtures Predictions &amp; Results'!$K$7:$K$46)</f>
        <v>0</v>
      </c>
      <c r="BG11" s="38">
        <f>SUMIF('Fixtures Predictions &amp; Results'!$B$7:$B$46, $AW11, 'Fixtures Predictions &amp; Results'!$BX$7:$BX$46)+SUMIF('Fixtures Predictions &amp; Results'!$D$7:$D$46, $AW11, 'Fixtures Predictions &amp; Results'!$BY$7:$BY$46)</f>
        <v>0</v>
      </c>
      <c r="BH11" s="55">
        <f t="shared" si="6"/>
        <v>0</v>
      </c>
      <c r="BI11" s="14">
        <f>COUNTIF($BD7:$BD11, "&lt;"&amp;$BD11)+1</f>
        <v>1</v>
      </c>
      <c r="BJ11" s="38">
        <f>COUNTIF($BB7:$BB11, "&lt;"&amp;$BB11)+1</f>
        <v>1</v>
      </c>
      <c r="BK11" s="55">
        <f t="shared" si="7"/>
        <v>0</v>
      </c>
      <c r="BL11" s="55">
        <f>COUNTIF($BK7:$BK11, "&lt;"&amp;$BK11)+1</f>
        <v>1</v>
      </c>
      <c r="BM11" s="55">
        <f t="shared" si="8"/>
        <v>0</v>
      </c>
      <c r="BN11" s="55">
        <f>COUNTIF($BE7:$BE11, "&lt;"&amp;$BE11)+1</f>
        <v>1</v>
      </c>
      <c r="BO11" s="58">
        <f t="shared" si="9"/>
        <v>1</v>
      </c>
      <c r="BP11" s="55">
        <f t="shared" si="10"/>
        <v>11111</v>
      </c>
      <c r="BQ11" s="61">
        <f>COUNTIF($BP7:$BP11, "&gt;"&amp;$BP11)+1</f>
        <v>5</v>
      </c>
      <c r="BS11" s="52">
        <v>1</v>
      </c>
      <c r="CC11" s="14" t="str">
        <f>IFERROR(INDEX('Tournament Setup'!$J$90:$J$109, MATCH($D11, 'Tournament Setup'!$B$90:$B$109, 0)), "")</f>
        <v>Blue - Royal</v>
      </c>
      <c r="CD11" s="3" t="str">
        <f>IFERROR(INDEX('Tournament Setup'!$Q$90:$Q$109, MATCH($D11, 'Tournament Setup'!$B$90:$B$109, 0)), "")</f>
        <v>Red - Medium</v>
      </c>
      <c r="DI11" s="14" t="str">
        <f>IFERROR(INDEX('Tournament Setup'!$J$90:$J$109, MATCH($AJ11, 'Tournament Setup'!$B$90:$B$109, 0)), "")</f>
        <v>Blue - Royal</v>
      </c>
      <c r="DJ11" s="3" t="str">
        <f>IFERROR(INDEX('Tournament Setup'!$Q$90:$Q$109, MATCH($AJ11, 'Tournament Setup'!$B$90:$B$109, 0)), "")</f>
        <v>Red - Medium</v>
      </c>
      <c r="DO11" s="14">
        <f>IF(BH11=BH10, DO10, IF(BH11=BH9, DO9, IF(BH11=BH8, DO8, IF(BH11=BH7, DO7, ""))))</f>
        <v>1</v>
      </c>
      <c r="DP11" s="29">
        <f t="shared" ref="DP11" si="37">DO11</f>
        <v>1</v>
      </c>
      <c r="DR11" s="47" t="str">
        <f t="shared" si="12"/>
        <v>Namibia</v>
      </c>
      <c r="DS11" s="14" t="str">
        <f>IFERROR(INDEX('Fixtures Predictions &amp; Results'!$BI$7:$BI$46, MATCH(CONCATENATE($DR11, DS$6), 'Fixtures Predictions &amp; Results'!$BL$7:$BL$46, 0)), IFERROR(INDEX('Fixtures Predictions &amp; Results'!$BJ$7:$BJ$46, MATCH(CONCATENATE(DS$6, $DR11), 'Fixtures Predictions &amp; Results'!$BL$7:$BL$46, 0)), ""))</f>
        <v/>
      </c>
      <c r="DT11" s="38" t="str">
        <f>IFERROR(INDEX('Fixtures Predictions &amp; Results'!$BI$7:$BI$46, MATCH(CONCATENATE($DR11, DT$6), 'Fixtures Predictions &amp; Results'!$BL$7:$BL$46, 0)), IFERROR(INDEX('Fixtures Predictions &amp; Results'!$BJ$7:$BJ$46, MATCH(CONCATENATE(DT$6, $DR11), 'Fixtures Predictions &amp; Results'!$BL$7:$BL$46, 0)), ""))</f>
        <v/>
      </c>
      <c r="DU11" s="38" t="str">
        <f>IFERROR(INDEX('Fixtures Predictions &amp; Results'!$BI$7:$BI$46, MATCH(CONCATENATE($DR11, DU$6), 'Fixtures Predictions &amp; Results'!$BL$7:$BL$46, 0)), IFERROR(INDEX('Fixtures Predictions &amp; Results'!$BJ$7:$BJ$46, MATCH(CONCATENATE(DU$6, $DR11), 'Fixtures Predictions &amp; Results'!$BL$7:$BL$46, 0)), ""))</f>
        <v/>
      </c>
      <c r="DV11" s="38" t="str">
        <f>IFERROR(INDEX('Fixtures Predictions &amp; Results'!$BI$7:$BI$46, MATCH(CONCATENATE($DR11, DV$6), 'Fixtures Predictions &amp; Results'!$BL$7:$BL$46, 0)), IFERROR(INDEX('Fixtures Predictions &amp; Results'!$BJ$7:$BJ$46, MATCH(CONCATENATE(DV$6, $DR11), 'Fixtures Predictions &amp; Results'!$BL$7:$BL$46, 0)), ""))</f>
        <v/>
      </c>
      <c r="DW11" s="3" t="s">
        <v>307</v>
      </c>
      <c r="DY11" s="47" t="str">
        <f t="shared" si="13"/>
        <v>Namibia</v>
      </c>
      <c r="DZ11" s="14">
        <f>SUMIF('Fixtures Predictions &amp; Results'!$BL$7:$BL$46, CONCATENATE($DY11, DZ$6), 'Fixtures Predictions &amp; Results'!$H$7:$H$46)+SUMIF('Fixtures Predictions &amp; Results'!$BL$7:$BL$46, CONCATENATE(DZ$6, $DY11), 'Fixtures Predictions &amp; Results'!$I$7:$I$46)</f>
        <v>0</v>
      </c>
      <c r="EA11" s="38">
        <f>SUMIF('Fixtures Predictions &amp; Results'!$BL$7:$BL$46, CONCATENATE($DY11, EA$6), 'Fixtures Predictions &amp; Results'!$H$7:$H$46)+SUMIF('Fixtures Predictions &amp; Results'!$BL$7:$BL$46, CONCATENATE(EA$6, $DY11), 'Fixtures Predictions &amp; Results'!$I$7:$I$46)</f>
        <v>0</v>
      </c>
      <c r="EB11" s="38">
        <f>SUMIF('Fixtures Predictions &amp; Results'!$BL$7:$BL$46, CONCATENATE($DY11, EB$6), 'Fixtures Predictions &amp; Results'!$H$7:$H$46)+SUMIF('Fixtures Predictions &amp; Results'!$BL$7:$BL$46, CONCATENATE(EB$6, $DY11), 'Fixtures Predictions &amp; Results'!$I$7:$I$46)</f>
        <v>0</v>
      </c>
      <c r="EC11" s="38">
        <f>SUMIF('Fixtures Predictions &amp; Results'!$BL$7:$BL$46, CONCATENATE($DY11, EC$6), 'Fixtures Predictions &amp; Results'!$H$7:$H$46)+SUMIF('Fixtures Predictions &amp; Results'!$BL$7:$BL$46, CONCATENATE(EC$6, $DY11), 'Fixtures Predictions &amp; Results'!$I$7:$I$46)</f>
        <v>0</v>
      </c>
      <c r="ED11" s="3" t="s">
        <v>307</v>
      </c>
      <c r="EF11" s="47" t="str">
        <f t="shared" si="14"/>
        <v>Namibia</v>
      </c>
      <c r="EG11" s="14" t="str">
        <f t="shared" si="27"/>
        <v/>
      </c>
      <c r="EH11" s="38" t="str">
        <f t="shared" si="28"/>
        <v/>
      </c>
      <c r="EI11" s="38" t="str">
        <f t="shared" si="35"/>
        <v/>
      </c>
      <c r="EJ11" s="38" t="str">
        <f>IF(DV11="L", 0, IF(DV11="D", 2, IF(DV11="W", 4, "")))</f>
        <v/>
      </c>
      <c r="EK11" s="3" t="s">
        <v>307</v>
      </c>
      <c r="EM11" s="47" t="str">
        <f>IF(EM6=$DP11, $AW11, "")</f>
        <v>Namibia</v>
      </c>
      <c r="EN11" s="14">
        <f>IF(EM11="", "", SUM(IF(EM7="", 0, EG11), IF(EM8="", 0, $EH11), IF(EM9="", 0, $EI11), IF(EM10="", 0, $EJ11)))</f>
        <v>0</v>
      </c>
      <c r="EO11" s="38">
        <f t="shared" ref="EO11" si="38">IF(EM11="", "", EP11-EQ11)</f>
        <v>0</v>
      </c>
      <c r="EP11" s="3">
        <f>IF(EM11="", "", SUM(IF(EM7="", 0, $DZ11), IF(EM8="", 0, $EA11), IF(EM9="", 0, $EB11), IF(EM10="", 0, $EC11)))</f>
        <v>0</v>
      </c>
      <c r="EQ11" s="29">
        <f>IF(EM11="", "", SUM(IF(EM7="", 0, $ED7), IF(EM8="", 0, $ED8), IF(EM9="", 0, $ED9), IF(EM10="", 0, $ED10)))</f>
        <v>0</v>
      </c>
      <c r="ER11" s="29">
        <f t="shared" ref="ER11" si="39">IF(EM11="", "", EN11*10000+EO11*100+EP11)</f>
        <v>0</v>
      </c>
      <c r="ES11" s="29">
        <f>IF(ER11="", "", COUNTIF(ER7:ER11, "&gt;"&amp;ER11)+1)</f>
        <v>1</v>
      </c>
      <c r="ET11" s="29" t="str">
        <f>IFERROR(IF(COUNTIF(ES7:ES11, ES11)&gt;1, "", ES11), "")</f>
        <v/>
      </c>
      <c r="EV11" s="47" t="str">
        <f t="shared" ref="EV11" si="40">IF(ET11="", EM11, "")</f>
        <v>Namibia</v>
      </c>
      <c r="EW11" s="14">
        <f>IF(EV11="", "", SUM(IF(EV7="", 0, EG11), IF(EV8="", 0, $EH11), IF(EV9="", 0, $EI11), IF(EV10="", 0, $EJ11)))</f>
        <v>0</v>
      </c>
      <c r="EX11" s="38">
        <f t="shared" ref="EX11" si="41">IF(EV11="", "", EY11-EZ11)</f>
        <v>0</v>
      </c>
      <c r="EY11" s="3">
        <f>IF(EV11="", "", SUM(IF(EV7="", 0, $DZ11), IF(EV8="", 0, $EA11), IF(EV9="", 0, $EB11), IF(EV10="", 0, $EC11)))</f>
        <v>0</v>
      </c>
      <c r="EZ11" s="29">
        <f>IF(EV11="", "", SUM(IF(EV7="", 0, $ED7), IF(EV8="", 0, $ED8), IF(EV9="", 0, $ED9), IF(EV10="", 0, $ED10)))</f>
        <v>0</v>
      </c>
      <c r="FA11" s="29">
        <f t="shared" si="30"/>
        <v>0</v>
      </c>
      <c r="FB11" s="29">
        <f>IF(FA11="", "", COUNTIF(FA7:FA11, "&gt;"&amp;FA11)+1)</f>
        <v>1</v>
      </c>
      <c r="FC11" s="29" t="str">
        <f>IFERROR(IF(COUNTIF(FB7:FB11, FB11)&gt;1, "", FB11), "")</f>
        <v/>
      </c>
      <c r="FE11" s="47" t="str">
        <f t="shared" ref="FE11" si="42">IF(FC11="", EV11, "")</f>
        <v>Namibia</v>
      </c>
      <c r="FF11" s="14">
        <f>IF(FE11="", "", SUM(IF(FE7="", 0, EG11), IF(FE8="", 0, $EH11), IF(FE9="", 0, $EI11), IF(FE10="", 0, $EJ11)))</f>
        <v>0</v>
      </c>
      <c r="FG11" s="38">
        <f t="shared" ref="FG11" si="43">IF(FE11="", "", FH11-FI11)</f>
        <v>0</v>
      </c>
      <c r="FH11" s="3">
        <f>IF(FE11="", "", SUM(IF(FE7="", 0, $DZ11), IF(FE8="", 0, $EA11), IF(FE9="", 0, $EB11), IF(FE10="", 0, $EC11)))</f>
        <v>0</v>
      </c>
      <c r="FI11" s="29">
        <f>IF(FE11="", "", SUM(IF(FE7="", 0, $ED7), IF(FE8="", 0, $ED8), IF(FE9="", 0, $ED9), IF(FE10="", 0, $ED10)))</f>
        <v>0</v>
      </c>
      <c r="FJ11" s="29">
        <f t="shared" si="31"/>
        <v>0</v>
      </c>
      <c r="FK11" s="29">
        <f>IF(FJ11="", "", COUNTIF(FJ7:FJ11, "&gt;"&amp;FJ11)+1)</f>
        <v>1</v>
      </c>
      <c r="FL11" s="29" t="str">
        <f>IFERROR(IF(COUNTIF(FK7:FK11, FK11)&gt;1, "", FK11), "")</f>
        <v/>
      </c>
      <c r="FN11" s="29">
        <f t="shared" ref="FN11" si="44">SUM(FL11, FC11, ET11)</f>
        <v>0</v>
      </c>
      <c r="FO11" s="95">
        <f>IF(FN11=0, 0, 6-FN11)</f>
        <v>0</v>
      </c>
      <c r="FQ11" s="47" t="str">
        <f>IF(FQ6=$DP11, $AW11, "")</f>
        <v/>
      </c>
      <c r="FR11" s="14" t="str">
        <f>IF(FQ11="", "", SUM(IF(FQ7="", 0, FK11), IF(FQ8="", 0, $EH11), IF(FQ9="", 0, $EI11), IF(FQ10="", 0, $EJ11)))</f>
        <v/>
      </c>
      <c r="FS11" s="38" t="str">
        <f t="shared" si="21"/>
        <v/>
      </c>
      <c r="FT11" s="3" t="str">
        <f>IF(FQ11="", "", SUM(IF(FQ7="", 0, $DZ11), IF(FQ8="", 0, $EA11), IF(FQ9="", 0, $EB11), IF(FQ10="", 0, $EC11)))</f>
        <v/>
      </c>
      <c r="FU11" s="29" t="str">
        <f>IF(FQ11="", "", SUM(IF(FQ7="", 0, $ED7), IF(FQ8="", 0, $ED8), IF(FQ9="", 0, $ED9), IF(FQ10="", 0, $ED10)))</f>
        <v/>
      </c>
      <c r="FV11" s="29" t="str">
        <f t="shared" si="32"/>
        <v/>
      </c>
      <c r="FW11" s="29" t="str">
        <f>IF(FV11="", "", COUNTIF(FV7:FV11, "&gt;"&amp;FV11)+1)</f>
        <v/>
      </c>
      <c r="FX11" s="29" t="str">
        <f>IFERROR(IF(COUNTIF(FW7:FW11, FW11)&gt;1, "", FW11), "")</f>
        <v/>
      </c>
      <c r="FZ11" s="47" t="str">
        <f t="shared" ref="FZ11" si="45">IF(FX11="", FQ11, "")</f>
        <v/>
      </c>
      <c r="GA11" s="14" t="str">
        <f>IF(FZ11="", "", SUM(IF(FZ7="", 0, FK11), IF(FZ8="", 0, $EH11), IF(FZ9="", 0, $EI11), IF(FZ10="", 0, $EJ11)))</f>
        <v/>
      </c>
      <c r="GB11" s="38" t="str">
        <f t="shared" si="36"/>
        <v/>
      </c>
      <c r="GC11" s="3" t="str">
        <f>IF(FZ11="", "", SUM(IF(FZ7="", 0, $DZ11), IF(FZ8="", 0, $EA11), IF(FZ9="", 0, $EB11), IF(FZ10="", 0, $EC11)))</f>
        <v/>
      </c>
      <c r="GD11" s="29" t="str">
        <f>IF(FZ11="", "", SUM(IF(FZ7="", 0, $ED7), IF(FZ8="", 0, $ED8), IF(FZ9="", 0, $ED9), IF(FZ10="", 0, $ED10)))</f>
        <v/>
      </c>
      <c r="GE11" s="29" t="str">
        <f t="shared" si="33"/>
        <v/>
      </c>
      <c r="GF11" s="29" t="str">
        <f>IF(GE11="", "", COUNTIF(GE7:GE11, "&gt;"&amp;GE11)+1)</f>
        <v/>
      </c>
      <c r="GG11" s="29" t="str">
        <f>IFERROR(IF(COUNTIF(GF7:GF11, GF11)&gt;1, "", GF11), "")</f>
        <v/>
      </c>
      <c r="GI11" s="47" t="str">
        <f t="shared" ref="GI11" si="46">IF(GG11="", FZ11, "")</f>
        <v/>
      </c>
      <c r="GJ11" s="14" t="str">
        <f>IF(GI11="", "", SUM(IF(GI7="", 0, FK11), IF(GI8="", 0, $EH11), IF(GI9="", 0, $EI11), IF(GI10="", 0, $EJ11)))</f>
        <v/>
      </c>
      <c r="GK11" s="38" t="str">
        <f t="shared" si="25"/>
        <v/>
      </c>
      <c r="GL11" s="3" t="str">
        <f>IF(GI11="", "", SUM(IF(GI7="", 0, $DZ11), IF(GI8="", 0, $EA11), IF(GI9="", 0, $EB11), IF(GI10="", 0, $EC11)))</f>
        <v/>
      </c>
      <c r="GM11" s="29" t="str">
        <f>IF(GI11="", "", SUM(IF(GI7="", 0, $ED7), IF(GI8="", 0, $ED8), IF(GI9="", 0, $ED9), IF(GI10="", 0, $ED10)))</f>
        <v/>
      </c>
      <c r="GN11" s="29" t="str">
        <f t="shared" si="34"/>
        <v/>
      </c>
      <c r="GO11" s="29" t="str">
        <f>IF(GN11="", "", COUNTIF(GN7:GN11, "&gt;"&amp;GN11)+1)</f>
        <v/>
      </c>
      <c r="GP11" s="29" t="str">
        <f>IFERROR(IF(COUNTIF(GO7:GO11, GO11)&gt;1, "", GO11), "")</f>
        <v/>
      </c>
      <c r="GR11" s="29">
        <f>SUM(GP11, GG11, FX11)</f>
        <v>0</v>
      </c>
      <c r="GS11" s="95">
        <f>IF(GR11=0, 0, 6-GR11)</f>
        <v>0</v>
      </c>
    </row>
    <row r="12" spans="1:20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201" x14ac:dyDescent="0.25">
      <c r="A13" s="2"/>
      <c r="B13" s="2"/>
      <c r="C13" s="2"/>
      <c r="D13" s="2"/>
      <c r="E13" s="2"/>
      <c r="F13" s="2"/>
      <c r="G13" s="2"/>
      <c r="H13" s="2"/>
      <c r="I13" s="2"/>
      <c r="J13" s="2"/>
      <c r="K13" s="292" t="s">
        <v>185</v>
      </c>
      <c r="L13" s="292"/>
      <c r="M13" s="292" t="s">
        <v>184</v>
      </c>
      <c r="N13" s="292"/>
      <c r="O13" s="292"/>
      <c r="P13" s="292"/>
      <c r="Q13" s="292"/>
      <c r="R13" s="292"/>
      <c r="S13" s="292" t="s">
        <v>183</v>
      </c>
      <c r="T13" s="292"/>
      <c r="U13" s="292"/>
      <c r="V13" s="292"/>
      <c r="W13" s="292"/>
      <c r="X13" s="292"/>
      <c r="Y13" s="292" t="s">
        <v>182</v>
      </c>
      <c r="Z13" s="292"/>
      <c r="AA13" s="292"/>
      <c r="AB13" s="292"/>
      <c r="AC13" s="292" t="s">
        <v>186</v>
      </c>
      <c r="AD13" s="292"/>
      <c r="AE13" s="292" t="s">
        <v>183</v>
      </c>
      <c r="AF13" s="292"/>
      <c r="AG13" s="2"/>
      <c r="AH13" s="2"/>
      <c r="AI13" s="2"/>
      <c r="AJ13" s="2"/>
      <c r="AK13" s="2"/>
      <c r="AL13" s="2"/>
      <c r="AM13" s="2"/>
      <c r="AN13" s="2"/>
      <c r="AO13" s="2"/>
      <c r="AP13" s="2"/>
      <c r="AQ13" s="2"/>
      <c r="AR13" s="2"/>
      <c r="AS13" s="2"/>
      <c r="AT13" s="2"/>
      <c r="DO13" s="30" t="s">
        <v>300</v>
      </c>
      <c r="DP13" s="30" t="s">
        <v>300</v>
      </c>
      <c r="FC13" s="21">
        <f>IF(COUNTIF(ET15:ET19, 1)=0, 0, IF(COUNTIF(ET15:ET19, 2)=0, 1, IF(COUNTIF(ET15:ET19, 3)=0, 2, IF(COUNTIF(ET15:ET19, 4)=0, 3, IF(COUNTIF(ET15:ET19, 5)=0, 4, 5)))))</f>
        <v>0</v>
      </c>
      <c r="FL13" s="21">
        <f>IF(AND(COUNTIF(ET15:ET19, 1)=0, COUNTIF(FC15:FC19, 1)=0), 0, IF(AND(COUNTIF(ET15:ET19, 2)=0, COUNTIF(FC15:FC19, 2)=0), 1, IF(AND(COUNTIF(ET15:ET19, 3)=0, COUNTIF(FC15:FC19, 3)=0), 2, IF(AND(COUNTIF(ET15:ET19, 4)=0, COUNTIF(FC15:FC19, 4)=0), 3, IF(AND(COUNTIF(ET15:ET19, 5)=0, COUNTIF(FC15:FC19, 5)=0), 4, 5)))))</f>
        <v>0</v>
      </c>
      <c r="GG13" s="21">
        <f>IF(COUNTIF(FX15:FX19, 1)=0, 0, IF(COUNTIF(FX15:FX19, 2)=0, 1, IF(COUNTIF(FX15:FX19, 3)=0, 2, IF(COUNTIF(FX15:FX19, 4)=0, 3, IF(COUNTIF(FX15:FX19, 5)=0, 4, 5)))))</f>
        <v>0</v>
      </c>
      <c r="GP13" s="21">
        <f>IF(AND(COUNTIF(FX15:FX19, 1)=0, COUNTIF(GG15:GG19, 1)=0), 0, IF(AND(COUNTIF(FX15:FX19, 2)=0, COUNTIF(GG15:GG19, 2)=0), 1, IF(AND(COUNTIF(FX15:FX19, 3)=0, COUNTIF(GG15:GG19, 3)=0), 2, IF(AND(COUNTIF(FX15:FX19, 4)=0, COUNTIF(GG15:GG19, 4)=0), 3, IF(AND(COUNTIF(FX15:FX19, 5)=0, COUNTIF(GG15:GG19, 5)=0), 4, 5)))))</f>
        <v>0</v>
      </c>
    </row>
    <row r="14" spans="1:201" x14ac:dyDescent="0.25">
      <c r="A14" s="2"/>
      <c r="B14" s="293" t="s">
        <v>187</v>
      </c>
      <c r="C14" s="293"/>
      <c r="D14" s="198" t="s">
        <v>28</v>
      </c>
      <c r="E14" s="199"/>
      <c r="F14" s="199"/>
      <c r="G14" s="199"/>
      <c r="H14" s="199"/>
      <c r="I14" s="199"/>
      <c r="J14" s="200"/>
      <c r="K14" s="293" t="s">
        <v>180</v>
      </c>
      <c r="L14" s="293"/>
      <c r="M14" s="293" t="s">
        <v>171</v>
      </c>
      <c r="N14" s="293"/>
      <c r="O14" s="293" t="s">
        <v>172</v>
      </c>
      <c r="P14" s="293"/>
      <c r="Q14" s="293" t="s">
        <v>173</v>
      </c>
      <c r="R14" s="293"/>
      <c r="S14" s="293" t="s">
        <v>174</v>
      </c>
      <c r="T14" s="293"/>
      <c r="U14" s="293" t="s">
        <v>175</v>
      </c>
      <c r="V14" s="293"/>
      <c r="W14" s="293" t="s">
        <v>176</v>
      </c>
      <c r="X14" s="293"/>
      <c r="Y14" s="293" t="s">
        <v>177</v>
      </c>
      <c r="Z14" s="293"/>
      <c r="AA14" s="293" t="s">
        <v>178</v>
      </c>
      <c r="AB14" s="293"/>
      <c r="AC14" s="293" t="s">
        <v>179</v>
      </c>
      <c r="AD14" s="293"/>
      <c r="AE14" s="293" t="s">
        <v>181</v>
      </c>
      <c r="AF14" s="293"/>
      <c r="AG14" s="2"/>
      <c r="AH14" s="2"/>
      <c r="AI14" s="2"/>
      <c r="AJ14" s="198" t="s">
        <v>188</v>
      </c>
      <c r="AK14" s="199"/>
      <c r="AL14" s="199"/>
      <c r="AM14" s="199"/>
      <c r="AN14" s="199"/>
      <c r="AO14" s="199"/>
      <c r="AP14" s="200"/>
      <c r="AQ14" s="2"/>
      <c r="AR14" s="140" t="s">
        <v>181</v>
      </c>
      <c r="AS14" s="142"/>
      <c r="AT14" s="2"/>
      <c r="AV14" s="22"/>
      <c r="AW14" s="43"/>
      <c r="AX14" s="44" t="s">
        <v>224</v>
      </c>
      <c r="AY14" s="44" t="s">
        <v>171</v>
      </c>
      <c r="AZ14" s="44" t="s">
        <v>172</v>
      </c>
      <c r="BA14" s="44" t="s">
        <v>173</v>
      </c>
      <c r="BB14" s="44" t="s">
        <v>174</v>
      </c>
      <c r="BC14" s="44" t="s">
        <v>175</v>
      </c>
      <c r="BD14" s="44" t="s">
        <v>176</v>
      </c>
      <c r="BE14" s="44" t="s">
        <v>177</v>
      </c>
      <c r="BF14" s="44" t="s">
        <v>178</v>
      </c>
      <c r="BG14" s="44" t="s">
        <v>179</v>
      </c>
      <c r="BH14" s="44" t="s">
        <v>225</v>
      </c>
      <c r="BI14" s="44" t="s">
        <v>226</v>
      </c>
      <c r="BJ14" s="44" t="s">
        <v>227</v>
      </c>
      <c r="BK14" s="44" t="s">
        <v>228</v>
      </c>
      <c r="BL14" s="44" t="s">
        <v>228</v>
      </c>
      <c r="BM14" s="44" t="s">
        <v>229</v>
      </c>
      <c r="BN14" s="44" t="s">
        <v>177</v>
      </c>
      <c r="BO14" s="44" t="s">
        <v>230</v>
      </c>
      <c r="BP14" s="44" t="s">
        <v>231</v>
      </c>
      <c r="BQ14" s="45" t="s">
        <v>231</v>
      </c>
      <c r="BS14" s="30" t="s">
        <v>147</v>
      </c>
      <c r="CC14" s="30" t="s">
        <v>222</v>
      </c>
      <c r="CD14" s="30" t="s">
        <v>223</v>
      </c>
      <c r="DI14" s="30" t="s">
        <v>222</v>
      </c>
      <c r="DJ14" s="30" t="s">
        <v>223</v>
      </c>
      <c r="DO14" s="17">
        <v>0</v>
      </c>
      <c r="DP14" s="17">
        <v>0</v>
      </c>
      <c r="DR14" s="47" t="s">
        <v>202</v>
      </c>
      <c r="DS14" s="92" t="str">
        <f>AW15</f>
        <v>South Africa</v>
      </c>
      <c r="DT14" s="92" t="str">
        <f>AW16</f>
        <v>Ireland</v>
      </c>
      <c r="DU14" s="92" t="str">
        <f>AW17</f>
        <v>Scotland</v>
      </c>
      <c r="DV14" s="92" t="str">
        <f>AW18</f>
        <v>Tonga</v>
      </c>
      <c r="DW14" s="92" t="str">
        <f>AW19</f>
        <v>Romania</v>
      </c>
      <c r="DY14" s="47" t="s">
        <v>202</v>
      </c>
      <c r="DZ14" s="92" t="str">
        <f>AW15</f>
        <v>South Africa</v>
      </c>
      <c r="EA14" s="92" t="str">
        <f>AW16</f>
        <v>Ireland</v>
      </c>
      <c r="EB14" s="92" t="str">
        <f>AW17</f>
        <v>Scotland</v>
      </c>
      <c r="EC14" s="92" t="str">
        <f>AW18</f>
        <v>Tonga</v>
      </c>
      <c r="ED14" s="92" t="str">
        <f>AW19</f>
        <v>Romania</v>
      </c>
      <c r="EF14" s="47" t="s">
        <v>202</v>
      </c>
      <c r="EG14" s="92" t="str">
        <f>AW15</f>
        <v>South Africa</v>
      </c>
      <c r="EH14" s="92" t="str">
        <f>AW16</f>
        <v>Ireland</v>
      </c>
      <c r="EI14" s="92" t="str">
        <f>AW17</f>
        <v>Scotland</v>
      </c>
      <c r="EJ14" s="92" t="str">
        <f>AW18</f>
        <v>Tonga</v>
      </c>
      <c r="EK14" s="92" t="str">
        <f>AW19</f>
        <v>Romania</v>
      </c>
      <c r="EM14" s="91">
        <v>1</v>
      </c>
      <c r="EN14" s="92" t="s">
        <v>224</v>
      </c>
      <c r="EO14" s="92" t="s">
        <v>301</v>
      </c>
      <c r="EP14" s="92" t="s">
        <v>302</v>
      </c>
      <c r="EQ14" s="92" t="s">
        <v>303</v>
      </c>
      <c r="ER14" s="92" t="s">
        <v>304</v>
      </c>
      <c r="ES14" s="92" t="s">
        <v>231</v>
      </c>
      <c r="ET14" s="92" t="s">
        <v>305</v>
      </c>
      <c r="EV14" s="91"/>
      <c r="EW14" s="92" t="s">
        <v>224</v>
      </c>
      <c r="EX14" s="92" t="s">
        <v>301</v>
      </c>
      <c r="EY14" s="92" t="s">
        <v>302</v>
      </c>
      <c r="EZ14" s="92" t="s">
        <v>303</v>
      </c>
      <c r="FA14" s="92" t="s">
        <v>304</v>
      </c>
      <c r="FB14" s="92" t="s">
        <v>231</v>
      </c>
      <c r="FC14" s="92" t="s">
        <v>305</v>
      </c>
      <c r="FE14" s="91"/>
      <c r="FF14" s="92" t="s">
        <v>224</v>
      </c>
      <c r="FG14" s="92" t="s">
        <v>301</v>
      </c>
      <c r="FH14" s="92" t="s">
        <v>302</v>
      </c>
      <c r="FI14" s="92" t="s">
        <v>303</v>
      </c>
      <c r="FJ14" s="92" t="s">
        <v>304</v>
      </c>
      <c r="FK14" s="92" t="s">
        <v>231</v>
      </c>
      <c r="FL14" s="92" t="s">
        <v>305</v>
      </c>
      <c r="FN14" s="47" t="s">
        <v>306</v>
      </c>
      <c r="FO14" s="30" t="s">
        <v>183</v>
      </c>
      <c r="FQ14" s="91">
        <v>2</v>
      </c>
      <c r="FR14" s="92" t="s">
        <v>224</v>
      </c>
      <c r="FS14" s="92" t="s">
        <v>301</v>
      </c>
      <c r="FT14" s="92" t="s">
        <v>302</v>
      </c>
      <c r="FU14" s="92" t="s">
        <v>303</v>
      </c>
      <c r="FV14" s="92" t="s">
        <v>304</v>
      </c>
      <c r="FW14" s="92" t="s">
        <v>231</v>
      </c>
      <c r="FX14" s="92" t="s">
        <v>305</v>
      </c>
      <c r="FZ14" s="91"/>
      <c r="GA14" s="92" t="s">
        <v>224</v>
      </c>
      <c r="GB14" s="92" t="s">
        <v>301</v>
      </c>
      <c r="GC14" s="92" t="s">
        <v>302</v>
      </c>
      <c r="GD14" s="92" t="s">
        <v>303</v>
      </c>
      <c r="GE14" s="92" t="s">
        <v>304</v>
      </c>
      <c r="GF14" s="92" t="s">
        <v>231</v>
      </c>
      <c r="GG14" s="92" t="s">
        <v>305</v>
      </c>
      <c r="GI14" s="91"/>
      <c r="GJ14" s="92" t="s">
        <v>224</v>
      </c>
      <c r="GK14" s="92" t="s">
        <v>301</v>
      </c>
      <c r="GL14" s="92" t="s">
        <v>302</v>
      </c>
      <c r="GM14" s="92" t="s">
        <v>303</v>
      </c>
      <c r="GN14" s="92" t="s">
        <v>304</v>
      </c>
      <c r="GO14" s="92" t="s">
        <v>231</v>
      </c>
      <c r="GP14" s="92" t="s">
        <v>305</v>
      </c>
      <c r="GR14" s="47" t="s">
        <v>306</v>
      </c>
      <c r="GS14" s="30" t="s">
        <v>183</v>
      </c>
    </row>
    <row r="15" spans="1:201" x14ac:dyDescent="0.25">
      <c r="A15" s="2"/>
      <c r="B15" s="198">
        <v>1</v>
      </c>
      <c r="C15" s="200"/>
      <c r="D15" s="201" t="str">
        <f>IFERROR(INDEX($AW15:$AW19, MATCH($B15, $BQ15:$BQ19, 0)), "")</f>
        <v>South Africa</v>
      </c>
      <c r="E15" s="201"/>
      <c r="F15" s="201"/>
      <c r="G15" s="201"/>
      <c r="H15" s="201"/>
      <c r="I15" s="201"/>
      <c r="J15" s="201"/>
      <c r="K15" s="145">
        <f>IFERROR(INDEX($AX15:$AX19, MATCH($B15, $BQ15:$BQ19, 0)), "")</f>
        <v>0</v>
      </c>
      <c r="L15" s="145"/>
      <c r="M15" s="144">
        <f>IFERROR(INDEX($AY15:$AY19, MATCH($B15, $BQ15:$BQ19, 0)), "")</f>
        <v>0</v>
      </c>
      <c r="N15" s="145"/>
      <c r="O15" s="145">
        <f>IFERROR(INDEX($AZ15:$AZ19, MATCH($B15, $BQ15:$BQ19, 0)), "")</f>
        <v>0</v>
      </c>
      <c r="P15" s="145"/>
      <c r="Q15" s="145">
        <f>IFERROR(INDEX($BA15:$BA19, MATCH($B15, $BQ15:$BQ19, 0)), "")</f>
        <v>0</v>
      </c>
      <c r="R15" s="146"/>
      <c r="S15" s="144">
        <f>IFERROR(INDEX($BB15:$BB19, MATCH($B15, $BQ15:$BQ19, 0)), "")</f>
        <v>0</v>
      </c>
      <c r="T15" s="145"/>
      <c r="U15" s="145">
        <f>IFERROR(INDEX($BC15:$BC19, MATCH($B15, $BQ15:$BQ19, 0)), "")</f>
        <v>0</v>
      </c>
      <c r="V15" s="145"/>
      <c r="W15" s="145">
        <f>IFERROR(INDEX($BD15:$BD19, MATCH($B15, $BQ15:$BQ19, 0)), "")</f>
        <v>0</v>
      </c>
      <c r="X15" s="146"/>
      <c r="Y15" s="145">
        <f>IFERROR(INDEX($BE15:$BE19, MATCH($B15, $BQ15:$BQ19, 0)), "")</f>
        <v>0</v>
      </c>
      <c r="Z15" s="145"/>
      <c r="AA15" s="145">
        <f>IFERROR(INDEX($BF15:$BF19, MATCH($B15, $BQ15:$BQ19, 0)), "")</f>
        <v>0</v>
      </c>
      <c r="AB15" s="145"/>
      <c r="AC15" s="144">
        <f>IFERROR(INDEX($BG15:$BG19, MATCH($B15, $BQ15:$BQ19, 0)), "")</f>
        <v>0</v>
      </c>
      <c r="AD15" s="146"/>
      <c r="AE15" s="305">
        <f>IFERROR(INDEX($BH15:$BH19, MATCH($B15, $BQ15:$BQ19, 0)), "")</f>
        <v>0</v>
      </c>
      <c r="AF15" s="295"/>
      <c r="AG15" s="2"/>
      <c r="AH15" s="2"/>
      <c r="AI15" s="2"/>
      <c r="AJ15" s="201" t="str">
        <f>'Tournament Setup'!$BB10</f>
        <v>South Africa</v>
      </c>
      <c r="AK15" s="201"/>
      <c r="AL15" s="201"/>
      <c r="AM15" s="201"/>
      <c r="AN15" s="201"/>
      <c r="AO15" s="201"/>
      <c r="AP15" s="201"/>
      <c r="AQ15" s="2"/>
      <c r="AR15" s="127"/>
      <c r="AS15" s="129"/>
      <c r="AT15" s="2"/>
      <c r="AV15" s="46">
        <v>1</v>
      </c>
      <c r="AW15" s="47" t="str">
        <f t="shared" ref="AW15:AW19" si="47">$AJ15</f>
        <v>South Africa</v>
      </c>
      <c r="AX15" s="15">
        <f>SUM(AY15:BA15)</f>
        <v>0</v>
      </c>
      <c r="AY15" s="37">
        <f>COUNTIF('Fixtures Predictions &amp; Results'!$BN$7:$BN$46, $AW15)</f>
        <v>0</v>
      </c>
      <c r="AZ15" s="37">
        <f>COUNTIF('Fixtures Predictions &amp; Results'!$BO$7:$BO$46, $AW15)+COUNTIF('Fixtures Predictions &amp; Results'!$BP$7:$BP$46, $AW15)</f>
        <v>0</v>
      </c>
      <c r="BA15" s="37">
        <f>COUNTIF('Fixtures Predictions &amp; Results'!$BQ$7:$BQ$46, $AW15)</f>
        <v>0</v>
      </c>
      <c r="BB15" s="37">
        <f>SUMIF('Fixtures Predictions &amp; Results'!$B$7:$B$46, $AW15, 'Fixtures Predictions &amp; Results'!$H$7:$H$46)+SUMIF('Fixtures Predictions &amp; Results'!$D$7:$D$46, $AW15, 'Fixtures Predictions &amp; Results'!$I$7:$I$46)</f>
        <v>0</v>
      </c>
      <c r="BC15" s="37">
        <f>SUMIF('Fixtures Predictions &amp; Results'!$B$7:$B$46, $AW15, 'Fixtures Predictions &amp; Results'!$I$7:$I$46)+SUMIF('Fixtures Predictions &amp; Results'!$D$7:$D$46, $AW15, 'Fixtures Predictions &amp; Results'!$H$7:$H$46)</f>
        <v>0</v>
      </c>
      <c r="BD15" s="37">
        <f>BB15-BC15</f>
        <v>0</v>
      </c>
      <c r="BE15" s="53">
        <f>SUMIF('Fixtures Predictions &amp; Results'!$B$7:$B$46, $AW15, 'Fixtures Predictions &amp; Results'!$K$7:$K$46)+SUMIF('Fixtures Predictions &amp; Results'!$D$7:$D$46, $AW15, 'Fixtures Predictions &amp; Results'!$L$7:$L$46)</f>
        <v>0</v>
      </c>
      <c r="BF15" s="37">
        <f>SUMIF('Fixtures Predictions &amp; Results'!$B$7:$B$46, $AW15, 'Fixtures Predictions &amp; Results'!$L$7:$L$46)+SUMIF('Fixtures Predictions &amp; Results'!$D$7:$D$46, $AW15, 'Fixtures Predictions &amp; Results'!$K$7:$K$46)</f>
        <v>0</v>
      </c>
      <c r="BG15" s="37">
        <f>SUMIF('Fixtures Predictions &amp; Results'!$B$7:$B$46, $AW15, 'Fixtures Predictions &amp; Results'!$BX$7:$BX$46)+SUMIF('Fixtures Predictions &amp; Results'!$D$7:$D$46, $AW15, 'Fixtures Predictions &amp; Results'!$BY$7:$BY$46)</f>
        <v>0</v>
      </c>
      <c r="BH15" s="56">
        <f>(AY15*4)+(AZ15*2)+BG15+AO16</f>
        <v>0</v>
      </c>
      <c r="BI15" s="15">
        <f>COUNTIF($BD15:$BD19, "&lt;"&amp;$BD15)+1</f>
        <v>1</v>
      </c>
      <c r="BJ15" s="37">
        <f>COUNTIF($BB15:$BB19, "&lt;"&amp;$BB15)+1</f>
        <v>1</v>
      </c>
      <c r="BK15" s="53">
        <f>BE15-BF15</f>
        <v>0</v>
      </c>
      <c r="BL15" s="53">
        <f>COUNTIF($BK15:$BK19, "&lt;"&amp;$BK15)+1</f>
        <v>1</v>
      </c>
      <c r="BM15" s="53">
        <f>AR15</f>
        <v>0</v>
      </c>
      <c r="BN15" s="53">
        <f>COUNTIF($BE15:$BE19, "&lt;"&amp;$BE15)+1</f>
        <v>1</v>
      </c>
      <c r="BO15" s="53">
        <f>BS15</f>
        <v>5</v>
      </c>
      <c r="BP15" s="53">
        <f t="shared" ref="BP15:BP19" si="48">(BM15*100000000)+(BH15*10000000)+(FO15*1000000)+(GS15*100000)+(BI15*10000)+(BL15*1000)+(BJ15*100)+(BN15*10)+BO15</f>
        <v>11115</v>
      </c>
      <c r="BQ15" s="59">
        <f>COUNTIF($BP15:$BP19, "&gt;"&amp;$BP15)+1</f>
        <v>1</v>
      </c>
      <c r="BS15" s="48">
        <v>5</v>
      </c>
      <c r="CC15" s="15" t="str">
        <f>IFERROR(INDEX('Tournament Setup'!$J$90:$J$109, MATCH($D15, 'Tournament Setup'!$B$90:$B$109, 0)), "")</f>
        <v>Green - Dark</v>
      </c>
      <c r="CD15" s="6" t="str">
        <f>IFERROR(INDEX('Tournament Setup'!$Q$90:$Q$109, MATCH($D15, 'Tournament Setup'!$B$90:$B$109, 0)), "")</f>
        <v>Gold</v>
      </c>
      <c r="DI15" s="15" t="str">
        <f>IFERROR(INDEX('Tournament Setup'!$J$90:$J$109, MATCH($AJ15, 'Tournament Setup'!$B$90:$B$109, 0)), "")</f>
        <v>Green - Dark</v>
      </c>
      <c r="DJ15" s="6" t="str">
        <f>IFERROR(INDEX('Tournament Setup'!$Q$90:$Q$109, MATCH($AJ15, 'Tournament Setup'!$B$90:$B$109, 0)), "")</f>
        <v>Gold</v>
      </c>
      <c r="DO15" s="15">
        <f>IF(COUNTIF(BH15:BH19, BH15)&gt;1, MAX(DO14:DO14)+1, "")</f>
        <v>1</v>
      </c>
      <c r="DP15" s="28">
        <f>DO15</f>
        <v>1</v>
      </c>
      <c r="DR15" s="47" t="str">
        <f>$AW15</f>
        <v>South Africa</v>
      </c>
      <c r="DS15" s="15" t="s">
        <v>307</v>
      </c>
      <c r="DT15" s="37" t="str">
        <f>IFERROR(INDEX('Fixtures Predictions &amp; Results'!$BI$7:$BI$46, MATCH(CONCATENATE($DR15, DT$14), 'Fixtures Predictions &amp; Results'!$BL$7:$BL$46, 0)), IFERROR(INDEX('Fixtures Predictions &amp; Results'!$BJ$7:$BJ$46, MATCH(CONCATENATE(DT$14, $DR15), 'Fixtures Predictions &amp; Results'!$BL$7:$BL$46, 0)), ""))</f>
        <v/>
      </c>
      <c r="DU15" s="37" t="str">
        <f>IFERROR(INDEX('Fixtures Predictions &amp; Results'!$BI$7:$BI$46, MATCH(CONCATENATE($DR15, DU$14), 'Fixtures Predictions &amp; Results'!$BL$7:$BL$46, 0)), IFERROR(INDEX('Fixtures Predictions &amp; Results'!$BJ$7:$BJ$46, MATCH(CONCATENATE(DU$14, $DR15), 'Fixtures Predictions &amp; Results'!$BL$7:$BL$46, 0)), ""))</f>
        <v/>
      </c>
      <c r="DV15" s="37" t="str">
        <f>IFERROR(INDEX('Fixtures Predictions &amp; Results'!$BI$7:$BI$46, MATCH(CONCATENATE($DR15, DV$14), 'Fixtures Predictions &amp; Results'!$BL$7:$BL$46, 0)), IFERROR(INDEX('Fixtures Predictions &amp; Results'!$BJ$7:$BJ$46, MATCH(CONCATENATE(DV$14, $DR15), 'Fixtures Predictions &amp; Results'!$BL$7:$BL$46, 0)), ""))</f>
        <v/>
      </c>
      <c r="DW15" s="6" t="str">
        <f>IFERROR(INDEX('Fixtures Predictions &amp; Results'!$BI$7:$BI$46, MATCH(CONCATENATE($DR15, DW$14), 'Fixtures Predictions &amp; Results'!$BL$7:$BL$46, 0)), IFERROR(INDEX('Fixtures Predictions &amp; Results'!$BJ$7:$BJ$46, MATCH(CONCATENATE(DW$14, $DR15), 'Fixtures Predictions &amp; Results'!$BL$7:$BL$46, 0)), ""))</f>
        <v/>
      </c>
      <c r="DY15" s="47" t="str">
        <f>$AW15</f>
        <v>South Africa</v>
      </c>
      <c r="DZ15" s="15" t="s">
        <v>307</v>
      </c>
      <c r="EA15" s="37">
        <f>SUMIF('Fixtures Predictions &amp; Results'!$BL$7:$BL$46, CONCATENATE($DY15, EA$14), 'Fixtures Predictions &amp; Results'!$H$7:$H$46)+SUMIF('Fixtures Predictions &amp; Results'!$BL$7:$BL$46, CONCATENATE(EA$14, $DY15), 'Fixtures Predictions &amp; Results'!$I$7:$I$46)</f>
        <v>0</v>
      </c>
      <c r="EB15" s="37">
        <f>SUMIF('Fixtures Predictions &amp; Results'!$BL$7:$BL$46, CONCATENATE($DY15, EB$14), 'Fixtures Predictions &amp; Results'!$H$7:$H$46)+SUMIF('Fixtures Predictions &amp; Results'!$BL$7:$BL$46, CONCATENATE(EB$14, $DY15), 'Fixtures Predictions &amp; Results'!$I$7:$I$46)</f>
        <v>0</v>
      </c>
      <c r="EC15" s="37">
        <f>SUMIF('Fixtures Predictions &amp; Results'!$BL$7:$BL$46, CONCATENATE($DY15, EC$14), 'Fixtures Predictions &amp; Results'!$H$7:$H$46)+SUMIF('Fixtures Predictions &amp; Results'!$BL$7:$BL$46, CONCATENATE(EC$14, $DY15), 'Fixtures Predictions &amp; Results'!$I$7:$I$46)</f>
        <v>0</v>
      </c>
      <c r="ED15" s="6">
        <f>SUMIF('Fixtures Predictions &amp; Results'!$BL$7:$BL$46, CONCATENATE($DY15, ED$14), 'Fixtures Predictions &amp; Results'!$H$7:$H$46)+SUMIF('Fixtures Predictions &amp; Results'!$BL$7:$BL$46, CONCATENATE(ED$14, $DY15), 'Fixtures Predictions &amp; Results'!$I$7:$I$46)</f>
        <v>0</v>
      </c>
      <c r="EF15" s="47" t="str">
        <f>$AW15</f>
        <v>South Africa</v>
      </c>
      <c r="EG15" s="15" t="s">
        <v>307</v>
      </c>
      <c r="EH15" s="37" t="str">
        <f>IF(DT15="L", 0, IF(DT15="D", 2, IF(DT15="W", 4, "")))</f>
        <v/>
      </c>
      <c r="EI15" s="37" t="str">
        <f t="shared" ref="EI15:EI16" si="49">IF(DU15="L", 0, IF(DU15="D", 2, IF(DU15="W", 4, "")))</f>
        <v/>
      </c>
      <c r="EJ15" s="37" t="str">
        <f t="shared" ref="EJ15:EJ17" si="50">IF(DV15="L", 0, IF(DV15="D", 2, IF(DV15="W", 4, "")))</f>
        <v/>
      </c>
      <c r="EK15" s="6" t="str">
        <f t="shared" ref="EK15:EK18" si="51">IF(DW15="L", 0, IF(DW15="D", 2, IF(DW15="W", 4, "")))</f>
        <v/>
      </c>
      <c r="EM15" s="47" t="str">
        <f>IF(EM14=$DP15, $AW15, "")</f>
        <v>South Africa</v>
      </c>
      <c r="EN15" s="15">
        <f>IF(EM15="", "", SUM(IF(EM16="", 0, $EH15), IF(EM17="", 0, $EI15), IF(EM18="", 0, $EJ15), IF(EM19="", 0, $EK15)))</f>
        <v>0</v>
      </c>
      <c r="EO15" s="37">
        <f>IF(EM15="", "", EP15-EQ15)</f>
        <v>0</v>
      </c>
      <c r="EP15" s="6">
        <f>IF(EM15="", "", SUM(IF(EM16="", 0, $EA15), IF(EM17="", 0, $EB15), IF(EM18="", 0, $EC15), IF(EM19="", 0, $ED15)))</f>
        <v>0</v>
      </c>
      <c r="EQ15" s="28">
        <f>IF(EM15="", "", SUM(IF(EM16="", 0, $DZ16), IF(EM17="", 0, $DZ17), IF(EM18="", 0, $DZ18), IF(EM19="", 0, $DZ19)))</f>
        <v>0</v>
      </c>
      <c r="ER15" s="28">
        <f>IF(EM15="", "", EN15*10000+EO15*100+EP15)</f>
        <v>0</v>
      </c>
      <c r="ES15" s="28">
        <f>IF(ER15="", "", COUNTIF(ER15:ER19, "&gt;"&amp;ER15)+1)</f>
        <v>1</v>
      </c>
      <c r="ET15" s="28" t="str">
        <f>IFERROR(IF(COUNTIF(ES15:ES19, ES15)&gt;1, "", ES15), "")</f>
        <v/>
      </c>
      <c r="EV15" s="47" t="str">
        <f>IF(ET15="", EM15, "")</f>
        <v>South Africa</v>
      </c>
      <c r="EW15" s="15">
        <f>IF(EV15="", "", SUM(IF(EV16="", 0, $EH15), IF(EV17="", 0, $EI15), IF(EV18="", 0, $EJ15), IF(EV19="", 0, $EK15)))</f>
        <v>0</v>
      </c>
      <c r="EX15" s="37">
        <f>IF(EV15="", "", EY15-EZ15)</f>
        <v>0</v>
      </c>
      <c r="EY15" s="6">
        <f>IF(EV15="", "", SUM(IF(EV16="", 0, $EA15), IF(EV17="", 0, $EB15), IF(EV18="", 0, $EC15), IF(EV19="", 0, $ED15)))</f>
        <v>0</v>
      </c>
      <c r="EZ15" s="28">
        <f>IF(EV15="", "", SUM(IF(EV16="", 0, $DZ16), IF(EV17="", 0, $DZ17), IF(EV18="", 0, $DZ18), IF(EV19="", 0, $DZ19)))</f>
        <v>0</v>
      </c>
      <c r="FA15" s="28">
        <f>IF(EV15="", "", EW15*10000+EX15*100+EY15)</f>
        <v>0</v>
      </c>
      <c r="FB15" s="28">
        <f>IF(FA15="", "", COUNTIF(FA15:FA19, "&gt;"&amp;FA15)+1)</f>
        <v>1</v>
      </c>
      <c r="FC15" s="28" t="str">
        <f>IFERROR(IF(COUNTIF(FB15:FB19, FB15)&gt;1, "", FB15), "")</f>
        <v/>
      </c>
      <c r="FE15" s="47" t="str">
        <f>IF(FC15="", EV15, "")</f>
        <v>South Africa</v>
      </c>
      <c r="FF15" s="15">
        <f>IF(FE15="", "", SUM(IF(FE16="", 0, $EH15), IF(FE17="", 0, $EI15), IF(FE18="", 0, $EJ15), IF(FE19="", 0, $EK15)))</f>
        <v>0</v>
      </c>
      <c r="FG15" s="37">
        <f>IF(FE15="", "", FH15-FI15)</f>
        <v>0</v>
      </c>
      <c r="FH15" s="6">
        <f>IF(FE15="", "", SUM(IF(FE16="", 0, $EA15), IF(FE17="", 0, $EB15), IF(FE18="", 0, $EC15), IF(FE19="", 0, $ED15)))</f>
        <v>0</v>
      </c>
      <c r="FI15" s="28">
        <f>IF(FE15="", "", SUM(IF(FE16="", 0, $DZ16), IF(FE17="", 0, $DZ17), IF(FE18="", 0, $DZ18), IF(FE19="", 0, $DZ19)))</f>
        <v>0</v>
      </c>
      <c r="FJ15" s="28">
        <f>IF(FE15="", "", FF15*10000+FG15*100+FH15)</f>
        <v>0</v>
      </c>
      <c r="FK15" s="28">
        <f>IF(FJ15="", "", COUNTIF(FJ15:FJ19, "&gt;"&amp;FJ15)+1)</f>
        <v>1</v>
      </c>
      <c r="FL15" s="28" t="str">
        <f>IFERROR(IF(COUNTIF(FK15:FK19, FK15)&gt;1, "", FK15), "")</f>
        <v/>
      </c>
      <c r="FN15" s="28">
        <f>SUM(FL15, FC15, ET15)</f>
        <v>0</v>
      </c>
      <c r="FO15" s="93">
        <f>IF(FN15=0, 0, 6-FN15)</f>
        <v>0</v>
      </c>
      <c r="FQ15" s="47" t="str">
        <f>IF(FQ14=$DP15, $AW15, "")</f>
        <v/>
      </c>
      <c r="FR15" s="15" t="str">
        <f>IF(FQ15="", "", SUM(IF(FQ16="", 0, $EH15), IF(FQ17="", 0, $EI15), IF(FQ18="", 0, $EJ15), IF(FQ19="", 0, $EK15)))</f>
        <v/>
      </c>
      <c r="FS15" s="37" t="str">
        <f>IF(FQ15="", "", FT15-FU15)</f>
        <v/>
      </c>
      <c r="FT15" s="6" t="str">
        <f>IF(FQ15="", "", SUM(IF(FQ16="", 0, $EA15), IF(FQ17="", 0, $EB15), IF(FQ18="", 0, $EC15), IF(FQ19="", 0, $ED15)))</f>
        <v/>
      </c>
      <c r="FU15" s="28" t="str">
        <f>IF(FQ15="", "", SUM(IF(FQ16="", 0, $DZ16), IF(FQ17="", 0, $DZ17), IF(FQ18="", 0, $DZ18), IF(FQ19="", 0, $DZ19)))</f>
        <v/>
      </c>
      <c r="FV15" s="28" t="str">
        <f>IF(FQ15="", "", FR15*10000+FS15*100+FT15)</f>
        <v/>
      </c>
      <c r="FW15" s="28" t="str">
        <f>IF(FV15="", "", COUNTIF(FV15:FV19, "&gt;"&amp;FV15)+1)</f>
        <v/>
      </c>
      <c r="FX15" s="28" t="str">
        <f>IFERROR(IF(COUNTIF(FW15:FW19, FW15)&gt;1, "", FW15), "")</f>
        <v/>
      </c>
      <c r="FZ15" s="47" t="str">
        <f>IF(FX15="", FQ15, "")</f>
        <v/>
      </c>
      <c r="GA15" s="15" t="str">
        <f>IF(FZ15="", "", SUM(IF(FZ16="", 0, $EH15), IF(FZ17="", 0, $EI15), IF(FZ18="", 0, $EJ15), IF(FZ19="", 0, $EK15)))</f>
        <v/>
      </c>
      <c r="GB15" s="37" t="str">
        <f>IF(FZ15="", "", GC15-GD15)</f>
        <v/>
      </c>
      <c r="GC15" s="6" t="str">
        <f>IF(FZ15="", "", SUM(IF(FZ16="", 0, $EA15), IF(FZ17="", 0, $EB15), IF(FZ18="", 0, $EC15), IF(FZ19="", 0, $ED15)))</f>
        <v/>
      </c>
      <c r="GD15" s="28" t="str">
        <f>IF(FZ15="", "", SUM(IF(FZ16="", 0, $DZ16), IF(FZ17="", 0, $DZ17), IF(FZ18="", 0, $DZ18), IF(FZ19="", 0, $DZ19)))</f>
        <v/>
      </c>
      <c r="GE15" s="28" t="str">
        <f>IF(FZ15="", "", GA15*10000+GB15*100+GC15)</f>
        <v/>
      </c>
      <c r="GF15" s="28" t="str">
        <f>IF(GE15="", "", COUNTIF(GE15:GE19, "&gt;"&amp;GE15)+1)</f>
        <v/>
      </c>
      <c r="GG15" s="28" t="str">
        <f>IFERROR(IF(COUNTIF(GF15:GF19, GF15)&gt;1, "", GF15), "")</f>
        <v/>
      </c>
      <c r="GI15" s="47" t="str">
        <f>IF(GG15="", FZ15, "")</f>
        <v/>
      </c>
      <c r="GJ15" s="15" t="str">
        <f>IF(GI15="", "", SUM(IF(GI16="", 0, $EH15), IF(GI17="", 0, $EI15), IF(GI18="", 0, $EJ15), IF(GI19="", 0, $EK15)))</f>
        <v/>
      </c>
      <c r="GK15" s="37" t="str">
        <f>IF(GI15="", "", GL15-GM15)</f>
        <v/>
      </c>
      <c r="GL15" s="6" t="str">
        <f>IF(GI15="", "", SUM(IF(GI16="", 0, $EA15), IF(GI17="", 0, $EB15), IF(GI18="", 0, $EC15), IF(GI19="", 0, $ED15)))</f>
        <v/>
      </c>
      <c r="GM15" s="28" t="str">
        <f>IF(GI15="", "", SUM(IF(GI16="", 0, $DZ16), IF(GI17="", 0, $DZ17), IF(GI18="", 0, $DZ18), IF(GI19="", 0, $DZ19)))</f>
        <v/>
      </c>
      <c r="GN15" s="28" t="str">
        <f>IF(GI15="", "", GJ15*10000+GK15*100+GL15)</f>
        <v/>
      </c>
      <c r="GO15" s="28" t="str">
        <f>IF(GN15="", "", COUNTIF(GN15:GN19, "&gt;"&amp;GN15)+1)</f>
        <v/>
      </c>
      <c r="GP15" s="28" t="str">
        <f>IFERROR(IF(COUNTIF(GO15:GO19, GO15)&gt;1, "", GO15), "")</f>
        <v/>
      </c>
      <c r="GR15" s="28">
        <f>SUM(GP15, GG15, FX15)</f>
        <v>0</v>
      </c>
      <c r="GS15" s="93">
        <f>IF(GR15=0, 0, 6-GR15)</f>
        <v>0</v>
      </c>
    </row>
    <row r="16" spans="1:201" x14ac:dyDescent="0.25">
      <c r="A16" s="2"/>
      <c r="B16" s="296">
        <v>2</v>
      </c>
      <c r="C16" s="297"/>
      <c r="D16" s="201" t="str">
        <f>IFERROR(INDEX($AW15:$AW19, MATCH($B16, $BQ15:$BQ19, 0)), "")</f>
        <v>Ireland</v>
      </c>
      <c r="E16" s="201"/>
      <c r="F16" s="201"/>
      <c r="G16" s="201"/>
      <c r="H16" s="201"/>
      <c r="I16" s="201"/>
      <c r="J16" s="201"/>
      <c r="K16" s="148">
        <f>IFERROR(INDEX($AX15:$AX19, MATCH($B16, $BQ15:$BQ19, 0)), "")</f>
        <v>0</v>
      </c>
      <c r="L16" s="148"/>
      <c r="M16" s="147">
        <f>IFERROR(INDEX($AY15:$AY19, MATCH($B16, $BQ15:$BQ19, 0)), "")</f>
        <v>0</v>
      </c>
      <c r="N16" s="148"/>
      <c r="O16" s="148">
        <f>IFERROR(INDEX($AZ15:$AZ19, MATCH($B16, $BQ15:$BQ19, 0)), "")</f>
        <v>0</v>
      </c>
      <c r="P16" s="148"/>
      <c r="Q16" s="148">
        <f>IFERROR(INDEX($BA15:$BA19, MATCH($B16, $BQ15:$BQ19, 0)), "")</f>
        <v>0</v>
      </c>
      <c r="R16" s="149"/>
      <c r="S16" s="147">
        <f>IFERROR(INDEX($BB15:$BB19, MATCH($B16, $BQ15:$BQ19, 0)), "")</f>
        <v>0</v>
      </c>
      <c r="T16" s="148"/>
      <c r="U16" s="148">
        <f>IFERROR(INDEX($BC15:$BC19, MATCH($B16, $BQ15:$BQ19, 0)), "")</f>
        <v>0</v>
      </c>
      <c r="V16" s="148"/>
      <c r="W16" s="148">
        <f>IFERROR(INDEX($BD15:$BD19, MATCH($B16, $BQ15:$BQ19, 0)), "")</f>
        <v>0</v>
      </c>
      <c r="X16" s="149"/>
      <c r="Y16" s="148">
        <f>IFERROR(INDEX($BE15:$BE19, MATCH($B16, $BQ15:$BQ19, 0)), "")</f>
        <v>0</v>
      </c>
      <c r="Z16" s="148"/>
      <c r="AA16" s="148">
        <f>IFERROR(INDEX($BF15:$BF19, MATCH($B16, $BQ15:$BQ19, 0)), "")</f>
        <v>0</v>
      </c>
      <c r="AB16" s="148"/>
      <c r="AC16" s="147">
        <f>IFERROR(INDEX($BG15:$BG19, MATCH($B16, $BQ15:$BQ19, 0)), "")</f>
        <v>0</v>
      </c>
      <c r="AD16" s="149"/>
      <c r="AE16" s="299">
        <f>IFERROR(INDEX($BH15:$BH19, MATCH($B16, $BQ15:$BQ19, 0)), "")</f>
        <v>0</v>
      </c>
      <c r="AF16" s="300"/>
      <c r="AG16" s="2"/>
      <c r="AH16" s="2"/>
      <c r="AI16" s="2"/>
      <c r="AJ16" s="201" t="str">
        <f>'Tournament Setup'!$BB11</f>
        <v>Ireland</v>
      </c>
      <c r="AK16" s="201"/>
      <c r="AL16" s="201"/>
      <c r="AM16" s="201"/>
      <c r="AN16" s="201"/>
      <c r="AO16" s="201"/>
      <c r="AP16" s="201"/>
      <c r="AQ16" s="2"/>
      <c r="AR16" s="124"/>
      <c r="AS16" s="126"/>
      <c r="AT16" s="2"/>
      <c r="AV16" s="46">
        <v>2</v>
      </c>
      <c r="AW16" s="47" t="str">
        <f t="shared" si="47"/>
        <v>Ireland</v>
      </c>
      <c r="AX16" s="16">
        <f t="shared" ref="AX16:AX19" si="52">SUM(AY16:BA16)</f>
        <v>0</v>
      </c>
      <c r="AY16" s="17">
        <f>COUNTIF('Fixtures Predictions &amp; Results'!$BN$7:$BN$46, $AW16)</f>
        <v>0</v>
      </c>
      <c r="AZ16" s="17">
        <f>COUNTIF('Fixtures Predictions &amp; Results'!$BO$7:$BO$46, $AW16)+COUNTIF('Fixtures Predictions &amp; Results'!$BP$7:$BP$46, $AW16)</f>
        <v>0</v>
      </c>
      <c r="BA16" s="17">
        <f>COUNTIF('Fixtures Predictions &amp; Results'!$BQ$7:$BQ$46, $AW16)</f>
        <v>0</v>
      </c>
      <c r="BB16" s="17">
        <f>SUMIF('Fixtures Predictions &amp; Results'!$B$7:$B$46, $AW16, 'Fixtures Predictions &amp; Results'!$H$7:$H$46)+SUMIF('Fixtures Predictions &amp; Results'!$D$7:$D$46, $AW16, 'Fixtures Predictions &amp; Results'!$I$7:$I$46)</f>
        <v>0</v>
      </c>
      <c r="BC16" s="17">
        <f>SUMIF('Fixtures Predictions &amp; Results'!$B$7:$B$46, $AW16, 'Fixtures Predictions &amp; Results'!$I$7:$I$46)+SUMIF('Fixtures Predictions &amp; Results'!$D$7:$D$46, $AW16, 'Fixtures Predictions &amp; Results'!$H$7:$H$46)</f>
        <v>0</v>
      </c>
      <c r="BD16" s="17">
        <f t="shared" ref="BD16:BD19" si="53">BB16-BC16</f>
        <v>0</v>
      </c>
      <c r="BE16" s="54">
        <f>SUMIF('Fixtures Predictions &amp; Results'!$B$7:$B$46, $AW16, 'Fixtures Predictions &amp; Results'!$K$7:$K$46)+SUMIF('Fixtures Predictions &amp; Results'!$D$7:$D$46, $AW16, 'Fixtures Predictions &amp; Results'!$L$7:$L$46)</f>
        <v>0</v>
      </c>
      <c r="BF16" s="17">
        <f>SUMIF('Fixtures Predictions &amp; Results'!$B$7:$B$46, $AW16, 'Fixtures Predictions &amp; Results'!$L$7:$L$46)+SUMIF('Fixtures Predictions &amp; Results'!$D$7:$D$46, $AW16, 'Fixtures Predictions &amp; Results'!$K$7:$K$46)</f>
        <v>0</v>
      </c>
      <c r="BG16" s="17">
        <f>SUMIF('Fixtures Predictions &amp; Results'!$B$7:$B$46, $AW16, 'Fixtures Predictions &amp; Results'!$BX$7:$BX$46)+SUMIF('Fixtures Predictions &amp; Results'!$D$7:$D$46, $AW16, 'Fixtures Predictions &amp; Results'!$BY$7:$BY$46)</f>
        <v>0</v>
      </c>
      <c r="BH16" s="57">
        <f>(AY16*4)+(AZ16*2)+BG16+AO17</f>
        <v>0</v>
      </c>
      <c r="BI16" s="16">
        <f>COUNTIF($BD15:$BD19, "&lt;"&amp;$BD16)+1</f>
        <v>1</v>
      </c>
      <c r="BJ16" s="17">
        <f>COUNTIF($BB15:$BB19, "&lt;"&amp;$BB16)+1</f>
        <v>1</v>
      </c>
      <c r="BK16" s="54">
        <f t="shared" ref="BK16:BK19" si="54">BE16-BF16</f>
        <v>0</v>
      </c>
      <c r="BL16" s="54">
        <f>COUNTIF($BK15:$BK19, "&lt;"&amp;$BK16)+1</f>
        <v>1</v>
      </c>
      <c r="BM16" s="54">
        <f t="shared" ref="BM16:BM19" si="55">AR16</f>
        <v>0</v>
      </c>
      <c r="BN16" s="54">
        <f>COUNTIF($BE15:$BE19, "&lt;"&amp;$BE16)+1</f>
        <v>1</v>
      </c>
      <c r="BO16" s="54">
        <f t="shared" ref="BO16:BO19" si="56">BS16</f>
        <v>4</v>
      </c>
      <c r="BP16" s="54">
        <f t="shared" si="48"/>
        <v>11114</v>
      </c>
      <c r="BQ16" s="60">
        <f>COUNTIF($BP15:$BP19, "&gt;"&amp;$BP16)+1</f>
        <v>2</v>
      </c>
      <c r="BS16" s="49">
        <v>4</v>
      </c>
      <c r="CC16" s="16" t="str">
        <f>IFERROR(INDEX('Tournament Setup'!$J$90:$J$109, MATCH($D16, 'Tournament Setup'!$B$90:$B$109, 0)), "")</f>
        <v>Green - Medium</v>
      </c>
      <c r="CD16" s="7" t="str">
        <f>IFERROR(INDEX('Tournament Setup'!$Q$90:$Q$109, MATCH($D16, 'Tournament Setup'!$B$90:$B$109, 0)), "")</f>
        <v>White</v>
      </c>
      <c r="DI16" s="16" t="str">
        <f>IFERROR(INDEX('Tournament Setup'!$J$90:$J$109, MATCH($AJ16, 'Tournament Setup'!$B$90:$B$109, 0)), "")</f>
        <v>Green - Medium</v>
      </c>
      <c r="DJ16" s="7" t="str">
        <f>IFERROR(INDEX('Tournament Setup'!$Q$90:$Q$109, MATCH($AJ16, 'Tournament Setup'!$B$90:$B$109, 0)), "")</f>
        <v>White</v>
      </c>
      <c r="DO16" s="16">
        <f>IF(BH16=BH15, DO15, IF(COUNTIF(BH16:BH19, BH16)&gt;1, MAX(DO14:DO15)+1, ""))</f>
        <v>1</v>
      </c>
      <c r="DP16" s="34">
        <f t="shared" ref="DP16:DP19" si="57">DO16</f>
        <v>1</v>
      </c>
      <c r="DR16" s="47" t="str">
        <f t="shared" ref="DR16:DR19" si="58">$AW16</f>
        <v>Ireland</v>
      </c>
      <c r="DS16" s="16" t="str">
        <f>IFERROR(INDEX('Fixtures Predictions &amp; Results'!$BI$7:$BI$46, MATCH(CONCATENATE($DR16, DS$14), 'Fixtures Predictions &amp; Results'!$BL$7:$BL$46, 0)), IFERROR(INDEX('Fixtures Predictions &amp; Results'!$BJ$7:$BJ$46, MATCH(CONCATENATE(DS$14, $DR16), 'Fixtures Predictions &amp; Results'!$BL$7:$BL$46, 0)), ""))</f>
        <v/>
      </c>
      <c r="DT16" s="17" t="s">
        <v>307</v>
      </c>
      <c r="DU16" s="17" t="str">
        <f>IFERROR(INDEX('Fixtures Predictions &amp; Results'!$BI$7:$BI$46, MATCH(CONCATENATE($DR16, DU$14), 'Fixtures Predictions &amp; Results'!$BL$7:$BL$46, 0)), IFERROR(INDEX('Fixtures Predictions &amp; Results'!$BJ$7:$BJ$46, MATCH(CONCATENATE(DU$14, $DR16), 'Fixtures Predictions &amp; Results'!$BL$7:$BL$46, 0)), ""))</f>
        <v/>
      </c>
      <c r="DV16" s="17" t="str">
        <f>IFERROR(INDEX('Fixtures Predictions &amp; Results'!$BI$7:$BI$46, MATCH(CONCATENATE($DR16, DV$14), 'Fixtures Predictions &amp; Results'!$BL$7:$BL$46, 0)), IFERROR(INDEX('Fixtures Predictions &amp; Results'!$BJ$7:$BJ$46, MATCH(CONCATENATE(DV$14, $DR16), 'Fixtures Predictions &amp; Results'!$BL$7:$BL$46, 0)), ""))</f>
        <v/>
      </c>
      <c r="DW16" s="7" t="str">
        <f>IFERROR(INDEX('Fixtures Predictions &amp; Results'!$BI$7:$BI$46, MATCH(CONCATENATE($DR16, DW$14), 'Fixtures Predictions &amp; Results'!$BL$7:$BL$46, 0)), IFERROR(INDEX('Fixtures Predictions &amp; Results'!$BJ$7:$BJ$46, MATCH(CONCATENATE(DW$14, $DR16), 'Fixtures Predictions &amp; Results'!$BL$7:$BL$46, 0)), ""))</f>
        <v/>
      </c>
      <c r="DY16" s="47" t="str">
        <f t="shared" ref="DY16:DY19" si="59">$AW16</f>
        <v>Ireland</v>
      </c>
      <c r="DZ16" s="16">
        <f>SUMIF('Fixtures Predictions &amp; Results'!$BL$7:$BL$46, CONCATENATE($DY16, DZ$14), 'Fixtures Predictions &amp; Results'!$H$7:$H$46)+SUMIF('Fixtures Predictions &amp; Results'!$BL$7:$BL$46, CONCATENATE(DZ$14, $DY16), 'Fixtures Predictions &amp; Results'!$I$7:$I$46)</f>
        <v>0</v>
      </c>
      <c r="EA16" s="17" t="s">
        <v>307</v>
      </c>
      <c r="EB16" s="17">
        <f>SUMIF('Fixtures Predictions &amp; Results'!$BL$7:$BL$46, CONCATENATE($DY16, EB$14), 'Fixtures Predictions &amp; Results'!$H$7:$H$46)+SUMIF('Fixtures Predictions &amp; Results'!$BL$7:$BL$46, CONCATENATE(EB$14, $DY16), 'Fixtures Predictions &amp; Results'!$I$7:$I$46)</f>
        <v>0</v>
      </c>
      <c r="EC16" s="17">
        <f>SUMIF('Fixtures Predictions &amp; Results'!$BL$7:$BL$46, CONCATENATE($DY16, EC$14), 'Fixtures Predictions &amp; Results'!$H$7:$H$46)+SUMIF('Fixtures Predictions &amp; Results'!$BL$7:$BL$46, CONCATENATE(EC$14, $DY16), 'Fixtures Predictions &amp; Results'!$I$7:$I$46)</f>
        <v>0</v>
      </c>
      <c r="ED16" s="7">
        <f>SUMIF('Fixtures Predictions &amp; Results'!$BL$7:$BL$46, CONCATENATE($DY16, ED$14), 'Fixtures Predictions &amp; Results'!$H$7:$H$46)+SUMIF('Fixtures Predictions &amp; Results'!$BL$7:$BL$46, CONCATENATE(ED$14, $DY16), 'Fixtures Predictions &amp; Results'!$I$7:$I$46)</f>
        <v>0</v>
      </c>
      <c r="EF16" s="47" t="str">
        <f t="shared" ref="EF16:EF19" si="60">$AW16</f>
        <v>Ireland</v>
      </c>
      <c r="EG16" s="16" t="str">
        <f>IF(DS16="L", 0, IF(DS16="D", 2, IF(DS16="W", 4, "")))</f>
        <v/>
      </c>
      <c r="EH16" s="17" t="s">
        <v>307</v>
      </c>
      <c r="EI16" s="17" t="str">
        <f t="shared" si="49"/>
        <v/>
      </c>
      <c r="EJ16" s="17" t="str">
        <f t="shared" si="50"/>
        <v/>
      </c>
      <c r="EK16" s="7" t="str">
        <f t="shared" si="51"/>
        <v/>
      </c>
      <c r="EM16" s="47" t="str">
        <f>IF(EM14=$DP16, $AW16, "")</f>
        <v>Ireland</v>
      </c>
      <c r="EN16" s="16">
        <f>IF(EM16="", "", SUM(IF(EM17="", 0, $EI16), IF(EM18="", 0, $EJ16), IF(EM15="", 0, EG16), IF(EM19="", 0, $EK16)))</f>
        <v>0</v>
      </c>
      <c r="EO16" s="17">
        <f t="shared" ref="EO16:EO19" si="61">IF(EM16="", "", EP16-EQ16)</f>
        <v>0</v>
      </c>
      <c r="EP16" s="7">
        <f>IF(EM16="", "", SUM(IF(EM17="", 0, $EB16), IF(EM18="", 0, $EC16), IF(EM15="", 0, $DZ16), IF(EM19="", 0, $ED16)))</f>
        <v>0</v>
      </c>
      <c r="EQ16" s="34">
        <f>IF(EM16="", "", SUM(IF(EM17="", 0, $EA17), IF(EM18="", 0, $EA18), IF(EM15="", 0, $EA15), IF(EM19="", 0, $EA19)))</f>
        <v>0</v>
      </c>
      <c r="ER16" s="34">
        <f>IF(EM16="", "", EN16*10000+EO16*100+EP16)</f>
        <v>0</v>
      </c>
      <c r="ES16" s="34">
        <f>IF(ER16="", "", COUNTIF(ER15:ER19, "&gt;"&amp;ER16)+1)</f>
        <v>1</v>
      </c>
      <c r="ET16" s="34" t="str">
        <f>IFERROR(IF(COUNTIF(ES15:ES19, ES16)&gt;1, "", ES16), "")</f>
        <v/>
      </c>
      <c r="EV16" s="47" t="str">
        <f t="shared" ref="EV16:EV19" si="62">IF(ET16="", EM16, "")</f>
        <v>Ireland</v>
      </c>
      <c r="EW16" s="16">
        <f>IF(EV16="", "", SUM(IF(EV17="", 0, $EI16), IF(EV18="", 0, $EJ16), IF(EV15="", 0, EG16), IF(EV19="", 0, $EK16)))</f>
        <v>0</v>
      </c>
      <c r="EX16" s="17">
        <f t="shared" ref="EX16" si="63">IF(EV16="", "", EY16-EZ16)</f>
        <v>0</v>
      </c>
      <c r="EY16" s="7">
        <f>IF(EV16="", "", SUM(IF(EV17="", 0, $EB16), IF(EV18="", 0, $EC16), IF(EV15="", 0, $DZ16), IF(EV19="", 0, $ED16)))</f>
        <v>0</v>
      </c>
      <c r="EZ16" s="34">
        <f>IF(EV16="", "", SUM(IF(EV17="", 0, $EA17), IF(EV18="", 0, $EA18), IF(EV15="", 0, $EA15), IF(EV19="", 0, $EA19)))</f>
        <v>0</v>
      </c>
      <c r="FA16" s="34">
        <f>IF(EV16="", "", EW16*10000+EX16*100+EY16)</f>
        <v>0</v>
      </c>
      <c r="FB16" s="34">
        <f>IF(FA16="", "", COUNTIF(FA15:FA19, "&gt;"&amp;FA16)+1)</f>
        <v>1</v>
      </c>
      <c r="FC16" s="34" t="str">
        <f>IFERROR(IF(COUNTIF(FB15:FB19, FB16)&gt;1, "", FB16), "")</f>
        <v/>
      </c>
      <c r="FE16" s="47" t="str">
        <f t="shared" ref="FE16:FE19" si="64">IF(FC16="", EV16, "")</f>
        <v>Ireland</v>
      </c>
      <c r="FF16" s="16">
        <f>IF(FE16="", "", SUM(IF(FE17="", 0, $EI16), IF(FE18="", 0, $EJ16), IF(FE15="", 0, EG16), IF(FE19="", 0, $EK16)))</f>
        <v>0</v>
      </c>
      <c r="FG16" s="17">
        <f t="shared" ref="FG16:FG19" si="65">IF(FE16="", "", FH16-FI16)</f>
        <v>0</v>
      </c>
      <c r="FH16" s="7">
        <f>IF(FE16="", "", SUM(IF(FE17="", 0, $EB16), IF(FE18="", 0, $EC16), IF(FE15="", 0, $DZ16), IF(FE19="", 0, $ED16)))</f>
        <v>0</v>
      </c>
      <c r="FI16" s="34">
        <f>IF(FE16="", "", SUM(IF(FE17="", 0, $EA17), IF(FE18="", 0, $EA18), IF(FE15="", 0, $EA15), IF(FE19="", 0, $EA19)))</f>
        <v>0</v>
      </c>
      <c r="FJ16" s="34">
        <f>IF(FE16="", "", FF16*10000+FG16*100+FH16)</f>
        <v>0</v>
      </c>
      <c r="FK16" s="34">
        <f>IF(FJ16="", "", COUNTIF(FJ15:FJ19, "&gt;"&amp;FJ16)+1)</f>
        <v>1</v>
      </c>
      <c r="FL16" s="34" t="str">
        <f>IFERROR(IF(COUNTIF(FK15:FK19, FK16)&gt;1, "", FK16), "")</f>
        <v/>
      </c>
      <c r="FN16" s="34">
        <f t="shared" ref="FN16:FN19" si="66">SUM(FL16, FC16, ET16)</f>
        <v>0</v>
      </c>
      <c r="FO16" s="94">
        <f>IF(FN16=0, 0, 6-FN16)</f>
        <v>0</v>
      </c>
      <c r="FQ16" s="47" t="str">
        <f>IF(FQ14=$DP16, $AW16, "")</f>
        <v/>
      </c>
      <c r="FR16" s="16" t="str">
        <f>IF(FQ16="", "", SUM(IF(FQ17="", 0, $EI16), IF(FQ18="", 0, $EJ16), IF(FQ15="", 0, FK16), IF(FQ19="", 0, $EK16)))</f>
        <v/>
      </c>
      <c r="FS16" s="17" t="str">
        <f t="shared" ref="FS16:FS19" si="67">IF(FQ16="", "", FT16-FU16)</f>
        <v/>
      </c>
      <c r="FT16" s="7" t="str">
        <f>IF(FQ16="", "", SUM(IF(FQ17="", 0, $EB16), IF(FQ18="", 0, $EC16), IF(FQ15="", 0, $DZ16), IF(FQ19="", 0, $ED16)))</f>
        <v/>
      </c>
      <c r="FU16" s="34" t="str">
        <f>IF(FQ16="", "", SUM(IF(FQ17="", 0, $EA17), IF(FQ18="", 0, $EA18), IF(FQ15="", 0, $EA15), IF(FQ19="", 0, $EA19)))</f>
        <v/>
      </c>
      <c r="FV16" s="34" t="str">
        <f>IF(FQ16="", "", FR16*10000+FS16*100+FT16)</f>
        <v/>
      </c>
      <c r="FW16" s="34" t="str">
        <f>IF(FV16="", "", COUNTIF(FV15:FV19, "&gt;"&amp;FV16)+1)</f>
        <v/>
      </c>
      <c r="FX16" s="34" t="str">
        <f>IFERROR(IF(COUNTIF(FW15:FW19, FW16)&gt;1, "", FW16), "")</f>
        <v/>
      </c>
      <c r="FZ16" s="47" t="str">
        <f t="shared" ref="FZ16:FZ19" si="68">IF(FX16="", FQ16, "")</f>
        <v/>
      </c>
      <c r="GA16" s="16" t="str">
        <f>IF(FZ16="", "", SUM(IF(FZ17="", 0, $EI16), IF(FZ18="", 0, $EJ16), IF(FZ15="", 0, FK16), IF(FZ19="", 0, $EK16)))</f>
        <v/>
      </c>
      <c r="GB16" s="17" t="str">
        <f t="shared" ref="GB16" si="69">IF(FZ16="", "", GC16-GD16)</f>
        <v/>
      </c>
      <c r="GC16" s="7" t="str">
        <f>IF(FZ16="", "", SUM(IF(FZ17="", 0, $EB16), IF(FZ18="", 0, $EC16), IF(FZ15="", 0, $DZ16), IF(FZ19="", 0, $ED16)))</f>
        <v/>
      </c>
      <c r="GD16" s="34" t="str">
        <f>IF(FZ16="", "", SUM(IF(FZ17="", 0, $EA17), IF(FZ18="", 0, $EA18), IF(FZ15="", 0, $EA15), IF(FZ19="", 0, $EA19)))</f>
        <v/>
      </c>
      <c r="GE16" s="34" t="str">
        <f>IF(FZ16="", "", GA16*10000+GB16*100+GC16)</f>
        <v/>
      </c>
      <c r="GF16" s="34" t="str">
        <f>IF(GE16="", "", COUNTIF(GE15:GE19, "&gt;"&amp;GE16)+1)</f>
        <v/>
      </c>
      <c r="GG16" s="34" t="str">
        <f>IFERROR(IF(COUNTIF(GF15:GF19, GF16)&gt;1, "", GF16), "")</f>
        <v/>
      </c>
      <c r="GI16" s="47" t="str">
        <f t="shared" ref="GI16:GI19" si="70">IF(GG16="", FZ16, "")</f>
        <v/>
      </c>
      <c r="GJ16" s="16" t="str">
        <f>IF(GI16="", "", SUM(IF(GI17="", 0, $EI16), IF(GI18="", 0, $EJ16), IF(GI15="", 0, FK16), IF(GI19="", 0, $EK16)))</f>
        <v/>
      </c>
      <c r="GK16" s="17" t="str">
        <f t="shared" ref="GK16:GK19" si="71">IF(GI16="", "", GL16-GM16)</f>
        <v/>
      </c>
      <c r="GL16" s="7" t="str">
        <f>IF(GI16="", "", SUM(IF(GI17="", 0, $EB16), IF(GI18="", 0, $EC16), IF(GI15="", 0, $DZ16), IF(GI19="", 0, $ED16)))</f>
        <v/>
      </c>
      <c r="GM16" s="34" t="str">
        <f>IF(GI16="", "", SUM(IF(GI17="", 0, $EA17), IF(GI18="", 0, $EA18), IF(GI15="", 0, $EA15), IF(GI19="", 0, $EA19)))</f>
        <v/>
      </c>
      <c r="GN16" s="34" t="str">
        <f>IF(GI16="", "", GJ16*10000+GK16*100+GL16)</f>
        <v/>
      </c>
      <c r="GO16" s="34" t="str">
        <f>IF(GN16="", "", COUNTIF(GN15:GN19, "&gt;"&amp;GN16)+1)</f>
        <v/>
      </c>
      <c r="GP16" s="34" t="str">
        <f>IFERROR(IF(COUNTIF(GO15:GO19, GO16)&gt;1, "", GO16), "")</f>
        <v/>
      </c>
      <c r="GR16" s="34">
        <f t="shared" ref="GR16:GR17" si="72">SUM(GP16, GG16, FX16)</f>
        <v>0</v>
      </c>
      <c r="GS16" s="94">
        <f>IF(GR16=0, 0, 6-GR16)</f>
        <v>0</v>
      </c>
    </row>
    <row r="17" spans="1:201" x14ac:dyDescent="0.25">
      <c r="A17" s="2"/>
      <c r="B17" s="296">
        <v>3</v>
      </c>
      <c r="C17" s="297"/>
      <c r="D17" s="201" t="str">
        <f>IFERROR(INDEX($AW15:$AW19, MATCH($B17, $BQ15:$BQ19, 0)), "")</f>
        <v>Scotland</v>
      </c>
      <c r="E17" s="201"/>
      <c r="F17" s="201"/>
      <c r="G17" s="201"/>
      <c r="H17" s="201"/>
      <c r="I17" s="201"/>
      <c r="J17" s="201"/>
      <c r="K17" s="148">
        <f>IFERROR(INDEX($AX15:$AX19, MATCH($B17, $BQ15:$BQ19, 0)), "")</f>
        <v>0</v>
      </c>
      <c r="L17" s="148"/>
      <c r="M17" s="147">
        <f>IFERROR(INDEX($AY15:$AY19, MATCH($B17, $BQ15:$BQ19, 0)), "")</f>
        <v>0</v>
      </c>
      <c r="N17" s="148"/>
      <c r="O17" s="148">
        <f>IFERROR(INDEX($AZ15:$AZ19, MATCH($B17, $BQ15:$BQ19, 0)), "")</f>
        <v>0</v>
      </c>
      <c r="P17" s="148"/>
      <c r="Q17" s="148">
        <f>IFERROR(INDEX($BA15:$BA19, MATCH($B17, $BQ15:$BQ19, 0)), "")</f>
        <v>0</v>
      </c>
      <c r="R17" s="149"/>
      <c r="S17" s="147">
        <f>IFERROR(INDEX($BB15:$BB19, MATCH($B17, $BQ15:$BQ19, 0)), "")</f>
        <v>0</v>
      </c>
      <c r="T17" s="148"/>
      <c r="U17" s="148">
        <f>IFERROR(INDEX($BC15:$BC19, MATCH($B17, $BQ15:$BQ19, 0)), "")</f>
        <v>0</v>
      </c>
      <c r="V17" s="148"/>
      <c r="W17" s="148">
        <f>IFERROR(INDEX($BD15:$BD19, MATCH($B17, $BQ15:$BQ19, 0)), "")</f>
        <v>0</v>
      </c>
      <c r="X17" s="149"/>
      <c r="Y17" s="148">
        <f>IFERROR(INDEX($BE15:$BE19, MATCH($B17, $BQ15:$BQ19, 0)), "")</f>
        <v>0</v>
      </c>
      <c r="Z17" s="148"/>
      <c r="AA17" s="148">
        <f>IFERROR(INDEX($BF15:$BF19, MATCH($B17, $BQ15:$BQ19, 0)), "")</f>
        <v>0</v>
      </c>
      <c r="AB17" s="148"/>
      <c r="AC17" s="147">
        <f>IFERROR(INDEX($BG15:$BG19, MATCH($B17, $BQ15:$BQ19, 0)), "")</f>
        <v>0</v>
      </c>
      <c r="AD17" s="149"/>
      <c r="AE17" s="299">
        <f>IFERROR(INDEX($BH15:$BH19, MATCH($B17, $BQ15:$BQ19, 0)), "")</f>
        <v>0</v>
      </c>
      <c r="AF17" s="300"/>
      <c r="AG17" s="2"/>
      <c r="AH17" s="2"/>
      <c r="AI17" s="2"/>
      <c r="AJ17" s="201" t="str">
        <f>'Tournament Setup'!$BB12</f>
        <v>Scotland</v>
      </c>
      <c r="AK17" s="201"/>
      <c r="AL17" s="201"/>
      <c r="AM17" s="201"/>
      <c r="AN17" s="201"/>
      <c r="AO17" s="201"/>
      <c r="AP17" s="201"/>
      <c r="AQ17" s="2"/>
      <c r="AR17" s="124"/>
      <c r="AS17" s="126"/>
      <c r="AT17" s="2"/>
      <c r="AV17" s="46">
        <v>3</v>
      </c>
      <c r="AW17" s="47" t="str">
        <f t="shared" si="47"/>
        <v>Scotland</v>
      </c>
      <c r="AX17" s="16">
        <f t="shared" si="52"/>
        <v>0</v>
      </c>
      <c r="AY17" s="17">
        <f>COUNTIF('Fixtures Predictions &amp; Results'!$BN$7:$BN$46, $AW17)</f>
        <v>0</v>
      </c>
      <c r="AZ17" s="17">
        <f>COUNTIF('Fixtures Predictions &amp; Results'!$BO$7:$BO$46, $AW17)+COUNTIF('Fixtures Predictions &amp; Results'!$BP$7:$BP$46, $AW17)</f>
        <v>0</v>
      </c>
      <c r="BA17" s="17">
        <f>COUNTIF('Fixtures Predictions &amp; Results'!$BQ$7:$BQ$46, $AW17)</f>
        <v>0</v>
      </c>
      <c r="BB17" s="17">
        <f>SUMIF('Fixtures Predictions &amp; Results'!$B$7:$B$46, $AW17, 'Fixtures Predictions &amp; Results'!$H$7:$H$46)+SUMIF('Fixtures Predictions &amp; Results'!$D$7:$D$46, $AW17, 'Fixtures Predictions &amp; Results'!$I$7:$I$46)</f>
        <v>0</v>
      </c>
      <c r="BC17" s="17">
        <f>SUMIF('Fixtures Predictions &amp; Results'!$B$7:$B$46, $AW17, 'Fixtures Predictions &amp; Results'!$I$7:$I$46)+SUMIF('Fixtures Predictions &amp; Results'!$D$7:$D$46, $AW17, 'Fixtures Predictions &amp; Results'!$H$7:$H$46)</f>
        <v>0</v>
      </c>
      <c r="BD17" s="17">
        <f t="shared" si="53"/>
        <v>0</v>
      </c>
      <c r="BE17" s="54">
        <f>SUMIF('Fixtures Predictions &amp; Results'!$B$7:$B$46, $AW17, 'Fixtures Predictions &amp; Results'!$K$7:$K$46)+SUMIF('Fixtures Predictions &amp; Results'!$D$7:$D$46, $AW17, 'Fixtures Predictions &amp; Results'!$L$7:$L$46)</f>
        <v>0</v>
      </c>
      <c r="BF17" s="17">
        <f>SUMIF('Fixtures Predictions &amp; Results'!$B$7:$B$46, $AW17, 'Fixtures Predictions &amp; Results'!$L$7:$L$46)+SUMIF('Fixtures Predictions &amp; Results'!$D$7:$D$46, $AW17, 'Fixtures Predictions &amp; Results'!$K$7:$K$46)</f>
        <v>0</v>
      </c>
      <c r="BG17" s="17">
        <f>SUMIF('Fixtures Predictions &amp; Results'!$B$7:$B$46, $AW17, 'Fixtures Predictions &amp; Results'!$BX$7:$BX$46)+SUMIF('Fixtures Predictions &amp; Results'!$D$7:$D$46, $AW17, 'Fixtures Predictions &amp; Results'!$BY$7:$BY$46)</f>
        <v>0</v>
      </c>
      <c r="BH17" s="57">
        <f>(AY17*4)+(AZ17*2)+BG17+AO18</f>
        <v>0</v>
      </c>
      <c r="BI17" s="16">
        <f>COUNTIF($BD15:$BD19, "&lt;"&amp;$BD17)+1</f>
        <v>1</v>
      </c>
      <c r="BJ17" s="17">
        <f>COUNTIF($BB15:$BB19, "&lt;"&amp;$BB17)+1</f>
        <v>1</v>
      </c>
      <c r="BK17" s="54">
        <f t="shared" si="54"/>
        <v>0</v>
      </c>
      <c r="BL17" s="54">
        <f>COUNTIF($BK15:$BK19, "&lt;"&amp;$BK17)+1</f>
        <v>1</v>
      </c>
      <c r="BM17" s="54">
        <f t="shared" si="55"/>
        <v>0</v>
      </c>
      <c r="BN17" s="54">
        <f>COUNTIF($BE15:$BE19, "&lt;"&amp;$BE17)+1</f>
        <v>1</v>
      </c>
      <c r="BO17" s="54">
        <f t="shared" si="56"/>
        <v>3</v>
      </c>
      <c r="BP17" s="54">
        <f t="shared" si="48"/>
        <v>11113</v>
      </c>
      <c r="BQ17" s="60">
        <f>COUNTIF($BP15:$BP19, "&gt;"&amp;$BP17)+1</f>
        <v>3</v>
      </c>
      <c r="BS17" s="49">
        <v>3</v>
      </c>
      <c r="CC17" s="16" t="str">
        <f>IFERROR(INDEX('Tournament Setup'!$J$90:$J$109, MATCH($D17, 'Tournament Setup'!$B$90:$B$109, 0)), "")</f>
        <v>Blue - Dark</v>
      </c>
      <c r="CD17" s="7" t="str">
        <f>IFERROR(INDEX('Tournament Setup'!$Q$90:$Q$109, MATCH($D17, 'Tournament Setup'!$B$90:$B$109, 0)), "")</f>
        <v>White</v>
      </c>
      <c r="DI17" s="16" t="str">
        <f>IFERROR(INDEX('Tournament Setup'!$J$90:$J$109, MATCH($AJ17, 'Tournament Setup'!$B$90:$B$109, 0)), "")</f>
        <v>Blue - Dark</v>
      </c>
      <c r="DJ17" s="7" t="str">
        <f>IFERROR(INDEX('Tournament Setup'!$Q$90:$Q$109, MATCH($AJ17, 'Tournament Setup'!$B$90:$B$109, 0)), "")</f>
        <v>White</v>
      </c>
      <c r="DO17" s="16">
        <f>IF(BH17=BH16, DO16, IF(BH17=BH15, DO15, IF(COUNTIF(BH17:BH19, BH17)&gt;1, MAX(DO14:DO16)+1, "")))</f>
        <v>1</v>
      </c>
      <c r="DP17" s="34">
        <f t="shared" si="57"/>
        <v>1</v>
      </c>
      <c r="DR17" s="47" t="str">
        <f t="shared" si="58"/>
        <v>Scotland</v>
      </c>
      <c r="DS17" s="16" t="str">
        <f>IFERROR(INDEX('Fixtures Predictions &amp; Results'!$BI$7:$BI$46, MATCH(CONCATENATE($DR17, DS$14), 'Fixtures Predictions &amp; Results'!$BL$7:$BL$46, 0)), IFERROR(INDEX('Fixtures Predictions &amp; Results'!$BJ$7:$BJ$46, MATCH(CONCATENATE(DS$14, $DR17), 'Fixtures Predictions &amp; Results'!$BL$7:$BL$46, 0)), ""))</f>
        <v/>
      </c>
      <c r="DT17" s="17" t="str">
        <f>IFERROR(INDEX('Fixtures Predictions &amp; Results'!$BI$7:$BI$46, MATCH(CONCATENATE($DR17, DT$14), 'Fixtures Predictions &amp; Results'!$BL$7:$BL$46, 0)), IFERROR(INDEX('Fixtures Predictions &amp; Results'!$BJ$7:$BJ$46, MATCH(CONCATENATE(DT$14, $DR17), 'Fixtures Predictions &amp; Results'!$BL$7:$BL$46, 0)), ""))</f>
        <v/>
      </c>
      <c r="DU17" s="17" t="s">
        <v>307</v>
      </c>
      <c r="DV17" s="17" t="str">
        <f>IFERROR(INDEX('Fixtures Predictions &amp; Results'!$BI$7:$BI$46, MATCH(CONCATENATE($DR17, DV$14), 'Fixtures Predictions &amp; Results'!$BL$7:$BL$46, 0)), IFERROR(INDEX('Fixtures Predictions &amp; Results'!$BJ$7:$BJ$46, MATCH(CONCATENATE(DV$14, $DR17), 'Fixtures Predictions &amp; Results'!$BL$7:$BL$46, 0)), ""))</f>
        <v/>
      </c>
      <c r="DW17" s="7" t="str">
        <f>IFERROR(INDEX('Fixtures Predictions &amp; Results'!$BI$7:$BI$46, MATCH(CONCATENATE($DR17, DW$14), 'Fixtures Predictions &amp; Results'!$BL$7:$BL$46, 0)), IFERROR(INDEX('Fixtures Predictions &amp; Results'!$BJ$7:$BJ$46, MATCH(CONCATENATE(DW$14, $DR17), 'Fixtures Predictions &amp; Results'!$BL$7:$BL$46, 0)), ""))</f>
        <v/>
      </c>
      <c r="DY17" s="47" t="str">
        <f t="shared" si="59"/>
        <v>Scotland</v>
      </c>
      <c r="DZ17" s="16">
        <f>SUMIF('Fixtures Predictions &amp; Results'!$BL$7:$BL$46, CONCATENATE($DY17, DZ$14), 'Fixtures Predictions &amp; Results'!$H$7:$H$46)+SUMIF('Fixtures Predictions &amp; Results'!$BL$7:$BL$46, CONCATENATE(DZ$14, $DY17), 'Fixtures Predictions &amp; Results'!$I$7:$I$46)</f>
        <v>0</v>
      </c>
      <c r="EA17" s="17">
        <f>SUMIF('Fixtures Predictions &amp; Results'!$BL$7:$BL$46, CONCATENATE($DY17, EA$14), 'Fixtures Predictions &amp; Results'!$H$7:$H$46)+SUMIF('Fixtures Predictions &amp; Results'!$BL$7:$BL$46, CONCATENATE(EA$14, $DY17), 'Fixtures Predictions &amp; Results'!$I$7:$I$46)</f>
        <v>0</v>
      </c>
      <c r="EB17" s="17" t="s">
        <v>307</v>
      </c>
      <c r="EC17" s="17">
        <f>SUMIF('Fixtures Predictions &amp; Results'!$BL$7:$BL$46, CONCATENATE($DY17, EC$14), 'Fixtures Predictions &amp; Results'!$H$7:$H$46)+SUMIF('Fixtures Predictions &amp; Results'!$BL$7:$BL$46, CONCATENATE(EC$14, $DY17), 'Fixtures Predictions &amp; Results'!$I$7:$I$46)</f>
        <v>0</v>
      </c>
      <c r="ED17" s="7">
        <f>SUMIF('Fixtures Predictions &amp; Results'!$BL$7:$BL$46, CONCATENATE($DY17, ED$14), 'Fixtures Predictions &amp; Results'!$H$7:$H$46)+SUMIF('Fixtures Predictions &amp; Results'!$BL$7:$BL$46, CONCATENATE(ED$14, $DY17), 'Fixtures Predictions &amp; Results'!$I$7:$I$46)</f>
        <v>0</v>
      </c>
      <c r="EF17" s="47" t="str">
        <f t="shared" si="60"/>
        <v>Scotland</v>
      </c>
      <c r="EG17" s="16" t="str">
        <f t="shared" ref="EG17:EG19" si="73">IF(DS17="L", 0, IF(DS17="D", 2, IF(DS17="W", 4, "")))</f>
        <v/>
      </c>
      <c r="EH17" s="17" t="str">
        <f t="shared" ref="EH17:EH19" si="74">IF(DT17="L", 0, IF(DT17="D", 2, IF(DT17="W", 4, "")))</f>
        <v/>
      </c>
      <c r="EI17" s="17" t="s">
        <v>307</v>
      </c>
      <c r="EJ17" s="17" t="str">
        <f t="shared" si="50"/>
        <v/>
      </c>
      <c r="EK17" s="7" t="str">
        <f t="shared" si="51"/>
        <v/>
      </c>
      <c r="EM17" s="47" t="str">
        <f>IF(EM14=$DP17, $AW17, "")</f>
        <v>Scotland</v>
      </c>
      <c r="EN17" s="16">
        <f>IF(EM17="", "", SUM(IF(EM18="", 0, $EJ17), IF(EM15="", 0, EG17), IF(EM16="", 0, $EH17), IF(EM19="", 0, $EK17)))</f>
        <v>0</v>
      </c>
      <c r="EO17" s="17">
        <f t="shared" si="61"/>
        <v>0</v>
      </c>
      <c r="EP17" s="7">
        <f>IF(EM17="", "", SUM(IF(EM18="", 0, $EC17), IF(EM15="", 0, $DZ17), IF(EM16="", 0, $EA17), IF(EM19="", 0, $ED17)))</f>
        <v>0</v>
      </c>
      <c r="EQ17" s="34">
        <f>IF(EM17="", "", SUM(IF(EM18="", 0, $EB18), IF(EM15="", 0, $EB15), IF(EM16="", 0, $EB16), IF(EM19="", 0, $EB19)))</f>
        <v>0</v>
      </c>
      <c r="ER17" s="34">
        <f t="shared" ref="ER17:ER19" si="75">IF(EM17="", "", EN17*10000+EO17*100+EP17)</f>
        <v>0</v>
      </c>
      <c r="ES17" s="34">
        <f>IF(ER17="", "", COUNTIF(ER15:ER19, "&gt;"&amp;ER17)+1)</f>
        <v>1</v>
      </c>
      <c r="ET17" s="34" t="str">
        <f>IFERROR(IF(COUNTIF(ES15:ES19, ES17)&gt;1, "", ES17), "")</f>
        <v/>
      </c>
      <c r="EV17" s="47" t="str">
        <f t="shared" si="62"/>
        <v>Scotland</v>
      </c>
      <c r="EW17" s="16">
        <f>IF(EV17="", "", SUM(IF(EV18="", 0, $EJ17), IF(EV15="", 0, EG17), IF(EV16="", 0, $EH17), IF(EV19="", 0, $EK17)))</f>
        <v>0</v>
      </c>
      <c r="EX17" s="17">
        <f>IF(EV17="", "", EY17-EZ17)</f>
        <v>0</v>
      </c>
      <c r="EY17" s="7">
        <f>IF(EV17="", "", SUM(IF(EV18="", 0, $EC17), IF(EV15="", 0, $DZ17), IF(EV16="", 0, $EA17), IF(EV19="", 0, $ED17)))</f>
        <v>0</v>
      </c>
      <c r="EZ17" s="34">
        <f>IF(EV17="", "", SUM(IF(EV18="", 0, $EB18), IF(EV15="", 0, $EB15), IF(EV16="", 0, $EB16), IF(EV19="", 0, $EB19)))</f>
        <v>0</v>
      </c>
      <c r="FA17" s="34">
        <f t="shared" ref="FA17:FA19" si="76">IF(EV17="", "", EW17*10000+EX17*100+EY17)</f>
        <v>0</v>
      </c>
      <c r="FB17" s="34">
        <f>IF(FA17="", "", COUNTIF(FA15:FA19, "&gt;"&amp;FA17)+1)</f>
        <v>1</v>
      </c>
      <c r="FC17" s="34" t="str">
        <f>IFERROR(IF(COUNTIF(FB15:FB19, FB17)&gt;1, "", FB17), "")</f>
        <v/>
      </c>
      <c r="FE17" s="47" t="str">
        <f t="shared" si="64"/>
        <v>Scotland</v>
      </c>
      <c r="FF17" s="16">
        <f>IF(FE17="", "", SUM(IF(FE18="", 0, $EJ17), IF(FE15="", 0, EG17), IF(FE16="", 0, $EH17), IF(FE19="", 0, $EK17)))</f>
        <v>0</v>
      </c>
      <c r="FG17" s="17">
        <f t="shared" si="65"/>
        <v>0</v>
      </c>
      <c r="FH17" s="7">
        <f>IF(FE17="", "", SUM(IF(FE18="", 0, $EC17), IF(FE15="", 0, $DZ17), IF(FE16="", 0, $EA17), IF(FE19="", 0, $ED17)))</f>
        <v>0</v>
      </c>
      <c r="FI17" s="34">
        <f>IF(FE17="", "", SUM(IF(FE18="", 0, $EB18), IF(FE15="", 0, $EB15), IF(FE16="", 0, $EB16), IF(FE19="", 0, $EB19)))</f>
        <v>0</v>
      </c>
      <c r="FJ17" s="34">
        <f t="shared" ref="FJ17:FJ19" si="77">IF(FE17="", "", FF17*10000+FG17*100+FH17)</f>
        <v>0</v>
      </c>
      <c r="FK17" s="34">
        <f>IF(FJ17="", "", COUNTIF(FJ15:FJ19, "&gt;"&amp;FJ17)+1)</f>
        <v>1</v>
      </c>
      <c r="FL17" s="34" t="str">
        <f>IFERROR(IF(COUNTIF(FK15:FK19, FK17)&gt;1, "", FK17), "")</f>
        <v/>
      </c>
      <c r="FN17" s="34">
        <f t="shared" si="66"/>
        <v>0</v>
      </c>
      <c r="FO17" s="94">
        <f>IF(FN17=0, 0, 6-FN17)</f>
        <v>0</v>
      </c>
      <c r="FQ17" s="47" t="str">
        <f>IF(FQ14=$DP17, $AW17, "")</f>
        <v/>
      </c>
      <c r="FR17" s="16" t="str">
        <f>IF(FQ17="", "", SUM(IF(FQ18="", 0, $EJ17), IF(FQ15="", 0, FK17), IF(FQ16="", 0, $EH17), IF(FQ19="", 0, $EK17)))</f>
        <v/>
      </c>
      <c r="FS17" s="17" t="str">
        <f t="shared" si="67"/>
        <v/>
      </c>
      <c r="FT17" s="7" t="str">
        <f>IF(FQ17="", "", SUM(IF(FQ18="", 0, $EC17), IF(FQ15="", 0, $DZ17), IF(FQ16="", 0, $EA17), IF(FQ19="", 0, $ED17)))</f>
        <v/>
      </c>
      <c r="FU17" s="34" t="str">
        <f>IF(FQ17="", "", SUM(IF(FQ18="", 0, $EB18), IF(FQ15="", 0, $EB15), IF(FQ16="", 0, $EB16), IF(FQ19="", 0, $EB19)))</f>
        <v/>
      </c>
      <c r="FV17" s="34" t="str">
        <f t="shared" ref="FV17:FV19" si="78">IF(FQ17="", "", FR17*10000+FS17*100+FT17)</f>
        <v/>
      </c>
      <c r="FW17" s="34" t="str">
        <f>IF(FV17="", "", COUNTIF(FV15:FV19, "&gt;"&amp;FV17)+1)</f>
        <v/>
      </c>
      <c r="FX17" s="34" t="str">
        <f>IFERROR(IF(COUNTIF(FW15:FW19, FW17)&gt;1, "", FW17), "")</f>
        <v/>
      </c>
      <c r="FZ17" s="47" t="str">
        <f t="shared" si="68"/>
        <v/>
      </c>
      <c r="GA17" s="16" t="str">
        <f>IF(FZ17="", "", SUM(IF(FZ18="", 0, $EJ17), IF(FZ15="", 0, FK17), IF(FZ16="", 0, $EH17), IF(FZ19="", 0, $EK17)))</f>
        <v/>
      </c>
      <c r="GB17" s="17" t="str">
        <f>IF(FZ17="", "", GC17-GD17)</f>
        <v/>
      </c>
      <c r="GC17" s="7" t="str">
        <f>IF(FZ17="", "", SUM(IF(FZ18="", 0, $EC17), IF(FZ15="", 0, $DZ17), IF(FZ16="", 0, $EA17), IF(FZ19="", 0, $ED17)))</f>
        <v/>
      </c>
      <c r="GD17" s="34" t="str">
        <f>IF(FZ17="", "", SUM(IF(FZ18="", 0, $EB18), IF(FZ15="", 0, $EB15), IF(FZ16="", 0, $EB16), IF(FZ19="", 0, $EB19)))</f>
        <v/>
      </c>
      <c r="GE17" s="34" t="str">
        <f t="shared" ref="GE17:GE19" si="79">IF(FZ17="", "", GA17*10000+GB17*100+GC17)</f>
        <v/>
      </c>
      <c r="GF17" s="34" t="str">
        <f>IF(GE17="", "", COUNTIF(GE15:GE19, "&gt;"&amp;GE17)+1)</f>
        <v/>
      </c>
      <c r="GG17" s="34" t="str">
        <f>IFERROR(IF(COUNTIF(GF15:GF19, GF17)&gt;1, "", GF17), "")</f>
        <v/>
      </c>
      <c r="GI17" s="47" t="str">
        <f t="shared" si="70"/>
        <v/>
      </c>
      <c r="GJ17" s="16" t="str">
        <f>IF(GI17="", "", SUM(IF(GI18="", 0, $EJ17), IF(GI15="", 0, FK17), IF(GI16="", 0, $EH17), IF(GI19="", 0, $EK17)))</f>
        <v/>
      </c>
      <c r="GK17" s="17" t="str">
        <f t="shared" si="71"/>
        <v/>
      </c>
      <c r="GL17" s="7" t="str">
        <f>IF(GI17="", "", SUM(IF(GI18="", 0, $EC17), IF(GI15="", 0, $DZ17), IF(GI16="", 0, $EA17), IF(GI19="", 0, $ED17)))</f>
        <v/>
      </c>
      <c r="GM17" s="34" t="str">
        <f>IF(GI17="", "", SUM(IF(GI18="", 0, $EB18), IF(GI15="", 0, $EB15), IF(GI16="", 0, $EB16), IF(GI19="", 0, $EB19)))</f>
        <v/>
      </c>
      <c r="GN17" s="34" t="str">
        <f t="shared" ref="GN17:GN19" si="80">IF(GI17="", "", GJ17*10000+GK17*100+GL17)</f>
        <v/>
      </c>
      <c r="GO17" s="34" t="str">
        <f>IF(GN17="", "", COUNTIF(GN15:GN19, "&gt;"&amp;GN17)+1)</f>
        <v/>
      </c>
      <c r="GP17" s="34" t="str">
        <f>IFERROR(IF(COUNTIF(GO15:GO19, GO17)&gt;1, "", GO17), "")</f>
        <v/>
      </c>
      <c r="GR17" s="34">
        <f t="shared" si="72"/>
        <v>0</v>
      </c>
      <c r="GS17" s="94">
        <f>IF(GR17=0, 0, 6-GR17)</f>
        <v>0</v>
      </c>
    </row>
    <row r="18" spans="1:201" x14ac:dyDescent="0.25">
      <c r="A18" s="2"/>
      <c r="B18" s="296">
        <v>4</v>
      </c>
      <c r="C18" s="297"/>
      <c r="D18" s="201" t="str">
        <f>IFERROR(INDEX($AW15:$AW19, MATCH($B18, $BQ15:$BQ19, 0)), "")</f>
        <v>Tonga</v>
      </c>
      <c r="E18" s="201"/>
      <c r="F18" s="201"/>
      <c r="G18" s="201"/>
      <c r="H18" s="201"/>
      <c r="I18" s="201"/>
      <c r="J18" s="201"/>
      <c r="K18" s="148">
        <f>IFERROR(INDEX($AX15:$AX19, MATCH($B18, $BQ15:$BQ19, 0)), "")</f>
        <v>0</v>
      </c>
      <c r="L18" s="148"/>
      <c r="M18" s="147">
        <f>IFERROR(INDEX($AY15:$AY19, MATCH($B18, $BQ15:$BQ19, 0)), "")</f>
        <v>0</v>
      </c>
      <c r="N18" s="148"/>
      <c r="O18" s="148">
        <f>IFERROR(INDEX($AZ15:$AZ19, MATCH($B18, $BQ15:$BQ19, 0)), "")</f>
        <v>0</v>
      </c>
      <c r="P18" s="148"/>
      <c r="Q18" s="148">
        <f>IFERROR(INDEX($BA15:$BA19, MATCH($B18, $BQ15:$BQ19, 0)), "")</f>
        <v>0</v>
      </c>
      <c r="R18" s="149"/>
      <c r="S18" s="147">
        <f>IFERROR(INDEX($BB15:$BB19, MATCH($B18, $BQ15:$BQ19, 0)), "")</f>
        <v>0</v>
      </c>
      <c r="T18" s="148"/>
      <c r="U18" s="148">
        <f>IFERROR(INDEX($BC15:$BC19, MATCH($B18, $BQ15:$BQ19, 0)), "")</f>
        <v>0</v>
      </c>
      <c r="V18" s="148"/>
      <c r="W18" s="148">
        <f>IFERROR(INDEX($BD15:$BD19, MATCH($B18, $BQ15:$BQ19, 0)), "")</f>
        <v>0</v>
      </c>
      <c r="X18" s="149"/>
      <c r="Y18" s="148">
        <f>IFERROR(INDEX($BE15:$BE19, MATCH($B18, $BQ15:$BQ19, 0)), "")</f>
        <v>0</v>
      </c>
      <c r="Z18" s="148"/>
      <c r="AA18" s="148">
        <f>IFERROR(INDEX($BF15:$BF19, MATCH($B18, $BQ15:$BQ19, 0)), "")</f>
        <v>0</v>
      </c>
      <c r="AB18" s="148"/>
      <c r="AC18" s="147">
        <f>IFERROR(INDEX($BG15:$BG19, MATCH($B18, $BQ15:$BQ19, 0)), "")</f>
        <v>0</v>
      </c>
      <c r="AD18" s="149"/>
      <c r="AE18" s="299">
        <f>IFERROR(INDEX($BH15:$BH19, MATCH($B18, $BQ15:$BQ19, 0)), "")</f>
        <v>0</v>
      </c>
      <c r="AF18" s="300"/>
      <c r="AG18" s="2"/>
      <c r="AH18" s="2"/>
      <c r="AI18" s="2"/>
      <c r="AJ18" s="201" t="str">
        <f>'Tournament Setup'!$BB13</f>
        <v>Tonga</v>
      </c>
      <c r="AK18" s="201"/>
      <c r="AL18" s="201"/>
      <c r="AM18" s="201"/>
      <c r="AN18" s="201"/>
      <c r="AO18" s="201"/>
      <c r="AP18" s="201"/>
      <c r="AQ18" s="2"/>
      <c r="AR18" s="124"/>
      <c r="AS18" s="126"/>
      <c r="AT18" s="2"/>
      <c r="AV18" s="46">
        <v>4</v>
      </c>
      <c r="AW18" s="47" t="str">
        <f t="shared" si="47"/>
        <v>Tonga</v>
      </c>
      <c r="AX18" s="16">
        <f t="shared" si="52"/>
        <v>0</v>
      </c>
      <c r="AY18" s="17">
        <f>COUNTIF('Fixtures Predictions &amp; Results'!$BN$7:$BN$46, $AW18)</f>
        <v>0</v>
      </c>
      <c r="AZ18" s="17">
        <f>COUNTIF('Fixtures Predictions &amp; Results'!$BO$7:$BO$46, $AW18)+COUNTIF('Fixtures Predictions &amp; Results'!$BP$7:$BP$46, $AW18)</f>
        <v>0</v>
      </c>
      <c r="BA18" s="17">
        <f>COUNTIF('Fixtures Predictions &amp; Results'!$BQ$7:$BQ$46, $AW18)</f>
        <v>0</v>
      </c>
      <c r="BB18" s="17">
        <f>SUMIF('Fixtures Predictions &amp; Results'!$B$7:$B$46, $AW18, 'Fixtures Predictions &amp; Results'!$H$7:$H$46)+SUMIF('Fixtures Predictions &amp; Results'!$D$7:$D$46, $AW18, 'Fixtures Predictions &amp; Results'!$I$7:$I$46)</f>
        <v>0</v>
      </c>
      <c r="BC18" s="17">
        <f>SUMIF('Fixtures Predictions &amp; Results'!$B$7:$B$46, $AW18, 'Fixtures Predictions &amp; Results'!$I$7:$I$46)+SUMIF('Fixtures Predictions &amp; Results'!$D$7:$D$46, $AW18, 'Fixtures Predictions &amp; Results'!$H$7:$H$46)</f>
        <v>0</v>
      </c>
      <c r="BD18" s="17">
        <f t="shared" si="53"/>
        <v>0</v>
      </c>
      <c r="BE18" s="54">
        <f>SUMIF('Fixtures Predictions &amp; Results'!$B$7:$B$46, $AW18, 'Fixtures Predictions &amp; Results'!$K$7:$K$46)+SUMIF('Fixtures Predictions &amp; Results'!$D$7:$D$46, $AW18, 'Fixtures Predictions &amp; Results'!$L$7:$L$46)</f>
        <v>0</v>
      </c>
      <c r="BF18" s="17">
        <f>SUMIF('Fixtures Predictions &amp; Results'!$B$7:$B$46, $AW18, 'Fixtures Predictions &amp; Results'!$L$7:$L$46)+SUMIF('Fixtures Predictions &amp; Results'!$D$7:$D$46, $AW18, 'Fixtures Predictions &amp; Results'!$K$7:$K$46)</f>
        <v>0</v>
      </c>
      <c r="BG18" s="17">
        <f>SUMIF('Fixtures Predictions &amp; Results'!$B$7:$B$46, $AW18, 'Fixtures Predictions &amp; Results'!$BX$7:$BX$46)+SUMIF('Fixtures Predictions &amp; Results'!$D$7:$D$46, $AW18, 'Fixtures Predictions &amp; Results'!$BY$7:$BY$46)</f>
        <v>0</v>
      </c>
      <c r="BH18" s="57">
        <f>(AY18*4)+(AZ18*2)+BG18+AO19</f>
        <v>0</v>
      </c>
      <c r="BI18" s="16">
        <f>COUNTIF($BD15:$BD19, "&lt;"&amp;$BD18)+1</f>
        <v>1</v>
      </c>
      <c r="BJ18" s="17">
        <f>COUNTIF($BB15:$BB19, "&lt;"&amp;$BB18)+1</f>
        <v>1</v>
      </c>
      <c r="BK18" s="54">
        <f t="shared" si="54"/>
        <v>0</v>
      </c>
      <c r="BL18" s="54">
        <f>COUNTIF($BK15:$BK19, "&lt;"&amp;$BK18)+1</f>
        <v>1</v>
      </c>
      <c r="BM18" s="54">
        <f t="shared" si="55"/>
        <v>0</v>
      </c>
      <c r="BN18" s="54">
        <f>COUNTIF($BE15:$BE19, "&lt;"&amp;$BE18)+1</f>
        <v>1</v>
      </c>
      <c r="BO18" s="54">
        <f t="shared" si="56"/>
        <v>2</v>
      </c>
      <c r="BP18" s="54">
        <f t="shared" si="48"/>
        <v>11112</v>
      </c>
      <c r="BQ18" s="60">
        <f>COUNTIF($BP15:$BP19, "&gt;"&amp;$BP18)+1</f>
        <v>4</v>
      </c>
      <c r="BS18" s="49">
        <v>2</v>
      </c>
      <c r="CC18" s="16" t="str">
        <f>IFERROR(INDEX('Tournament Setup'!$J$90:$J$109, MATCH($D18, 'Tournament Setup'!$B$90:$B$109, 0)), "")</f>
        <v>White</v>
      </c>
      <c r="CD18" s="7" t="str">
        <f>IFERROR(INDEX('Tournament Setup'!$Q$90:$Q$109, MATCH($D18, 'Tournament Setup'!$B$90:$B$109, 0)), "")</f>
        <v>Black</v>
      </c>
      <c r="DI18" s="16" t="str">
        <f>IFERROR(INDEX('Tournament Setup'!$J$90:$J$109, MATCH($AJ18, 'Tournament Setup'!$B$90:$B$109, 0)), "")</f>
        <v>White</v>
      </c>
      <c r="DJ18" s="7" t="str">
        <f>IFERROR(INDEX('Tournament Setup'!$Q$90:$Q$109, MATCH($AJ18, 'Tournament Setup'!$B$90:$B$109, 0)), "")</f>
        <v>Black</v>
      </c>
      <c r="DO18" s="16">
        <f>IF(BH18=BH17, DO17, IF(BH18=BH16, DO16, IF(BH18=BH15, DO15, IF(COUNTIF(BH18:BH19, BH18)&gt;1, MAX(DO14:DO17)+1, ""))))</f>
        <v>1</v>
      </c>
      <c r="DP18" s="34">
        <f t="shared" si="57"/>
        <v>1</v>
      </c>
      <c r="DR18" s="47" t="str">
        <f t="shared" si="58"/>
        <v>Tonga</v>
      </c>
      <c r="DS18" s="16" t="str">
        <f>IFERROR(INDEX('Fixtures Predictions &amp; Results'!$BI$7:$BI$46, MATCH(CONCATENATE($DR18, DS$14), 'Fixtures Predictions &amp; Results'!$BL$7:$BL$46, 0)), IFERROR(INDEX('Fixtures Predictions &amp; Results'!$BJ$7:$BJ$46, MATCH(CONCATENATE(DS$14, $DR18), 'Fixtures Predictions &amp; Results'!$BL$7:$BL$46, 0)), ""))</f>
        <v/>
      </c>
      <c r="DT18" s="17" t="str">
        <f>IFERROR(INDEX('Fixtures Predictions &amp; Results'!$BI$7:$BI$46, MATCH(CONCATENATE($DR18, DT$14), 'Fixtures Predictions &amp; Results'!$BL$7:$BL$46, 0)), IFERROR(INDEX('Fixtures Predictions &amp; Results'!$BJ$7:$BJ$46, MATCH(CONCATENATE(DT$14, $DR18), 'Fixtures Predictions &amp; Results'!$BL$7:$BL$46, 0)), ""))</f>
        <v/>
      </c>
      <c r="DU18" s="17" t="str">
        <f>IFERROR(INDEX('Fixtures Predictions &amp; Results'!$BI$7:$BI$46, MATCH(CONCATENATE($DR18, DU$14), 'Fixtures Predictions &amp; Results'!$BL$7:$BL$46, 0)), IFERROR(INDEX('Fixtures Predictions &amp; Results'!$BJ$7:$BJ$46, MATCH(CONCATENATE(DU$14, $DR18), 'Fixtures Predictions &amp; Results'!$BL$7:$BL$46, 0)), ""))</f>
        <v/>
      </c>
      <c r="DV18" s="17" t="s">
        <v>307</v>
      </c>
      <c r="DW18" s="7" t="str">
        <f>IFERROR(INDEX('Fixtures Predictions &amp; Results'!$BI$7:$BI$46, MATCH(CONCATENATE($DR18, DW$14), 'Fixtures Predictions &amp; Results'!$BL$7:$BL$46, 0)), IFERROR(INDEX('Fixtures Predictions &amp; Results'!$BJ$7:$BJ$46, MATCH(CONCATENATE(DW$14, $DR18), 'Fixtures Predictions &amp; Results'!$BL$7:$BL$46, 0)), ""))</f>
        <v/>
      </c>
      <c r="DY18" s="47" t="str">
        <f t="shared" si="59"/>
        <v>Tonga</v>
      </c>
      <c r="DZ18" s="16">
        <f>SUMIF('Fixtures Predictions &amp; Results'!$BL$7:$BL$46, CONCATENATE($DY18, DZ$14), 'Fixtures Predictions &amp; Results'!$H$7:$H$46)+SUMIF('Fixtures Predictions &amp; Results'!$BL$7:$BL$46, CONCATENATE(DZ$14, $DY18), 'Fixtures Predictions &amp; Results'!$I$7:$I$46)</f>
        <v>0</v>
      </c>
      <c r="EA18" s="17">
        <f>SUMIF('Fixtures Predictions &amp; Results'!$BL$7:$BL$46, CONCATENATE($DY18, EA$14), 'Fixtures Predictions &amp; Results'!$H$7:$H$46)+SUMIF('Fixtures Predictions &amp; Results'!$BL$7:$BL$46, CONCATENATE(EA$14, $DY18), 'Fixtures Predictions &amp; Results'!$I$7:$I$46)</f>
        <v>0</v>
      </c>
      <c r="EB18" s="17">
        <f>SUMIF('Fixtures Predictions &amp; Results'!$BL$7:$BL$46, CONCATENATE($DY18, EB$14), 'Fixtures Predictions &amp; Results'!$H$7:$H$46)+SUMIF('Fixtures Predictions &amp; Results'!$BL$7:$BL$46, CONCATENATE(EB$14, $DY18), 'Fixtures Predictions &amp; Results'!$I$7:$I$46)</f>
        <v>0</v>
      </c>
      <c r="EC18" s="17" t="s">
        <v>307</v>
      </c>
      <c r="ED18" s="7">
        <f>SUMIF('Fixtures Predictions &amp; Results'!$BL$7:$BL$46, CONCATENATE($DY18, ED$14), 'Fixtures Predictions &amp; Results'!$H$7:$H$46)+SUMIF('Fixtures Predictions &amp; Results'!$BL$7:$BL$46, CONCATENATE(ED$14, $DY18), 'Fixtures Predictions &amp; Results'!$I$7:$I$46)</f>
        <v>0</v>
      </c>
      <c r="EF18" s="47" t="str">
        <f t="shared" si="60"/>
        <v>Tonga</v>
      </c>
      <c r="EG18" s="16" t="str">
        <f t="shared" si="73"/>
        <v/>
      </c>
      <c r="EH18" s="17" t="str">
        <f t="shared" si="74"/>
        <v/>
      </c>
      <c r="EI18" s="17" t="str">
        <f t="shared" ref="EI18:EI19" si="81">IF(DU18="L", 0, IF(DU18="D", 2, IF(DU18="W", 4, "")))</f>
        <v/>
      </c>
      <c r="EJ18" s="17" t="s">
        <v>307</v>
      </c>
      <c r="EK18" s="7" t="str">
        <f t="shared" si="51"/>
        <v/>
      </c>
      <c r="EM18" s="47" t="str">
        <f>IF(EM14=$DP18, $AW18, "")</f>
        <v>Tonga</v>
      </c>
      <c r="EN18" s="16">
        <f>IF(EM18="", "", SUM(IF(EM15="", 0, EG18), IF(EM16="", 0, $EH18), IF(EM17="", 0, $EI18), IF(EM19="", 0, $EK18)))</f>
        <v>0</v>
      </c>
      <c r="EO18" s="17">
        <f t="shared" si="61"/>
        <v>0</v>
      </c>
      <c r="EP18" s="7">
        <f>IF(EM18="", "", SUM(IF(EM15="", 0, $DZ18), IF(EM16="", 0, $EA18), IF(EM17="", 0, $EB18), IF(EM19="", 0, $ED18)))</f>
        <v>0</v>
      </c>
      <c r="EQ18" s="34">
        <f>IF(EM18="", "", SUM(IF(EM15="", 0, $EC15), IF(EM16="", 0, $EC16), IF(EM17="", 0, $EC17), IF(EM19="", 0, $EC19)))</f>
        <v>0</v>
      </c>
      <c r="ER18" s="34">
        <f t="shared" si="75"/>
        <v>0</v>
      </c>
      <c r="ES18" s="34">
        <f>IF(ER18="", "", COUNTIF(ER15:ER19, "&gt;"&amp;ER18)+1)</f>
        <v>1</v>
      </c>
      <c r="ET18" s="34" t="str">
        <f>IFERROR(IF(COUNTIF(ES15:ES19, ES18)&gt;1, "", ES18), "")</f>
        <v/>
      </c>
      <c r="EV18" s="47" t="str">
        <f t="shared" si="62"/>
        <v>Tonga</v>
      </c>
      <c r="EW18" s="16">
        <f>IF(EV18="", "", SUM(IF(EV15="", 0, EG18), IF(EV16="", 0, $EH18), IF(EV17="", 0, $EI18), IF(EV19="", 0, $EK18)))</f>
        <v>0</v>
      </c>
      <c r="EX18" s="17">
        <f t="shared" ref="EX18:EX19" si="82">IF(EV18="", "", EY18-EZ18)</f>
        <v>0</v>
      </c>
      <c r="EY18" s="7">
        <f>IF(EV18="", "", SUM(IF(EV15="", 0, $DZ18), IF(EV16="", 0, $EA18), IF(EV17="", 0, $EB18), IF(EV19="", 0, $ED18)))</f>
        <v>0</v>
      </c>
      <c r="EZ18" s="34">
        <f>IF(EV18="", "", SUM(IF(EV15="", 0, $EC15), IF(EV16="", 0, $EC16), IF(EV17="", 0, $EC17), IF(EV19="", 0, $EC19)))</f>
        <v>0</v>
      </c>
      <c r="FA18" s="34">
        <f t="shared" si="76"/>
        <v>0</v>
      </c>
      <c r="FB18" s="34">
        <f>IF(FA18="", "", COUNTIF(FA15:FA19, "&gt;"&amp;FA18)+1)</f>
        <v>1</v>
      </c>
      <c r="FC18" s="34" t="str">
        <f>IFERROR(IF(COUNTIF(FB15:FB19, FB18)&gt;1, "", FB18), "")</f>
        <v/>
      </c>
      <c r="FE18" s="47" t="str">
        <f t="shared" si="64"/>
        <v>Tonga</v>
      </c>
      <c r="FF18" s="16">
        <f>IF(FE18="", "", SUM(IF(FE15="", 0, EG18), IF(FE16="", 0, $EH18), IF(FE17="", 0, $EI18), IF(FE19="", 0, $EK18)))</f>
        <v>0</v>
      </c>
      <c r="FG18" s="17">
        <f t="shared" si="65"/>
        <v>0</v>
      </c>
      <c r="FH18" s="7">
        <f>IF(FE18="", "", SUM(IF(FE15="", 0, $DZ18), IF(FE16="", 0, $EA18), IF(FE17="", 0, $EB18), IF(FE19="", 0, $ED18)))</f>
        <v>0</v>
      </c>
      <c r="FI18" s="34">
        <f>IF(FE18="", "", SUM(IF(FE15="", 0, $EC15), IF(FE16="", 0, $EC16), IF(FE17="", 0, $EC17), IF(FE19="", 0, $EC19)))</f>
        <v>0</v>
      </c>
      <c r="FJ18" s="34">
        <f t="shared" si="77"/>
        <v>0</v>
      </c>
      <c r="FK18" s="34">
        <f>IF(FJ18="", "", COUNTIF(FJ15:FJ19, "&gt;"&amp;FJ18)+1)</f>
        <v>1</v>
      </c>
      <c r="FL18" s="34" t="str">
        <f>IFERROR(IF(COUNTIF(FK15:FK19, FK18)&gt;1, "", FK18), "")</f>
        <v/>
      </c>
      <c r="FN18" s="34">
        <f t="shared" si="66"/>
        <v>0</v>
      </c>
      <c r="FO18" s="94">
        <f>IF(FN18=0, 0, 6-FN18)</f>
        <v>0</v>
      </c>
      <c r="FQ18" s="47" t="str">
        <f>IF(FQ14=$DP18, $AW18, "")</f>
        <v/>
      </c>
      <c r="FR18" s="16" t="str">
        <f>IF(FQ18="", "", SUM(IF(FQ15="", 0, FK18), IF(FQ16="", 0, $EH18), IF(FQ17="", 0, $EI18), IF(FQ19="", 0, $EK18)))</f>
        <v/>
      </c>
      <c r="FS18" s="17" t="str">
        <f t="shared" si="67"/>
        <v/>
      </c>
      <c r="FT18" s="7" t="str">
        <f>IF(FQ18="", "", SUM(IF(FQ15="", 0, $DZ18), IF(FQ16="", 0, $EA18), IF(FQ17="", 0, $EB18), IF(FQ19="", 0, $ED18)))</f>
        <v/>
      </c>
      <c r="FU18" s="34" t="str">
        <f>IF(FQ18="", "", SUM(IF(FQ15="", 0, $EC15), IF(FQ16="", 0, $EC16), IF(FQ17="", 0, $EC17), IF(FQ19="", 0, $EC19)))</f>
        <v/>
      </c>
      <c r="FV18" s="34" t="str">
        <f t="shared" si="78"/>
        <v/>
      </c>
      <c r="FW18" s="34" t="str">
        <f>IF(FV18="", "", COUNTIF(FV15:FV19, "&gt;"&amp;FV18)+1)</f>
        <v/>
      </c>
      <c r="FX18" s="34" t="str">
        <f>IFERROR(IF(COUNTIF(FW15:FW19, FW18)&gt;1, "", FW18), "")</f>
        <v/>
      </c>
      <c r="FZ18" s="47" t="str">
        <f t="shared" si="68"/>
        <v/>
      </c>
      <c r="GA18" s="16" t="str">
        <f>IF(FZ18="", "", SUM(IF(FZ15="", 0, FK18), IF(FZ16="", 0, $EH18), IF(FZ17="", 0, $EI18), IF(FZ19="", 0, $EK18)))</f>
        <v/>
      </c>
      <c r="GB18" s="17" t="str">
        <f t="shared" ref="GB18:GB19" si="83">IF(FZ18="", "", GC18-GD18)</f>
        <v/>
      </c>
      <c r="GC18" s="7" t="str">
        <f>IF(FZ18="", "", SUM(IF(FZ15="", 0, $DZ18), IF(FZ16="", 0, $EA18), IF(FZ17="", 0, $EB18), IF(FZ19="", 0, $ED18)))</f>
        <v/>
      </c>
      <c r="GD18" s="34" t="str">
        <f>IF(FZ18="", "", SUM(IF(FZ15="", 0, $EC15), IF(FZ16="", 0, $EC16), IF(FZ17="", 0, $EC17), IF(FZ19="", 0, $EC19)))</f>
        <v/>
      </c>
      <c r="GE18" s="34" t="str">
        <f t="shared" si="79"/>
        <v/>
      </c>
      <c r="GF18" s="34" t="str">
        <f>IF(GE18="", "", COUNTIF(GE15:GE19, "&gt;"&amp;GE18)+1)</f>
        <v/>
      </c>
      <c r="GG18" s="34" t="str">
        <f>IFERROR(IF(COUNTIF(GF15:GF19, GF18)&gt;1, "", GF18), "")</f>
        <v/>
      </c>
      <c r="GI18" s="47" t="str">
        <f t="shared" si="70"/>
        <v/>
      </c>
      <c r="GJ18" s="16" t="str">
        <f>IF(GI18="", "", SUM(IF(GI15="", 0, FK18), IF(GI16="", 0, $EH18), IF(GI17="", 0, $EI18), IF(GI19="", 0, $EK18)))</f>
        <v/>
      </c>
      <c r="GK18" s="17" t="str">
        <f t="shared" si="71"/>
        <v/>
      </c>
      <c r="GL18" s="7" t="str">
        <f>IF(GI18="", "", SUM(IF(GI15="", 0, $DZ18), IF(GI16="", 0, $EA18), IF(GI17="", 0, $EB18), IF(GI19="", 0, $ED18)))</f>
        <v/>
      </c>
      <c r="GM18" s="34" t="str">
        <f>IF(GI18="", "", SUM(IF(GI15="", 0, $EC15), IF(GI16="", 0, $EC16), IF(GI17="", 0, $EC17), IF(GI19="", 0, $EC19)))</f>
        <v/>
      </c>
      <c r="GN18" s="34" t="str">
        <f t="shared" si="80"/>
        <v/>
      </c>
      <c r="GO18" s="34" t="str">
        <f>IF(GN18="", "", COUNTIF(GN15:GN19, "&gt;"&amp;GN18)+1)</f>
        <v/>
      </c>
      <c r="GP18" s="34" t="str">
        <f>IFERROR(IF(COUNTIF(GO15:GO19, GO18)&gt;1, "", GO18), "")</f>
        <v/>
      </c>
      <c r="GR18" s="34">
        <f>SUM(GP18, GG18, FX18)</f>
        <v>0</v>
      </c>
      <c r="GS18" s="94">
        <f>IF(GR18=0, 0, 6-GR18)</f>
        <v>0</v>
      </c>
    </row>
    <row r="19" spans="1:201" x14ac:dyDescent="0.25">
      <c r="A19" s="2"/>
      <c r="B19" s="301">
        <v>5</v>
      </c>
      <c r="C19" s="302"/>
      <c r="D19" s="201" t="str">
        <f>IFERROR(INDEX($AW15:$AW19, MATCH($B19, $BQ15:$BQ19, 0)), "")</f>
        <v>Romania</v>
      </c>
      <c r="E19" s="201"/>
      <c r="F19" s="201"/>
      <c r="G19" s="201"/>
      <c r="H19" s="201"/>
      <c r="I19" s="201"/>
      <c r="J19" s="201"/>
      <c r="K19" s="151">
        <f>IFERROR(INDEX($AX15:$AX19, MATCH($B19, $BQ15:$BQ19, 0)), "")</f>
        <v>0</v>
      </c>
      <c r="L19" s="151"/>
      <c r="M19" s="150">
        <f>IFERROR(INDEX($AY15:$AY19, MATCH($B19, $BQ15:$BQ19, 0)), "")</f>
        <v>0</v>
      </c>
      <c r="N19" s="151"/>
      <c r="O19" s="151">
        <f>IFERROR(INDEX($AZ15:$AZ19, MATCH($B19, $BQ15:$BQ19, 0)), "")</f>
        <v>0</v>
      </c>
      <c r="P19" s="151"/>
      <c r="Q19" s="151">
        <f>IFERROR(INDEX($BA15:$BA19, MATCH($B19, $BQ15:$BQ19, 0)), "")</f>
        <v>0</v>
      </c>
      <c r="R19" s="152"/>
      <c r="S19" s="150">
        <f>IFERROR(INDEX($BB15:$BB19, MATCH($B19, $BQ15:$BQ19, 0)), "")</f>
        <v>0</v>
      </c>
      <c r="T19" s="151"/>
      <c r="U19" s="151">
        <f>IFERROR(INDEX($BC15:$BC19, MATCH($B19, $BQ15:$BQ19, 0)), "")</f>
        <v>0</v>
      </c>
      <c r="V19" s="151"/>
      <c r="W19" s="151">
        <f>IFERROR(INDEX($BD15:$BD19, MATCH($B19, $BQ15:$BQ19, 0)), "")</f>
        <v>0</v>
      </c>
      <c r="X19" s="152"/>
      <c r="Y19" s="151">
        <f>IFERROR(INDEX($BE15:$BE19, MATCH($B19, $BQ15:$BQ19, 0)), "")</f>
        <v>0</v>
      </c>
      <c r="Z19" s="151"/>
      <c r="AA19" s="151">
        <f>IFERROR(INDEX($BF15:$BF19, MATCH($B19, $BQ15:$BQ19, 0)), "")</f>
        <v>0</v>
      </c>
      <c r="AB19" s="151"/>
      <c r="AC19" s="150">
        <f>IFERROR(INDEX($BG15:$BG19, MATCH($B19, $BQ15:$BQ19, 0)), "")</f>
        <v>0</v>
      </c>
      <c r="AD19" s="152"/>
      <c r="AE19" s="303">
        <f>IFERROR(INDEX($BH15:$BH19, MATCH($B19, $BQ15:$BQ19, 0)), "")</f>
        <v>0</v>
      </c>
      <c r="AF19" s="304"/>
      <c r="AG19" s="2"/>
      <c r="AH19" s="2"/>
      <c r="AI19" s="2"/>
      <c r="AJ19" s="201" t="str">
        <f>'Tournament Setup'!$BB14</f>
        <v>Romania</v>
      </c>
      <c r="AK19" s="201"/>
      <c r="AL19" s="201"/>
      <c r="AM19" s="201"/>
      <c r="AN19" s="201"/>
      <c r="AO19" s="201"/>
      <c r="AP19" s="201"/>
      <c r="AQ19" s="2"/>
      <c r="AR19" s="168"/>
      <c r="AS19" s="170"/>
      <c r="AT19" s="2"/>
      <c r="AV19" s="50">
        <v>5</v>
      </c>
      <c r="AW19" s="51" t="str">
        <f t="shared" si="47"/>
        <v>Romania</v>
      </c>
      <c r="AX19" s="14">
        <f t="shared" si="52"/>
        <v>0</v>
      </c>
      <c r="AY19" s="38">
        <f>COUNTIF('Fixtures Predictions &amp; Results'!$BN$7:$BN$46, $AW19)</f>
        <v>0</v>
      </c>
      <c r="AZ19" s="38">
        <f>COUNTIF('Fixtures Predictions &amp; Results'!$BO$7:$BO$46, $AW19)+COUNTIF('Fixtures Predictions &amp; Results'!$BP$7:$BP$46, $AW19)</f>
        <v>0</v>
      </c>
      <c r="BA19" s="38">
        <f>COUNTIF('Fixtures Predictions &amp; Results'!$BQ$7:$BQ$46, $AW19)</f>
        <v>0</v>
      </c>
      <c r="BB19" s="38">
        <f>SUMIF('Fixtures Predictions &amp; Results'!$B$7:$B$46, $AW19, 'Fixtures Predictions &amp; Results'!$H$7:$H$46)+SUMIF('Fixtures Predictions &amp; Results'!$D$7:$D$46, $AW19, 'Fixtures Predictions &amp; Results'!$I$7:$I$46)</f>
        <v>0</v>
      </c>
      <c r="BC19" s="38">
        <f>SUMIF('Fixtures Predictions &amp; Results'!$B$7:$B$46, $AW19, 'Fixtures Predictions &amp; Results'!$I$7:$I$46)+SUMIF('Fixtures Predictions &amp; Results'!$D$7:$D$46, $AW19, 'Fixtures Predictions &amp; Results'!$H$7:$H$46)</f>
        <v>0</v>
      </c>
      <c r="BD19" s="38">
        <f t="shared" si="53"/>
        <v>0</v>
      </c>
      <c r="BE19" s="55">
        <f>SUMIF('Fixtures Predictions &amp; Results'!$B$7:$B$46, $AW19, 'Fixtures Predictions &amp; Results'!$K$7:$K$46)+SUMIF('Fixtures Predictions &amp; Results'!$D$7:$D$46, $AW19, 'Fixtures Predictions &amp; Results'!$L$7:$L$46)</f>
        <v>0</v>
      </c>
      <c r="BF19" s="38">
        <f>SUMIF('Fixtures Predictions &amp; Results'!$B$7:$B$46, $AW19, 'Fixtures Predictions &amp; Results'!$L$7:$L$46)+SUMIF('Fixtures Predictions &amp; Results'!$D$7:$D$46, $AW19, 'Fixtures Predictions &amp; Results'!$K$7:$K$46)</f>
        <v>0</v>
      </c>
      <c r="BG19" s="38">
        <f>SUMIF('Fixtures Predictions &amp; Results'!$B$7:$B$46, $AW19, 'Fixtures Predictions &amp; Results'!$BX$7:$BX$46)+SUMIF('Fixtures Predictions &amp; Results'!$D$7:$D$46, $AW19, 'Fixtures Predictions &amp; Results'!$BY$7:$BY$46)</f>
        <v>0</v>
      </c>
      <c r="BH19" s="58">
        <f>(AY19*4)+(AZ19*2)+BG19+AO20</f>
        <v>0</v>
      </c>
      <c r="BI19" s="14">
        <f>COUNTIF($BD15:$BD19, "&lt;"&amp;$BD19)+1</f>
        <v>1</v>
      </c>
      <c r="BJ19" s="38">
        <f>COUNTIF($BB15:$BB19, "&lt;"&amp;$BB19)+1</f>
        <v>1</v>
      </c>
      <c r="BK19" s="55">
        <f t="shared" si="54"/>
        <v>0</v>
      </c>
      <c r="BL19" s="55">
        <f>COUNTIF($BK15:$BK19, "&lt;"&amp;$BK19)+1</f>
        <v>1</v>
      </c>
      <c r="BM19" s="55">
        <f t="shared" si="55"/>
        <v>0</v>
      </c>
      <c r="BN19" s="55">
        <f>COUNTIF($BE15:$BE19, "&lt;"&amp;$BE19)+1</f>
        <v>1</v>
      </c>
      <c r="BO19" s="55">
        <f t="shared" si="56"/>
        <v>1</v>
      </c>
      <c r="BP19" s="55">
        <f t="shared" si="48"/>
        <v>11111</v>
      </c>
      <c r="BQ19" s="61">
        <f>COUNTIF($BP15:$BP19, "&gt;"&amp;$BP19)+1</f>
        <v>5</v>
      </c>
      <c r="BS19" s="52">
        <v>1</v>
      </c>
      <c r="CC19" s="14" t="str">
        <f>IFERROR(INDEX('Tournament Setup'!$J$90:$J$109, MATCH($D19, 'Tournament Setup'!$B$90:$B$109, 0)), "")</f>
        <v>Yellow</v>
      </c>
      <c r="CD19" s="3" t="str">
        <f>IFERROR(INDEX('Tournament Setup'!$Q$90:$Q$109, MATCH($D19, 'Tournament Setup'!$B$90:$B$109, 0)), "")</f>
        <v>Red - Medium</v>
      </c>
      <c r="DI19" s="14" t="str">
        <f>IFERROR(INDEX('Tournament Setup'!$J$90:$J$109, MATCH($AJ19, 'Tournament Setup'!$B$90:$B$109, 0)), "")</f>
        <v>Yellow</v>
      </c>
      <c r="DJ19" s="3" t="str">
        <f>IFERROR(INDEX('Tournament Setup'!$Q$90:$Q$109, MATCH($AJ19, 'Tournament Setup'!$B$90:$B$109, 0)), "")</f>
        <v>Red - Medium</v>
      </c>
      <c r="DO19" s="14">
        <f>IF(BH19=BH18, DO18, IF(BH19=BH17, DO17, IF(BH19=BH16, DO16, IF(BH19=BH15, DO15, ""))))</f>
        <v>1</v>
      </c>
      <c r="DP19" s="29">
        <f t="shared" si="57"/>
        <v>1</v>
      </c>
      <c r="DR19" s="47" t="str">
        <f t="shared" si="58"/>
        <v>Romania</v>
      </c>
      <c r="DS19" s="14" t="str">
        <f>IFERROR(INDEX('Fixtures Predictions &amp; Results'!$BI$7:$BI$46, MATCH(CONCATENATE($DR19, DS$14), 'Fixtures Predictions &amp; Results'!$BL$7:$BL$46, 0)), IFERROR(INDEX('Fixtures Predictions &amp; Results'!$BJ$7:$BJ$46, MATCH(CONCATENATE(DS$14, $DR19), 'Fixtures Predictions &amp; Results'!$BL$7:$BL$46, 0)), ""))</f>
        <v/>
      </c>
      <c r="DT19" s="38" t="str">
        <f>IFERROR(INDEX('Fixtures Predictions &amp; Results'!$BI$7:$BI$46, MATCH(CONCATENATE($DR19, DT$14), 'Fixtures Predictions &amp; Results'!$BL$7:$BL$46, 0)), IFERROR(INDEX('Fixtures Predictions &amp; Results'!$BJ$7:$BJ$46, MATCH(CONCATENATE(DT$14, $DR19), 'Fixtures Predictions &amp; Results'!$BL$7:$BL$46, 0)), ""))</f>
        <v/>
      </c>
      <c r="DU19" s="38" t="str">
        <f>IFERROR(INDEX('Fixtures Predictions &amp; Results'!$BI$7:$BI$46, MATCH(CONCATENATE($DR19, DU$14), 'Fixtures Predictions &amp; Results'!$BL$7:$BL$46, 0)), IFERROR(INDEX('Fixtures Predictions &amp; Results'!$BJ$7:$BJ$46, MATCH(CONCATENATE(DU$14, $DR19), 'Fixtures Predictions &amp; Results'!$BL$7:$BL$46, 0)), ""))</f>
        <v/>
      </c>
      <c r="DV19" s="38" t="str">
        <f>IFERROR(INDEX('Fixtures Predictions &amp; Results'!$BI$7:$BI$46, MATCH(CONCATENATE($DR19, DV$14), 'Fixtures Predictions &amp; Results'!$BL$7:$BL$46, 0)), IFERROR(INDEX('Fixtures Predictions &amp; Results'!$BJ$7:$BJ$46, MATCH(CONCATENATE(DV$14, $DR19), 'Fixtures Predictions &amp; Results'!$BL$7:$BL$46, 0)), ""))</f>
        <v/>
      </c>
      <c r="DW19" s="3" t="s">
        <v>307</v>
      </c>
      <c r="DY19" s="47" t="str">
        <f t="shared" si="59"/>
        <v>Romania</v>
      </c>
      <c r="DZ19" s="14">
        <f>SUMIF('Fixtures Predictions &amp; Results'!$BL$7:$BL$46, CONCATENATE($DY19, DZ$14), 'Fixtures Predictions &amp; Results'!$H$7:$H$46)+SUMIF('Fixtures Predictions &amp; Results'!$BL$7:$BL$46, CONCATENATE(DZ$14, $DY19), 'Fixtures Predictions &amp; Results'!$I$7:$I$46)</f>
        <v>0</v>
      </c>
      <c r="EA19" s="38">
        <f>SUMIF('Fixtures Predictions &amp; Results'!$BL$7:$BL$46, CONCATENATE($DY19, EA$14), 'Fixtures Predictions &amp; Results'!$H$7:$H$46)+SUMIF('Fixtures Predictions &amp; Results'!$BL$7:$BL$46, CONCATENATE(EA$14, $DY19), 'Fixtures Predictions &amp; Results'!$I$7:$I$46)</f>
        <v>0</v>
      </c>
      <c r="EB19" s="38">
        <f>SUMIF('Fixtures Predictions &amp; Results'!$BL$7:$BL$46, CONCATENATE($DY19, EB$14), 'Fixtures Predictions &amp; Results'!$H$7:$H$46)+SUMIF('Fixtures Predictions &amp; Results'!$BL$7:$BL$46, CONCATENATE(EB$14, $DY19), 'Fixtures Predictions &amp; Results'!$I$7:$I$46)</f>
        <v>0</v>
      </c>
      <c r="EC19" s="38">
        <f>SUMIF('Fixtures Predictions &amp; Results'!$BL$7:$BL$46, CONCATENATE($DY19, EC$14), 'Fixtures Predictions &amp; Results'!$H$7:$H$46)+SUMIF('Fixtures Predictions &amp; Results'!$BL$7:$BL$46, CONCATENATE(EC$14, $DY19), 'Fixtures Predictions &amp; Results'!$I$7:$I$46)</f>
        <v>0</v>
      </c>
      <c r="ED19" s="3" t="s">
        <v>307</v>
      </c>
      <c r="EF19" s="47" t="str">
        <f t="shared" si="60"/>
        <v>Romania</v>
      </c>
      <c r="EG19" s="14" t="str">
        <f t="shared" si="73"/>
        <v/>
      </c>
      <c r="EH19" s="38" t="str">
        <f t="shared" si="74"/>
        <v/>
      </c>
      <c r="EI19" s="38" t="str">
        <f t="shared" si="81"/>
        <v/>
      </c>
      <c r="EJ19" s="38" t="str">
        <f>IF(DV19="L", 0, IF(DV19="D", 2, IF(DV19="W", 4, "")))</f>
        <v/>
      </c>
      <c r="EK19" s="3" t="s">
        <v>307</v>
      </c>
      <c r="EM19" s="47" t="str">
        <f>IF(EM14=$DP19, $AW19, "")</f>
        <v>Romania</v>
      </c>
      <c r="EN19" s="14">
        <f>IF(EM19="", "", SUM(IF(EM15="", 0, EG19), IF(EM16="", 0, $EH19), IF(EM17="", 0, $EI19), IF(EM18="", 0, $EJ19)))</f>
        <v>0</v>
      </c>
      <c r="EO19" s="38">
        <f t="shared" si="61"/>
        <v>0</v>
      </c>
      <c r="EP19" s="3">
        <f>IF(EM19="", "", SUM(IF(EM15="", 0, $DZ19), IF(EM16="", 0, $EA19), IF(EM17="", 0, $EB19), IF(EM18="", 0, $EC19)))</f>
        <v>0</v>
      </c>
      <c r="EQ19" s="29">
        <f>IF(EM19="", "", SUM(IF(EM15="", 0, $ED15), IF(EM16="", 0, $ED16), IF(EM17="", 0, $ED17), IF(EM18="", 0, $ED18)))</f>
        <v>0</v>
      </c>
      <c r="ER19" s="29">
        <f t="shared" si="75"/>
        <v>0</v>
      </c>
      <c r="ES19" s="29">
        <f>IF(ER19="", "", COUNTIF(ER15:ER19, "&gt;"&amp;ER19)+1)</f>
        <v>1</v>
      </c>
      <c r="ET19" s="29" t="str">
        <f>IFERROR(IF(COUNTIF(ES15:ES19, ES19)&gt;1, "", ES19), "")</f>
        <v/>
      </c>
      <c r="EV19" s="47" t="str">
        <f t="shared" si="62"/>
        <v>Romania</v>
      </c>
      <c r="EW19" s="14">
        <f>IF(EV19="", "", SUM(IF(EV15="", 0, EG19), IF(EV16="", 0, $EH19), IF(EV17="", 0, $EI19), IF(EV18="", 0, $EJ19)))</f>
        <v>0</v>
      </c>
      <c r="EX19" s="38">
        <f t="shared" si="82"/>
        <v>0</v>
      </c>
      <c r="EY19" s="3">
        <f>IF(EV19="", "", SUM(IF(EV15="", 0, $DZ19), IF(EV16="", 0, $EA19), IF(EV17="", 0, $EB19), IF(EV18="", 0, $EC19)))</f>
        <v>0</v>
      </c>
      <c r="EZ19" s="29">
        <f>IF(EV19="", "", SUM(IF(EV15="", 0, $ED15), IF(EV16="", 0, $ED16), IF(EV17="", 0, $ED17), IF(EV18="", 0, $ED18)))</f>
        <v>0</v>
      </c>
      <c r="FA19" s="29">
        <f t="shared" si="76"/>
        <v>0</v>
      </c>
      <c r="FB19" s="29">
        <f>IF(FA19="", "", COUNTIF(FA15:FA19, "&gt;"&amp;FA19)+1)</f>
        <v>1</v>
      </c>
      <c r="FC19" s="29" t="str">
        <f>IFERROR(IF(COUNTIF(FB15:FB19, FB19)&gt;1, "", FB19), "")</f>
        <v/>
      </c>
      <c r="FE19" s="47" t="str">
        <f t="shared" si="64"/>
        <v>Romania</v>
      </c>
      <c r="FF19" s="14">
        <f>IF(FE19="", "", SUM(IF(FE15="", 0, EG19), IF(FE16="", 0, $EH19), IF(FE17="", 0, $EI19), IF(FE18="", 0, $EJ19)))</f>
        <v>0</v>
      </c>
      <c r="FG19" s="38">
        <f t="shared" si="65"/>
        <v>0</v>
      </c>
      <c r="FH19" s="3">
        <f>IF(FE19="", "", SUM(IF(FE15="", 0, $DZ19), IF(FE16="", 0, $EA19), IF(FE17="", 0, $EB19), IF(FE18="", 0, $EC19)))</f>
        <v>0</v>
      </c>
      <c r="FI19" s="29">
        <f>IF(FE19="", "", SUM(IF(FE15="", 0, $ED15), IF(FE16="", 0, $ED16), IF(FE17="", 0, $ED17), IF(FE18="", 0, $ED18)))</f>
        <v>0</v>
      </c>
      <c r="FJ19" s="29">
        <f t="shared" si="77"/>
        <v>0</v>
      </c>
      <c r="FK19" s="29">
        <f>IF(FJ19="", "", COUNTIF(FJ15:FJ19, "&gt;"&amp;FJ19)+1)</f>
        <v>1</v>
      </c>
      <c r="FL19" s="29" t="str">
        <f>IFERROR(IF(COUNTIF(FK15:FK19, FK19)&gt;1, "", FK19), "")</f>
        <v/>
      </c>
      <c r="FN19" s="29">
        <f t="shared" si="66"/>
        <v>0</v>
      </c>
      <c r="FO19" s="95">
        <f>IF(FN19=0, 0, 6-FN19)</f>
        <v>0</v>
      </c>
      <c r="FQ19" s="47" t="str">
        <f>IF(FQ14=$DP19, $AW19, "")</f>
        <v/>
      </c>
      <c r="FR19" s="14" t="str">
        <f>IF(FQ19="", "", SUM(IF(FQ15="", 0, FK19), IF(FQ16="", 0, $EH19), IF(FQ17="", 0, $EI19), IF(FQ18="", 0, $EJ19)))</f>
        <v/>
      </c>
      <c r="FS19" s="38" t="str">
        <f t="shared" si="67"/>
        <v/>
      </c>
      <c r="FT19" s="3" t="str">
        <f>IF(FQ19="", "", SUM(IF(FQ15="", 0, $DZ19), IF(FQ16="", 0, $EA19), IF(FQ17="", 0, $EB19), IF(FQ18="", 0, $EC19)))</f>
        <v/>
      </c>
      <c r="FU19" s="29" t="str">
        <f>IF(FQ19="", "", SUM(IF(FQ15="", 0, $ED15), IF(FQ16="", 0, $ED16), IF(FQ17="", 0, $ED17), IF(FQ18="", 0, $ED18)))</f>
        <v/>
      </c>
      <c r="FV19" s="29" t="str">
        <f t="shared" si="78"/>
        <v/>
      </c>
      <c r="FW19" s="29" t="str">
        <f>IF(FV19="", "", COUNTIF(FV15:FV19, "&gt;"&amp;FV19)+1)</f>
        <v/>
      </c>
      <c r="FX19" s="29" t="str">
        <f>IFERROR(IF(COUNTIF(FW15:FW19, FW19)&gt;1, "", FW19), "")</f>
        <v/>
      </c>
      <c r="FZ19" s="47" t="str">
        <f t="shared" si="68"/>
        <v/>
      </c>
      <c r="GA19" s="14" t="str">
        <f>IF(FZ19="", "", SUM(IF(FZ15="", 0, FK19), IF(FZ16="", 0, $EH19), IF(FZ17="", 0, $EI19), IF(FZ18="", 0, $EJ19)))</f>
        <v/>
      </c>
      <c r="GB19" s="38" t="str">
        <f t="shared" si="83"/>
        <v/>
      </c>
      <c r="GC19" s="3" t="str">
        <f>IF(FZ19="", "", SUM(IF(FZ15="", 0, $DZ19), IF(FZ16="", 0, $EA19), IF(FZ17="", 0, $EB19), IF(FZ18="", 0, $EC19)))</f>
        <v/>
      </c>
      <c r="GD19" s="29" t="str">
        <f>IF(FZ19="", "", SUM(IF(FZ15="", 0, $ED15), IF(FZ16="", 0, $ED16), IF(FZ17="", 0, $ED17), IF(FZ18="", 0, $ED18)))</f>
        <v/>
      </c>
      <c r="GE19" s="29" t="str">
        <f t="shared" si="79"/>
        <v/>
      </c>
      <c r="GF19" s="29" t="str">
        <f>IF(GE19="", "", COUNTIF(GE15:GE19, "&gt;"&amp;GE19)+1)</f>
        <v/>
      </c>
      <c r="GG19" s="29" t="str">
        <f>IFERROR(IF(COUNTIF(GF15:GF19, GF19)&gt;1, "", GF19), "")</f>
        <v/>
      </c>
      <c r="GI19" s="47" t="str">
        <f t="shared" si="70"/>
        <v/>
      </c>
      <c r="GJ19" s="14" t="str">
        <f>IF(GI19="", "", SUM(IF(GI15="", 0, FK19), IF(GI16="", 0, $EH19), IF(GI17="", 0, $EI19), IF(GI18="", 0, $EJ19)))</f>
        <v/>
      </c>
      <c r="GK19" s="38" t="str">
        <f t="shared" si="71"/>
        <v/>
      </c>
      <c r="GL19" s="3" t="str">
        <f>IF(GI19="", "", SUM(IF(GI15="", 0, $DZ19), IF(GI16="", 0, $EA19), IF(GI17="", 0, $EB19), IF(GI18="", 0, $EC19)))</f>
        <v/>
      </c>
      <c r="GM19" s="29" t="str">
        <f>IF(GI19="", "", SUM(IF(GI15="", 0, $ED15), IF(GI16="", 0, $ED16), IF(GI17="", 0, $ED17), IF(GI18="", 0, $ED18)))</f>
        <v/>
      </c>
      <c r="GN19" s="29" t="str">
        <f t="shared" si="80"/>
        <v/>
      </c>
      <c r="GO19" s="29" t="str">
        <f>IF(GN19="", "", COUNTIF(GN15:GN19, "&gt;"&amp;GN19)+1)</f>
        <v/>
      </c>
      <c r="GP19" s="29" t="str">
        <f>IFERROR(IF(COUNTIF(GO15:GO19, GO19)&gt;1, "", GO19), "")</f>
        <v/>
      </c>
      <c r="GR19" s="29">
        <f>SUM(GP19, GG19, FX19)</f>
        <v>0</v>
      </c>
      <c r="GS19" s="95">
        <f>IF(GR19=0, 0, 6-GR19)</f>
        <v>0</v>
      </c>
    </row>
    <row r="20" spans="1:20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201" x14ac:dyDescent="0.25">
      <c r="A21" s="2"/>
      <c r="B21" s="2"/>
      <c r="C21" s="2"/>
      <c r="D21" s="2"/>
      <c r="E21" s="2"/>
      <c r="F21" s="2"/>
      <c r="G21" s="2"/>
      <c r="H21" s="2"/>
      <c r="I21" s="2"/>
      <c r="J21" s="2"/>
      <c r="K21" s="292" t="s">
        <v>185</v>
      </c>
      <c r="L21" s="292"/>
      <c r="M21" s="292" t="s">
        <v>184</v>
      </c>
      <c r="N21" s="292"/>
      <c r="O21" s="292"/>
      <c r="P21" s="292"/>
      <c r="Q21" s="292"/>
      <c r="R21" s="292"/>
      <c r="S21" s="292" t="s">
        <v>183</v>
      </c>
      <c r="T21" s="292"/>
      <c r="U21" s="292"/>
      <c r="V21" s="292"/>
      <c r="W21" s="292"/>
      <c r="X21" s="292"/>
      <c r="Y21" s="292" t="s">
        <v>182</v>
      </c>
      <c r="Z21" s="292"/>
      <c r="AA21" s="292"/>
      <c r="AB21" s="292"/>
      <c r="AC21" s="292" t="s">
        <v>186</v>
      </c>
      <c r="AD21" s="292"/>
      <c r="AE21" s="292" t="s">
        <v>183</v>
      </c>
      <c r="AF21" s="292"/>
      <c r="AG21" s="2"/>
      <c r="AH21" s="2"/>
      <c r="AI21" s="2"/>
      <c r="AJ21" s="2"/>
      <c r="AK21" s="2"/>
      <c r="AL21" s="2"/>
      <c r="AM21" s="2"/>
      <c r="AN21" s="2"/>
      <c r="AO21" s="2"/>
      <c r="AP21" s="2"/>
      <c r="AQ21" s="2"/>
      <c r="AR21" s="2"/>
      <c r="AS21" s="2"/>
      <c r="AT21" s="2"/>
      <c r="DO21" s="30" t="s">
        <v>300</v>
      </c>
      <c r="DP21" s="30" t="s">
        <v>300</v>
      </c>
      <c r="FC21" s="21">
        <f>IF(COUNTIF(ET23:ET27, 1)=0, 0, IF(COUNTIF(ET23:ET27, 2)=0, 1, IF(COUNTIF(ET23:ET27, 3)=0, 2, IF(COUNTIF(ET23:ET27, 4)=0, 3, IF(COUNTIF(ET23:ET27, 5)=0, 4, 5)))))</f>
        <v>0</v>
      </c>
      <c r="FL21" s="21">
        <f>IF(AND(COUNTIF(ET23:ET27, 1)=0, COUNTIF(FC23:FC27, 1)=0), 0, IF(AND(COUNTIF(ET23:ET27, 2)=0, COUNTIF(FC23:FC27, 2)=0), 1, IF(AND(COUNTIF(ET23:ET27, 3)=0, COUNTIF(FC23:FC27, 3)=0), 2, IF(AND(COUNTIF(ET23:ET27, 4)=0, COUNTIF(FC23:FC27, 4)=0), 3, IF(AND(COUNTIF(ET23:ET27, 5)=0, COUNTIF(FC23:FC27, 5)=0), 4, 5)))))</f>
        <v>0</v>
      </c>
      <c r="GG21" s="21">
        <f>IF(COUNTIF(FX23:FX27, 1)=0, 0, IF(COUNTIF(FX23:FX27, 2)=0, 1, IF(COUNTIF(FX23:FX27, 3)=0, 2, IF(COUNTIF(FX23:FX27, 4)=0, 3, IF(COUNTIF(FX23:FX27, 5)=0, 4, 5)))))</f>
        <v>0</v>
      </c>
      <c r="GP21" s="21">
        <f>IF(AND(COUNTIF(FX23:FX27, 1)=0, COUNTIF(GG23:GG27, 1)=0), 0, IF(AND(COUNTIF(FX23:FX27, 2)=0, COUNTIF(GG23:GG27, 2)=0), 1, IF(AND(COUNTIF(FX23:FX27, 3)=0, COUNTIF(GG23:GG27, 3)=0), 2, IF(AND(COUNTIF(FX23:FX27, 4)=0, COUNTIF(GG23:GG27, 4)=0), 3, IF(AND(COUNTIF(FX23:FX27, 5)=0, COUNTIF(GG23:GG27, 5)=0), 4, 5)))))</f>
        <v>0</v>
      </c>
    </row>
    <row r="22" spans="1:201" x14ac:dyDescent="0.25">
      <c r="A22" s="2"/>
      <c r="B22" s="293" t="s">
        <v>187</v>
      </c>
      <c r="C22" s="293"/>
      <c r="D22" s="198" t="s">
        <v>29</v>
      </c>
      <c r="E22" s="199"/>
      <c r="F22" s="199"/>
      <c r="G22" s="199"/>
      <c r="H22" s="199"/>
      <c r="I22" s="199"/>
      <c r="J22" s="200"/>
      <c r="K22" s="293" t="s">
        <v>180</v>
      </c>
      <c r="L22" s="293"/>
      <c r="M22" s="293" t="s">
        <v>171</v>
      </c>
      <c r="N22" s="293"/>
      <c r="O22" s="293" t="s">
        <v>172</v>
      </c>
      <c r="P22" s="293"/>
      <c r="Q22" s="293" t="s">
        <v>173</v>
      </c>
      <c r="R22" s="293"/>
      <c r="S22" s="293" t="s">
        <v>174</v>
      </c>
      <c r="T22" s="293"/>
      <c r="U22" s="293" t="s">
        <v>175</v>
      </c>
      <c r="V22" s="293"/>
      <c r="W22" s="293" t="s">
        <v>176</v>
      </c>
      <c r="X22" s="293"/>
      <c r="Y22" s="293" t="s">
        <v>177</v>
      </c>
      <c r="Z22" s="293"/>
      <c r="AA22" s="293" t="s">
        <v>178</v>
      </c>
      <c r="AB22" s="293"/>
      <c r="AC22" s="293" t="s">
        <v>179</v>
      </c>
      <c r="AD22" s="293"/>
      <c r="AE22" s="293" t="s">
        <v>181</v>
      </c>
      <c r="AF22" s="293"/>
      <c r="AG22" s="2"/>
      <c r="AH22" s="2"/>
      <c r="AI22" s="2"/>
      <c r="AJ22" s="198" t="s">
        <v>188</v>
      </c>
      <c r="AK22" s="199"/>
      <c r="AL22" s="199"/>
      <c r="AM22" s="199"/>
      <c r="AN22" s="199"/>
      <c r="AO22" s="199"/>
      <c r="AP22" s="200"/>
      <c r="AQ22" s="2"/>
      <c r="AR22" s="140" t="s">
        <v>181</v>
      </c>
      <c r="AS22" s="142"/>
      <c r="AT22" s="2"/>
      <c r="AV22" s="22"/>
      <c r="AW22" s="43"/>
      <c r="AX22" s="44" t="s">
        <v>224</v>
      </c>
      <c r="AY22" s="44" t="s">
        <v>171</v>
      </c>
      <c r="AZ22" s="44" t="s">
        <v>172</v>
      </c>
      <c r="BA22" s="44" t="s">
        <v>173</v>
      </c>
      <c r="BB22" s="44" t="s">
        <v>174</v>
      </c>
      <c r="BC22" s="44" t="s">
        <v>175</v>
      </c>
      <c r="BD22" s="44" t="s">
        <v>176</v>
      </c>
      <c r="BE22" s="44" t="s">
        <v>177</v>
      </c>
      <c r="BF22" s="44" t="s">
        <v>178</v>
      </c>
      <c r="BG22" s="44" t="s">
        <v>179</v>
      </c>
      <c r="BH22" s="44" t="s">
        <v>225</v>
      </c>
      <c r="BI22" s="44" t="s">
        <v>226</v>
      </c>
      <c r="BJ22" s="44" t="s">
        <v>227</v>
      </c>
      <c r="BK22" s="44" t="s">
        <v>228</v>
      </c>
      <c r="BL22" s="44" t="s">
        <v>228</v>
      </c>
      <c r="BM22" s="44" t="s">
        <v>229</v>
      </c>
      <c r="BN22" s="44" t="s">
        <v>177</v>
      </c>
      <c r="BO22" s="44" t="s">
        <v>230</v>
      </c>
      <c r="BP22" s="44" t="s">
        <v>231</v>
      </c>
      <c r="BQ22" s="45" t="s">
        <v>231</v>
      </c>
      <c r="BS22" s="30" t="s">
        <v>147</v>
      </c>
      <c r="CC22" s="30" t="s">
        <v>222</v>
      </c>
      <c r="CD22" s="30" t="s">
        <v>223</v>
      </c>
      <c r="DI22" s="30" t="s">
        <v>222</v>
      </c>
      <c r="DJ22" s="30" t="s">
        <v>223</v>
      </c>
      <c r="DO22" s="17">
        <v>0</v>
      </c>
      <c r="DP22" s="17">
        <v>0</v>
      </c>
      <c r="DR22" s="47" t="s">
        <v>202</v>
      </c>
      <c r="DS22" s="92" t="str">
        <f>AW23</f>
        <v>Wales</v>
      </c>
      <c r="DT22" s="92" t="str">
        <f>AW24</f>
        <v>Australia</v>
      </c>
      <c r="DU22" s="92" t="str">
        <f>AW25</f>
        <v>Fiji</v>
      </c>
      <c r="DV22" s="92" t="str">
        <f>AW26</f>
        <v>Georgia</v>
      </c>
      <c r="DW22" s="92" t="str">
        <f>AW27</f>
        <v>Portugal</v>
      </c>
      <c r="DY22" s="47" t="s">
        <v>202</v>
      </c>
      <c r="DZ22" s="92" t="str">
        <f>AW23</f>
        <v>Wales</v>
      </c>
      <c r="EA22" s="92" t="str">
        <f>AW24</f>
        <v>Australia</v>
      </c>
      <c r="EB22" s="92" t="str">
        <f>AW25</f>
        <v>Fiji</v>
      </c>
      <c r="EC22" s="92" t="str">
        <f>AW26</f>
        <v>Georgia</v>
      </c>
      <c r="ED22" s="92" t="str">
        <f>AW27</f>
        <v>Portugal</v>
      </c>
      <c r="EF22" s="47" t="s">
        <v>202</v>
      </c>
      <c r="EG22" s="92" t="str">
        <f>AW23</f>
        <v>Wales</v>
      </c>
      <c r="EH22" s="92" t="str">
        <f>AW24</f>
        <v>Australia</v>
      </c>
      <c r="EI22" s="92" t="str">
        <f>AW25</f>
        <v>Fiji</v>
      </c>
      <c r="EJ22" s="92" t="str">
        <f>AW26</f>
        <v>Georgia</v>
      </c>
      <c r="EK22" s="92" t="str">
        <f>AW27</f>
        <v>Portugal</v>
      </c>
      <c r="EM22" s="91">
        <v>1</v>
      </c>
      <c r="EN22" s="92" t="s">
        <v>224</v>
      </c>
      <c r="EO22" s="92" t="s">
        <v>301</v>
      </c>
      <c r="EP22" s="92" t="s">
        <v>302</v>
      </c>
      <c r="EQ22" s="92" t="s">
        <v>303</v>
      </c>
      <c r="ER22" s="92" t="s">
        <v>304</v>
      </c>
      <c r="ES22" s="92" t="s">
        <v>231</v>
      </c>
      <c r="ET22" s="92" t="s">
        <v>305</v>
      </c>
      <c r="EV22" s="91"/>
      <c r="EW22" s="92" t="s">
        <v>224</v>
      </c>
      <c r="EX22" s="92" t="s">
        <v>301</v>
      </c>
      <c r="EY22" s="92" t="s">
        <v>302</v>
      </c>
      <c r="EZ22" s="92" t="s">
        <v>303</v>
      </c>
      <c r="FA22" s="92" t="s">
        <v>304</v>
      </c>
      <c r="FB22" s="92" t="s">
        <v>231</v>
      </c>
      <c r="FC22" s="92" t="s">
        <v>305</v>
      </c>
      <c r="FE22" s="91"/>
      <c r="FF22" s="92" t="s">
        <v>224</v>
      </c>
      <c r="FG22" s="92" t="s">
        <v>301</v>
      </c>
      <c r="FH22" s="92" t="s">
        <v>302</v>
      </c>
      <c r="FI22" s="92" t="s">
        <v>303</v>
      </c>
      <c r="FJ22" s="92" t="s">
        <v>304</v>
      </c>
      <c r="FK22" s="92" t="s">
        <v>231</v>
      </c>
      <c r="FL22" s="92" t="s">
        <v>305</v>
      </c>
      <c r="FN22" s="47" t="s">
        <v>306</v>
      </c>
      <c r="FO22" s="30" t="s">
        <v>183</v>
      </c>
      <c r="FQ22" s="91">
        <v>2</v>
      </c>
      <c r="FR22" s="92" t="s">
        <v>224</v>
      </c>
      <c r="FS22" s="92" t="s">
        <v>301</v>
      </c>
      <c r="FT22" s="92" t="s">
        <v>302</v>
      </c>
      <c r="FU22" s="92" t="s">
        <v>303</v>
      </c>
      <c r="FV22" s="92" t="s">
        <v>304</v>
      </c>
      <c r="FW22" s="92" t="s">
        <v>231</v>
      </c>
      <c r="FX22" s="92" t="s">
        <v>305</v>
      </c>
      <c r="FZ22" s="91"/>
      <c r="GA22" s="92" t="s">
        <v>224</v>
      </c>
      <c r="GB22" s="92" t="s">
        <v>301</v>
      </c>
      <c r="GC22" s="92" t="s">
        <v>302</v>
      </c>
      <c r="GD22" s="92" t="s">
        <v>303</v>
      </c>
      <c r="GE22" s="92" t="s">
        <v>304</v>
      </c>
      <c r="GF22" s="92" t="s">
        <v>231</v>
      </c>
      <c r="GG22" s="92" t="s">
        <v>305</v>
      </c>
      <c r="GI22" s="91"/>
      <c r="GJ22" s="92" t="s">
        <v>224</v>
      </c>
      <c r="GK22" s="92" t="s">
        <v>301</v>
      </c>
      <c r="GL22" s="92" t="s">
        <v>302</v>
      </c>
      <c r="GM22" s="92" t="s">
        <v>303</v>
      </c>
      <c r="GN22" s="92" t="s">
        <v>304</v>
      </c>
      <c r="GO22" s="92" t="s">
        <v>231</v>
      </c>
      <c r="GP22" s="92" t="s">
        <v>305</v>
      </c>
      <c r="GR22" s="47" t="s">
        <v>306</v>
      </c>
      <c r="GS22" s="30" t="s">
        <v>183</v>
      </c>
    </row>
    <row r="23" spans="1:201" x14ac:dyDescent="0.25">
      <c r="A23" s="2"/>
      <c r="B23" s="198">
        <v>1</v>
      </c>
      <c r="C23" s="200"/>
      <c r="D23" s="201" t="str">
        <f>IFERROR(INDEX($AW23:$AW27, MATCH($B23, $BQ23:$BQ27, 0)), "")</f>
        <v>Wales</v>
      </c>
      <c r="E23" s="201"/>
      <c r="F23" s="201"/>
      <c r="G23" s="201"/>
      <c r="H23" s="201"/>
      <c r="I23" s="201"/>
      <c r="J23" s="201"/>
      <c r="K23" s="145">
        <f>IFERROR(INDEX($AX23:$AX27, MATCH($B23, $BQ23:$BQ27, 0)), "")</f>
        <v>0</v>
      </c>
      <c r="L23" s="145"/>
      <c r="M23" s="144">
        <f>IFERROR(INDEX($AY23:$AY27, MATCH($B23, $BQ23:$BQ27, 0)), "")</f>
        <v>0</v>
      </c>
      <c r="N23" s="145"/>
      <c r="O23" s="145">
        <f>IFERROR(INDEX($AZ23:$AZ27, MATCH($B23, $BQ23:$BQ27, 0)), "")</f>
        <v>0</v>
      </c>
      <c r="P23" s="145"/>
      <c r="Q23" s="145">
        <f>IFERROR(INDEX($BA23:$BA27, MATCH($B23, $BQ23:$BQ27, 0)), "")</f>
        <v>0</v>
      </c>
      <c r="R23" s="146"/>
      <c r="S23" s="144">
        <f>IFERROR(INDEX($BB23:$BB27, MATCH($B23, $BQ23:$BQ27, 0)), "")</f>
        <v>0</v>
      </c>
      <c r="T23" s="145"/>
      <c r="U23" s="145">
        <f>IFERROR(INDEX($BC23:$BC27, MATCH($B23, $BQ23:$BQ27, 0)), "")</f>
        <v>0</v>
      </c>
      <c r="V23" s="145"/>
      <c r="W23" s="145">
        <f>IFERROR(INDEX($BD23:$BD27, MATCH($B23, $BQ23:$BQ27, 0)), "")</f>
        <v>0</v>
      </c>
      <c r="X23" s="146"/>
      <c r="Y23" s="145">
        <f>IFERROR(INDEX($BE23:$BE27, MATCH($B23, $BQ23:$BQ27, 0)), "")</f>
        <v>0</v>
      </c>
      <c r="Z23" s="145"/>
      <c r="AA23" s="145">
        <f>IFERROR(INDEX($BF23:$BF27, MATCH($B23, $BQ23:$BQ27, 0)), "")</f>
        <v>0</v>
      </c>
      <c r="AB23" s="145"/>
      <c r="AC23" s="144">
        <f>IFERROR(INDEX($BG23:$BG27, MATCH($B23, $BQ23:$BQ27, 0)), "")</f>
        <v>0</v>
      </c>
      <c r="AD23" s="146"/>
      <c r="AE23" s="305">
        <f>IFERROR(INDEX($BH23:$BH27, MATCH($B23, $BQ23:$BQ27, 0)), "")</f>
        <v>0</v>
      </c>
      <c r="AF23" s="295"/>
      <c r="AG23" s="2"/>
      <c r="AH23" s="2"/>
      <c r="AI23" s="2"/>
      <c r="AJ23" s="201" t="str">
        <f>'Tournament Setup'!$BB15</f>
        <v>Wales</v>
      </c>
      <c r="AK23" s="201"/>
      <c r="AL23" s="201"/>
      <c r="AM23" s="201"/>
      <c r="AN23" s="201"/>
      <c r="AO23" s="201"/>
      <c r="AP23" s="201"/>
      <c r="AQ23" s="2"/>
      <c r="AR23" s="127"/>
      <c r="AS23" s="129"/>
      <c r="AT23" s="2"/>
      <c r="AV23" s="46">
        <v>1</v>
      </c>
      <c r="AW23" s="47" t="str">
        <f t="shared" ref="AW23:AW27" si="84">$AJ23</f>
        <v>Wales</v>
      </c>
      <c r="AX23" s="15">
        <f>SUM(AY23:BA23)</f>
        <v>0</v>
      </c>
      <c r="AY23" s="37">
        <f>COUNTIF('Fixtures Predictions &amp; Results'!$BN$7:$BN$46, $AW23)</f>
        <v>0</v>
      </c>
      <c r="AZ23" s="37">
        <f>COUNTIF('Fixtures Predictions &amp; Results'!$BO$7:$BO$46, $AW23)+COUNTIF('Fixtures Predictions &amp; Results'!$BP$7:$BP$46, $AW23)</f>
        <v>0</v>
      </c>
      <c r="BA23" s="37">
        <f>COUNTIF('Fixtures Predictions &amp; Results'!$BQ$7:$BQ$46, $AW23)</f>
        <v>0</v>
      </c>
      <c r="BB23" s="37">
        <f>SUMIF('Fixtures Predictions &amp; Results'!$B$7:$B$46, $AW23, 'Fixtures Predictions &amp; Results'!$H$7:$H$46)+SUMIF('Fixtures Predictions &amp; Results'!$D$7:$D$46, $AW23, 'Fixtures Predictions &amp; Results'!$I$7:$I$46)</f>
        <v>0</v>
      </c>
      <c r="BC23" s="37">
        <f>SUMIF('Fixtures Predictions &amp; Results'!$B$7:$B$46, $AW23, 'Fixtures Predictions &amp; Results'!$I$7:$I$46)+SUMIF('Fixtures Predictions &amp; Results'!$D$7:$D$46, $AW23, 'Fixtures Predictions &amp; Results'!$H$7:$H$46)</f>
        <v>0</v>
      </c>
      <c r="BD23" s="37">
        <f>BB23-BC23</f>
        <v>0</v>
      </c>
      <c r="BE23" s="53">
        <f>SUMIF('Fixtures Predictions &amp; Results'!$B$7:$B$46, $AW23, 'Fixtures Predictions &amp; Results'!$K$7:$K$46)+SUMIF('Fixtures Predictions &amp; Results'!$D$7:$D$46, $AW23, 'Fixtures Predictions &amp; Results'!$L$7:$L$46)</f>
        <v>0</v>
      </c>
      <c r="BF23" s="37">
        <f>SUMIF('Fixtures Predictions &amp; Results'!$B$7:$B$46, $AW23, 'Fixtures Predictions &amp; Results'!$L$7:$L$46)+SUMIF('Fixtures Predictions &amp; Results'!$D$7:$D$46, $AW23, 'Fixtures Predictions &amp; Results'!$K$7:$K$46)</f>
        <v>0</v>
      </c>
      <c r="BG23" s="37">
        <f>SUMIF('Fixtures Predictions &amp; Results'!$B$7:$B$46, $AW23, 'Fixtures Predictions &amp; Results'!$BX$7:$BX$46)+SUMIF('Fixtures Predictions &amp; Results'!$D$7:$D$46, $AW23, 'Fixtures Predictions &amp; Results'!$BY$7:$BY$46)</f>
        <v>0</v>
      </c>
      <c r="BH23" s="56">
        <f>(AY23*4)+(AZ23*2)+BG23+AO25</f>
        <v>0</v>
      </c>
      <c r="BI23" s="15">
        <f>COUNTIF($BD23:$BD27, "&lt;"&amp;$BD23)+1</f>
        <v>1</v>
      </c>
      <c r="BJ23" s="37">
        <f>COUNTIF($BB23:$BB27, "&lt;"&amp;$BB23)+1</f>
        <v>1</v>
      </c>
      <c r="BK23" s="53">
        <f>BE23-BF23</f>
        <v>0</v>
      </c>
      <c r="BL23" s="53">
        <f>COUNTIF($BK23:$BK27, "&lt;"&amp;$BK23)+1</f>
        <v>1</v>
      </c>
      <c r="BM23" s="53">
        <f>AR23</f>
        <v>0</v>
      </c>
      <c r="BN23" s="53">
        <f>COUNTIF($BE23:$BE27, "&lt;"&amp;$BE23)+1</f>
        <v>1</v>
      </c>
      <c r="BO23" s="53">
        <f>BS23</f>
        <v>5</v>
      </c>
      <c r="BP23" s="53">
        <f t="shared" ref="BP23:BP27" si="85">(BM23*100000000)+(BH23*10000000)+(FO23*1000000)+(GS23*100000)+(BI23*10000)+(BL23*1000)+(BJ23*100)+(BN23*10)+BO23</f>
        <v>11115</v>
      </c>
      <c r="BQ23" s="59">
        <f>COUNTIF($BP23:$BP27, "&gt;"&amp;$BP23)+1</f>
        <v>1</v>
      </c>
      <c r="BS23" s="48">
        <v>5</v>
      </c>
      <c r="CC23" s="15" t="str">
        <f>IFERROR(INDEX('Tournament Setup'!$J$90:$J$109, MATCH($D23, 'Tournament Setup'!$B$90:$B$109, 0)), "")</f>
        <v>Red - Medium</v>
      </c>
      <c r="CD23" s="6" t="str">
        <f>IFERROR(INDEX('Tournament Setup'!$Q$90:$Q$109, MATCH($D23, 'Tournament Setup'!$B$90:$B$109, 0)), "")</f>
        <v>White</v>
      </c>
      <c r="DI23" s="15" t="str">
        <f>IFERROR(INDEX('Tournament Setup'!$J$90:$J$109, MATCH($AJ23, 'Tournament Setup'!$B$90:$B$109, 0)), "")</f>
        <v>Red - Medium</v>
      </c>
      <c r="DJ23" s="6" t="str">
        <f>IFERROR(INDEX('Tournament Setup'!$Q$90:$Q$109, MATCH($AJ23, 'Tournament Setup'!$B$90:$B$109, 0)), "")</f>
        <v>White</v>
      </c>
      <c r="DO23" s="15">
        <f>IF(COUNTIF(BH23:BH27, BH23)&gt;1, MAX(DO22:DO22)+1, "")</f>
        <v>1</v>
      </c>
      <c r="DP23" s="28">
        <f>DO23</f>
        <v>1</v>
      </c>
      <c r="DR23" s="47" t="str">
        <f>$AW23</f>
        <v>Wales</v>
      </c>
      <c r="DS23" s="15" t="s">
        <v>307</v>
      </c>
      <c r="DT23" s="37" t="str">
        <f>IFERROR(INDEX('Fixtures Predictions &amp; Results'!$BI$7:$BI$46, MATCH(CONCATENATE($DR23, DT$22), 'Fixtures Predictions &amp; Results'!$BL$7:$BL$46, 0)), IFERROR(INDEX('Fixtures Predictions &amp; Results'!$BJ$7:$BJ$46, MATCH(CONCATENATE(DT$22, $DR23), 'Fixtures Predictions &amp; Results'!$BL$7:$BL$46, 0)), ""))</f>
        <v/>
      </c>
      <c r="DU23" s="37" t="str">
        <f>IFERROR(INDEX('Fixtures Predictions &amp; Results'!$BI$7:$BI$46, MATCH(CONCATENATE($DR23, DU$22), 'Fixtures Predictions &amp; Results'!$BL$7:$BL$46, 0)), IFERROR(INDEX('Fixtures Predictions &amp; Results'!$BJ$7:$BJ$46, MATCH(CONCATENATE(DU$22, $DR23), 'Fixtures Predictions &amp; Results'!$BL$7:$BL$46, 0)), ""))</f>
        <v/>
      </c>
      <c r="DV23" s="37" t="str">
        <f>IFERROR(INDEX('Fixtures Predictions &amp; Results'!$BI$7:$BI$46, MATCH(CONCATENATE($DR23, DV$22), 'Fixtures Predictions &amp; Results'!$BL$7:$BL$46, 0)), IFERROR(INDEX('Fixtures Predictions &amp; Results'!$BJ$7:$BJ$46, MATCH(CONCATENATE(DV$22, $DR23), 'Fixtures Predictions &amp; Results'!$BL$7:$BL$46, 0)), ""))</f>
        <v/>
      </c>
      <c r="DW23" s="6" t="str">
        <f>IFERROR(INDEX('Fixtures Predictions &amp; Results'!$BI$7:$BI$46, MATCH(CONCATENATE($DR23, DW$22), 'Fixtures Predictions &amp; Results'!$BL$7:$BL$46, 0)), IFERROR(INDEX('Fixtures Predictions &amp; Results'!$BJ$7:$BJ$46, MATCH(CONCATENATE(DW$22, $DR23), 'Fixtures Predictions &amp; Results'!$BL$7:$BL$46, 0)), ""))</f>
        <v/>
      </c>
      <c r="DY23" s="47" t="str">
        <f>$AW23</f>
        <v>Wales</v>
      </c>
      <c r="DZ23" s="15" t="s">
        <v>307</v>
      </c>
      <c r="EA23" s="37">
        <f>SUMIF('Fixtures Predictions &amp; Results'!$BL$7:$BL$46, CONCATENATE($DY23, EA$22), 'Fixtures Predictions &amp; Results'!$H$7:$H$46)+SUMIF('Fixtures Predictions &amp; Results'!$BL$7:$BL$46, CONCATENATE(EA$22, $DY23), 'Fixtures Predictions &amp; Results'!$I$7:$I$46)</f>
        <v>0</v>
      </c>
      <c r="EB23" s="37">
        <f>SUMIF('Fixtures Predictions &amp; Results'!$BL$7:$BL$46, CONCATENATE($DY23, EB$22), 'Fixtures Predictions &amp; Results'!$H$7:$H$46)+SUMIF('Fixtures Predictions &amp; Results'!$BL$7:$BL$46, CONCATENATE(EB$22, $DY23), 'Fixtures Predictions &amp; Results'!$I$7:$I$46)</f>
        <v>0</v>
      </c>
      <c r="EC23" s="37">
        <f>SUMIF('Fixtures Predictions &amp; Results'!$BL$7:$BL$46, CONCATENATE($DY23, EC$22), 'Fixtures Predictions &amp; Results'!$H$7:$H$46)+SUMIF('Fixtures Predictions &amp; Results'!$BL$7:$BL$46, CONCATENATE(EC$22, $DY23), 'Fixtures Predictions &amp; Results'!$I$7:$I$46)</f>
        <v>0</v>
      </c>
      <c r="ED23" s="6">
        <f>SUMIF('Fixtures Predictions &amp; Results'!$BL$7:$BL$46, CONCATENATE($DY23, ED$22), 'Fixtures Predictions &amp; Results'!$H$7:$H$46)+SUMIF('Fixtures Predictions &amp; Results'!$BL$7:$BL$46, CONCATENATE(ED$22, $DY23), 'Fixtures Predictions &amp; Results'!$I$7:$I$46)</f>
        <v>0</v>
      </c>
      <c r="EF23" s="47" t="str">
        <f>$AW23</f>
        <v>Wales</v>
      </c>
      <c r="EG23" s="15" t="s">
        <v>307</v>
      </c>
      <c r="EH23" s="37" t="str">
        <f>IF(DT23="L", 0, IF(DT23="D", 2, IF(DT23="W", 4, "")))</f>
        <v/>
      </c>
      <c r="EI23" s="37" t="str">
        <f t="shared" ref="EI23:EI24" si="86">IF(DU23="L", 0, IF(DU23="D", 2, IF(DU23="W", 4, "")))</f>
        <v/>
      </c>
      <c r="EJ23" s="37" t="str">
        <f t="shared" ref="EJ23:EJ25" si="87">IF(DV23="L", 0, IF(DV23="D", 2, IF(DV23="W", 4, "")))</f>
        <v/>
      </c>
      <c r="EK23" s="6" t="str">
        <f t="shared" ref="EK23:EK26" si="88">IF(DW23="L", 0, IF(DW23="D", 2, IF(DW23="W", 4, "")))</f>
        <v/>
      </c>
      <c r="EM23" s="47" t="str">
        <f>IF(EM22=$DP23, $AW23, "")</f>
        <v>Wales</v>
      </c>
      <c r="EN23" s="15">
        <f>IF(EM23="", "", SUM(IF(EM24="", 0, $EH23), IF(EM25="", 0, $EI23), IF(EM26="", 0, $EJ23), IF(EM27="", 0, $EK23)))</f>
        <v>0</v>
      </c>
      <c r="EO23" s="37">
        <f>IF(EM23="", "", EP23-EQ23)</f>
        <v>0</v>
      </c>
      <c r="EP23" s="6">
        <f>IF(EM23="", "", SUM(IF(EM24="", 0, $EA23), IF(EM25="", 0, $EB23), IF(EM26="", 0, $EC23), IF(EM27="", 0, $ED23)))</f>
        <v>0</v>
      </c>
      <c r="EQ23" s="28">
        <f>IF(EM23="", "", SUM(IF(EM24="", 0, $DZ24), IF(EM25="", 0, $DZ25), IF(EM26="", 0, $DZ26), IF(EM27="", 0, $DZ27)))</f>
        <v>0</v>
      </c>
      <c r="ER23" s="28">
        <f>IF(EM23="", "", EN23*10000+EO23*100+EP23)</f>
        <v>0</v>
      </c>
      <c r="ES23" s="28">
        <f>IF(ER23="", "", COUNTIF(ER23:ER27, "&gt;"&amp;ER23)+1)</f>
        <v>1</v>
      </c>
      <c r="ET23" s="28" t="str">
        <f>IFERROR(IF(COUNTIF(ES23:ES27, ES23)&gt;1, "", ES23), "")</f>
        <v/>
      </c>
      <c r="EV23" s="47" t="str">
        <f>IF(ET23="", EM23, "")</f>
        <v>Wales</v>
      </c>
      <c r="EW23" s="15">
        <f>IF(EV23="", "", SUM(IF(EV24="", 0, $EH23), IF(EV25="", 0, $EI23), IF(EV26="", 0, $EJ23), IF(EV27="", 0, $EK23)))</f>
        <v>0</v>
      </c>
      <c r="EX23" s="37">
        <f>IF(EV23="", "", EY23-EZ23)</f>
        <v>0</v>
      </c>
      <c r="EY23" s="6">
        <f>IF(EV23="", "", SUM(IF(EV24="", 0, $EA23), IF(EV25="", 0, $EB23), IF(EV26="", 0, $EC23), IF(EV27="", 0, $ED23)))</f>
        <v>0</v>
      </c>
      <c r="EZ23" s="28">
        <f>IF(EV23="", "", SUM(IF(EV24="", 0, $DZ24), IF(EV25="", 0, $DZ25), IF(EV26="", 0, $DZ26), IF(EV27="", 0, $DZ27)))</f>
        <v>0</v>
      </c>
      <c r="FA23" s="28">
        <f>IF(EV23="", "", EW23*10000+EX23*100+EY23)</f>
        <v>0</v>
      </c>
      <c r="FB23" s="28">
        <f>IF(FA23="", "", COUNTIF(FA23:FA27, "&gt;"&amp;FA23)+1)</f>
        <v>1</v>
      </c>
      <c r="FC23" s="28" t="str">
        <f>IFERROR(IF(COUNTIF(FB23:FB27, FB23)&gt;1, "", FB23), "")</f>
        <v/>
      </c>
      <c r="FE23" s="47" t="str">
        <f>IF(FC23="", EV23, "")</f>
        <v>Wales</v>
      </c>
      <c r="FF23" s="15">
        <f>IF(FE23="", "", SUM(IF(FE24="", 0, $EH23), IF(FE25="", 0, $EI23), IF(FE26="", 0, $EJ23), IF(FE27="", 0, $EK23)))</f>
        <v>0</v>
      </c>
      <c r="FG23" s="37">
        <f>IF(FE23="", "", FH23-FI23)</f>
        <v>0</v>
      </c>
      <c r="FH23" s="6">
        <f>IF(FE23="", "", SUM(IF(FE24="", 0, $EA23), IF(FE25="", 0, $EB23), IF(FE26="", 0, $EC23), IF(FE27="", 0, $ED23)))</f>
        <v>0</v>
      </c>
      <c r="FI23" s="28">
        <f>IF(FE23="", "", SUM(IF(FE24="", 0, $DZ24), IF(FE25="", 0, $DZ25), IF(FE26="", 0, $DZ26), IF(FE27="", 0, $DZ27)))</f>
        <v>0</v>
      </c>
      <c r="FJ23" s="28">
        <f>IF(FE23="", "", FF23*10000+FG23*100+FH23)</f>
        <v>0</v>
      </c>
      <c r="FK23" s="28">
        <f>IF(FJ23="", "", COUNTIF(FJ23:FJ27, "&gt;"&amp;FJ23)+1)</f>
        <v>1</v>
      </c>
      <c r="FL23" s="28" t="str">
        <f>IFERROR(IF(COUNTIF(FK23:FK27, FK23)&gt;1, "", FK23), "")</f>
        <v/>
      </c>
      <c r="FN23" s="28">
        <f>SUM(FL23, FC23, ET23)</f>
        <v>0</v>
      </c>
      <c r="FO23" s="93">
        <f>IF(FN23=0, 0, 6-FN23)</f>
        <v>0</v>
      </c>
      <c r="FQ23" s="47" t="str">
        <f>IF(FQ22=$DP23, $AW23, "")</f>
        <v/>
      </c>
      <c r="FR23" s="15" t="str">
        <f>IF(FQ23="", "", SUM(IF(FQ24="", 0, $EH23), IF(FQ25="", 0, $EI23), IF(FQ26="", 0, $EJ23), IF(FQ27="", 0, $EK23)))</f>
        <v/>
      </c>
      <c r="FS23" s="37" t="str">
        <f>IF(FQ23="", "", FT23-FU23)</f>
        <v/>
      </c>
      <c r="FT23" s="6" t="str">
        <f>IF(FQ23="", "", SUM(IF(FQ24="", 0, $EA23), IF(FQ25="", 0, $EB23), IF(FQ26="", 0, $EC23), IF(FQ27="", 0, $ED23)))</f>
        <v/>
      </c>
      <c r="FU23" s="28" t="str">
        <f>IF(FQ23="", "", SUM(IF(FQ24="", 0, $DZ24), IF(FQ25="", 0, $DZ25), IF(FQ26="", 0, $DZ26), IF(FQ27="", 0, $DZ27)))</f>
        <v/>
      </c>
      <c r="FV23" s="28" t="str">
        <f>IF(FQ23="", "", FR23*10000+FS23*100+FT23)</f>
        <v/>
      </c>
      <c r="FW23" s="28" t="str">
        <f>IF(FV23="", "", COUNTIF(FV23:FV27, "&gt;"&amp;FV23)+1)</f>
        <v/>
      </c>
      <c r="FX23" s="28" t="str">
        <f>IFERROR(IF(COUNTIF(FW23:FW27, FW23)&gt;1, "", FW23), "")</f>
        <v/>
      </c>
      <c r="FZ23" s="47" t="str">
        <f>IF(FX23="", FQ23, "")</f>
        <v/>
      </c>
      <c r="GA23" s="15" t="str">
        <f>IF(FZ23="", "", SUM(IF(FZ24="", 0, $EH23), IF(FZ25="", 0, $EI23), IF(FZ26="", 0, $EJ23), IF(FZ27="", 0, $EK23)))</f>
        <v/>
      </c>
      <c r="GB23" s="37" t="str">
        <f>IF(FZ23="", "", GC23-GD23)</f>
        <v/>
      </c>
      <c r="GC23" s="6" t="str">
        <f>IF(FZ23="", "", SUM(IF(FZ24="", 0, $EA23), IF(FZ25="", 0, $EB23), IF(FZ26="", 0, $EC23), IF(FZ27="", 0, $ED23)))</f>
        <v/>
      </c>
      <c r="GD23" s="28" t="str">
        <f>IF(FZ23="", "", SUM(IF(FZ24="", 0, $DZ24), IF(FZ25="", 0, $DZ25), IF(FZ26="", 0, $DZ26), IF(FZ27="", 0, $DZ27)))</f>
        <v/>
      </c>
      <c r="GE23" s="28" t="str">
        <f>IF(FZ23="", "", GA23*10000+GB23*100+GC23)</f>
        <v/>
      </c>
      <c r="GF23" s="28" t="str">
        <f>IF(GE23="", "", COUNTIF(GE23:GE27, "&gt;"&amp;GE23)+1)</f>
        <v/>
      </c>
      <c r="GG23" s="28" t="str">
        <f>IFERROR(IF(COUNTIF(GF23:GF27, GF23)&gt;1, "", GF23), "")</f>
        <v/>
      </c>
      <c r="GI23" s="47" t="str">
        <f>IF(GG23="", FZ23, "")</f>
        <v/>
      </c>
      <c r="GJ23" s="15" t="str">
        <f>IF(GI23="", "", SUM(IF(GI24="", 0, $EH23), IF(GI25="", 0, $EI23), IF(GI26="", 0, $EJ23), IF(GI27="", 0, $EK23)))</f>
        <v/>
      </c>
      <c r="GK23" s="37" t="str">
        <f>IF(GI23="", "", GL23-GM23)</f>
        <v/>
      </c>
      <c r="GL23" s="6" t="str">
        <f>IF(GI23="", "", SUM(IF(GI24="", 0, $EA23), IF(GI25="", 0, $EB23), IF(GI26="", 0, $EC23), IF(GI27="", 0, $ED23)))</f>
        <v/>
      </c>
      <c r="GM23" s="28" t="str">
        <f>IF(GI23="", "", SUM(IF(GI24="", 0, $DZ24), IF(GI25="", 0, $DZ25), IF(GI26="", 0, $DZ26), IF(GI27="", 0, $DZ27)))</f>
        <v/>
      </c>
      <c r="GN23" s="28" t="str">
        <f>IF(GI23="", "", GJ23*10000+GK23*100+GL23)</f>
        <v/>
      </c>
      <c r="GO23" s="28" t="str">
        <f>IF(GN23="", "", COUNTIF(GN23:GN27, "&gt;"&amp;GN23)+1)</f>
        <v/>
      </c>
      <c r="GP23" s="28" t="str">
        <f>IFERROR(IF(COUNTIF(GO23:GO27, GO23)&gt;1, "", GO23), "")</f>
        <v/>
      </c>
      <c r="GR23" s="28">
        <f>SUM(GP23, GG23, FX23)</f>
        <v>0</v>
      </c>
      <c r="GS23" s="93">
        <f>IF(GR23=0, 0, 6-GR23)</f>
        <v>0</v>
      </c>
    </row>
    <row r="24" spans="1:201" x14ac:dyDescent="0.25">
      <c r="A24" s="2"/>
      <c r="B24" s="296">
        <v>2</v>
      </c>
      <c r="C24" s="297"/>
      <c r="D24" s="201" t="str">
        <f>IFERROR(INDEX($AW23:$AW27, MATCH($B24, $BQ23:$BQ27, 0)), "")</f>
        <v>Australia</v>
      </c>
      <c r="E24" s="201"/>
      <c r="F24" s="201"/>
      <c r="G24" s="201"/>
      <c r="H24" s="201"/>
      <c r="I24" s="201"/>
      <c r="J24" s="201"/>
      <c r="K24" s="148">
        <f>IFERROR(INDEX($AX23:$AX27, MATCH($B24, $BQ23:$BQ27, 0)), "")</f>
        <v>0</v>
      </c>
      <c r="L24" s="148"/>
      <c r="M24" s="147">
        <f>IFERROR(INDEX($AY23:$AY27, MATCH($B24, $BQ23:$BQ27, 0)), "")</f>
        <v>0</v>
      </c>
      <c r="N24" s="148"/>
      <c r="O24" s="148">
        <f>IFERROR(INDEX($AZ23:$AZ27, MATCH($B24, $BQ23:$BQ27, 0)), "")</f>
        <v>0</v>
      </c>
      <c r="P24" s="148"/>
      <c r="Q24" s="148">
        <f>IFERROR(INDEX($BA23:$BA27, MATCH($B24, $BQ23:$BQ27, 0)), "")</f>
        <v>0</v>
      </c>
      <c r="R24" s="149"/>
      <c r="S24" s="147">
        <f>IFERROR(INDEX($BB23:$BB27, MATCH($B24, $BQ23:$BQ27, 0)), "")</f>
        <v>0</v>
      </c>
      <c r="T24" s="148"/>
      <c r="U24" s="148">
        <f>IFERROR(INDEX($BC23:$BC27, MATCH($B24, $BQ23:$BQ27, 0)), "")</f>
        <v>0</v>
      </c>
      <c r="V24" s="148"/>
      <c r="W24" s="148">
        <f>IFERROR(INDEX($BD23:$BD27, MATCH($B24, $BQ23:$BQ27, 0)), "")</f>
        <v>0</v>
      </c>
      <c r="X24" s="149"/>
      <c r="Y24" s="148">
        <f>IFERROR(INDEX($BE23:$BE27, MATCH($B24, $BQ23:$BQ27, 0)), "")</f>
        <v>0</v>
      </c>
      <c r="Z24" s="148"/>
      <c r="AA24" s="148">
        <f>IFERROR(INDEX($BF23:$BF27, MATCH($B24, $BQ23:$BQ27, 0)), "")</f>
        <v>0</v>
      </c>
      <c r="AB24" s="148"/>
      <c r="AC24" s="147">
        <f>IFERROR(INDEX($BG23:$BG27, MATCH($B24, $BQ23:$BQ27, 0)), "")</f>
        <v>0</v>
      </c>
      <c r="AD24" s="149"/>
      <c r="AE24" s="299">
        <f>IFERROR(INDEX($BH23:$BH27, MATCH($B24, $BQ23:$BQ27, 0)), "")</f>
        <v>0</v>
      </c>
      <c r="AF24" s="300"/>
      <c r="AG24" s="2"/>
      <c r="AH24" s="2"/>
      <c r="AI24" s="2"/>
      <c r="AJ24" s="201" t="str">
        <f>'Tournament Setup'!$BB16</f>
        <v>Australia</v>
      </c>
      <c r="AK24" s="201"/>
      <c r="AL24" s="201"/>
      <c r="AM24" s="201"/>
      <c r="AN24" s="201"/>
      <c r="AO24" s="201"/>
      <c r="AP24" s="201"/>
      <c r="AQ24" s="2"/>
      <c r="AR24" s="124"/>
      <c r="AS24" s="126"/>
      <c r="AT24" s="2"/>
      <c r="AV24" s="46">
        <v>2</v>
      </c>
      <c r="AW24" s="47" t="str">
        <f t="shared" si="84"/>
        <v>Australia</v>
      </c>
      <c r="AX24" s="16">
        <f t="shared" ref="AX24:AX27" si="89">SUM(AY24:BA24)</f>
        <v>0</v>
      </c>
      <c r="AY24" s="17">
        <f>COUNTIF('Fixtures Predictions &amp; Results'!$BN$7:$BN$46, $AW24)</f>
        <v>0</v>
      </c>
      <c r="AZ24" s="17">
        <f>COUNTIF('Fixtures Predictions &amp; Results'!$BO$7:$BO$46, $AW24)+COUNTIF('Fixtures Predictions &amp; Results'!$BP$7:$BP$46, $AW24)</f>
        <v>0</v>
      </c>
      <c r="BA24" s="17">
        <f>COUNTIF('Fixtures Predictions &amp; Results'!$BQ$7:$BQ$46, $AW24)</f>
        <v>0</v>
      </c>
      <c r="BB24" s="17">
        <f>SUMIF('Fixtures Predictions &amp; Results'!$B$7:$B$46, $AW24, 'Fixtures Predictions &amp; Results'!$H$7:$H$46)+SUMIF('Fixtures Predictions &amp; Results'!$D$7:$D$46, $AW24, 'Fixtures Predictions &amp; Results'!$I$7:$I$46)</f>
        <v>0</v>
      </c>
      <c r="BC24" s="17">
        <f>SUMIF('Fixtures Predictions &amp; Results'!$B$7:$B$46, $AW24, 'Fixtures Predictions &amp; Results'!$I$7:$I$46)+SUMIF('Fixtures Predictions &amp; Results'!$D$7:$D$46, $AW24, 'Fixtures Predictions &amp; Results'!$H$7:$H$46)</f>
        <v>0</v>
      </c>
      <c r="BD24" s="17">
        <f t="shared" ref="BD24:BD27" si="90">BB24-BC24</f>
        <v>0</v>
      </c>
      <c r="BE24" s="54">
        <f>SUMIF('Fixtures Predictions &amp; Results'!$B$7:$B$46, $AW24, 'Fixtures Predictions &amp; Results'!$K$7:$K$46)+SUMIF('Fixtures Predictions &amp; Results'!$D$7:$D$46, $AW24, 'Fixtures Predictions &amp; Results'!$L$7:$L$46)</f>
        <v>0</v>
      </c>
      <c r="BF24" s="17">
        <f>SUMIF('Fixtures Predictions &amp; Results'!$B$7:$B$46, $AW24, 'Fixtures Predictions &amp; Results'!$L$7:$L$46)+SUMIF('Fixtures Predictions &amp; Results'!$D$7:$D$46, $AW24, 'Fixtures Predictions &amp; Results'!$K$7:$K$46)</f>
        <v>0</v>
      </c>
      <c r="BG24" s="17">
        <f>SUMIF('Fixtures Predictions &amp; Results'!$B$7:$B$46, $AW24, 'Fixtures Predictions &amp; Results'!$BX$7:$BX$46)+SUMIF('Fixtures Predictions &amp; Results'!$D$7:$D$46, $AW24, 'Fixtures Predictions &amp; Results'!$BY$7:$BY$46)</f>
        <v>0</v>
      </c>
      <c r="BH24" s="57">
        <f>(AY24*4)+(AZ24*2)+BG24+AO26</f>
        <v>0</v>
      </c>
      <c r="BI24" s="16">
        <f>COUNTIF($BD23:$BD27, "&lt;"&amp;$BD24)+1</f>
        <v>1</v>
      </c>
      <c r="BJ24" s="17">
        <f>COUNTIF($BB23:$BB27, "&lt;"&amp;$BB24)+1</f>
        <v>1</v>
      </c>
      <c r="BK24" s="54">
        <f t="shared" ref="BK24:BK27" si="91">BE24-BF24</f>
        <v>0</v>
      </c>
      <c r="BL24" s="54">
        <f>COUNTIF($BK23:$BK27, "&lt;"&amp;$BK24)+1</f>
        <v>1</v>
      </c>
      <c r="BM24" s="54">
        <f t="shared" ref="BM24:BM27" si="92">AR24</f>
        <v>0</v>
      </c>
      <c r="BN24" s="54">
        <f>COUNTIF($BE23:$BE27, "&lt;"&amp;$BE24)+1</f>
        <v>1</v>
      </c>
      <c r="BO24" s="54">
        <f t="shared" ref="BO24:BO27" si="93">BS24</f>
        <v>4</v>
      </c>
      <c r="BP24" s="54">
        <f t="shared" si="85"/>
        <v>11114</v>
      </c>
      <c r="BQ24" s="60">
        <f>COUNTIF($BP23:$BP27, "&gt;"&amp;$BP24)+1</f>
        <v>2</v>
      </c>
      <c r="BS24" s="49">
        <v>4</v>
      </c>
      <c r="CC24" s="16" t="str">
        <f>IFERROR(INDEX('Tournament Setup'!$J$90:$J$109, MATCH($D24, 'Tournament Setup'!$B$90:$B$109, 0)), "")</f>
        <v>Gold</v>
      </c>
      <c r="CD24" s="7" t="str">
        <f>IFERROR(INDEX('Tournament Setup'!$Q$90:$Q$109, MATCH($D24, 'Tournament Setup'!$B$90:$B$109, 0)), "")</f>
        <v>Green - Dark</v>
      </c>
      <c r="DI24" s="16" t="str">
        <f>IFERROR(INDEX('Tournament Setup'!$J$90:$J$109, MATCH($AJ24, 'Tournament Setup'!$B$90:$B$109, 0)), "")</f>
        <v>Gold</v>
      </c>
      <c r="DJ24" s="7" t="str">
        <f>IFERROR(INDEX('Tournament Setup'!$Q$90:$Q$109, MATCH($AJ24, 'Tournament Setup'!$B$90:$B$109, 0)), "")</f>
        <v>Green - Dark</v>
      </c>
      <c r="DO24" s="16">
        <f>IF(BH24=BH23, DO23, IF(COUNTIF(BH24:BH27, BH24)&gt;1, MAX(DO22:DO23)+1, ""))</f>
        <v>1</v>
      </c>
      <c r="DP24" s="34">
        <f t="shared" ref="DP24:DP27" si="94">DO24</f>
        <v>1</v>
      </c>
      <c r="DR24" s="47" t="str">
        <f t="shared" ref="DR24:DR27" si="95">$AW24</f>
        <v>Australia</v>
      </c>
      <c r="DS24" s="16" t="str">
        <f>IFERROR(INDEX('Fixtures Predictions &amp; Results'!$BI$7:$BI$46, MATCH(CONCATENATE($DR24, DS$22), 'Fixtures Predictions &amp; Results'!$BL$7:$BL$46, 0)), IFERROR(INDEX('Fixtures Predictions &amp; Results'!$BJ$7:$BJ$46, MATCH(CONCATENATE(DS$22, $DR24), 'Fixtures Predictions &amp; Results'!$BL$7:$BL$46, 0)), ""))</f>
        <v/>
      </c>
      <c r="DT24" s="17" t="s">
        <v>307</v>
      </c>
      <c r="DU24" s="17" t="str">
        <f>IFERROR(INDEX('Fixtures Predictions &amp; Results'!$BI$7:$BI$46, MATCH(CONCATENATE($DR24, DU$22), 'Fixtures Predictions &amp; Results'!$BL$7:$BL$46, 0)), IFERROR(INDEX('Fixtures Predictions &amp; Results'!$BJ$7:$BJ$46, MATCH(CONCATENATE(DU$22, $DR24), 'Fixtures Predictions &amp; Results'!$BL$7:$BL$46, 0)), ""))</f>
        <v/>
      </c>
      <c r="DV24" s="17" t="str">
        <f>IFERROR(INDEX('Fixtures Predictions &amp; Results'!$BI$7:$BI$46, MATCH(CONCATENATE($DR24, DV$22), 'Fixtures Predictions &amp; Results'!$BL$7:$BL$46, 0)), IFERROR(INDEX('Fixtures Predictions &amp; Results'!$BJ$7:$BJ$46, MATCH(CONCATENATE(DV$22, $DR24), 'Fixtures Predictions &amp; Results'!$BL$7:$BL$46, 0)), ""))</f>
        <v/>
      </c>
      <c r="DW24" s="7" t="str">
        <f>IFERROR(INDEX('Fixtures Predictions &amp; Results'!$BI$7:$BI$46, MATCH(CONCATENATE($DR24, DW$22), 'Fixtures Predictions &amp; Results'!$BL$7:$BL$46, 0)), IFERROR(INDEX('Fixtures Predictions &amp; Results'!$BJ$7:$BJ$46, MATCH(CONCATENATE(DW$22, $DR24), 'Fixtures Predictions &amp; Results'!$BL$7:$BL$46, 0)), ""))</f>
        <v/>
      </c>
      <c r="DY24" s="47" t="str">
        <f t="shared" ref="DY24:DY27" si="96">$AW24</f>
        <v>Australia</v>
      </c>
      <c r="DZ24" s="16">
        <f>SUMIF('Fixtures Predictions &amp; Results'!$BL$7:$BL$46, CONCATENATE($DY24, DZ$22), 'Fixtures Predictions &amp; Results'!$H$7:$H$46)+SUMIF('Fixtures Predictions &amp; Results'!$BL$7:$BL$46, CONCATENATE(DZ$22, $DY24), 'Fixtures Predictions &amp; Results'!$I$7:$I$46)</f>
        <v>0</v>
      </c>
      <c r="EA24" s="17" t="s">
        <v>307</v>
      </c>
      <c r="EB24" s="17">
        <f>SUMIF('Fixtures Predictions &amp; Results'!$BL$7:$BL$46, CONCATENATE($DY24, EB$22), 'Fixtures Predictions &amp; Results'!$H$7:$H$46)+SUMIF('Fixtures Predictions &amp; Results'!$BL$7:$BL$46, CONCATENATE(EB$22, $DY24), 'Fixtures Predictions &amp; Results'!$I$7:$I$46)</f>
        <v>0</v>
      </c>
      <c r="EC24" s="17">
        <f>SUMIF('Fixtures Predictions &amp; Results'!$BL$7:$BL$46, CONCATENATE($DY24, EC$22), 'Fixtures Predictions &amp; Results'!$H$7:$H$46)+SUMIF('Fixtures Predictions &amp; Results'!$BL$7:$BL$46, CONCATENATE(EC$22, $DY24), 'Fixtures Predictions &amp; Results'!$I$7:$I$46)</f>
        <v>0</v>
      </c>
      <c r="ED24" s="7">
        <f>SUMIF('Fixtures Predictions &amp; Results'!$BL$7:$BL$46, CONCATENATE($DY24, ED$22), 'Fixtures Predictions &amp; Results'!$H$7:$H$46)+SUMIF('Fixtures Predictions &amp; Results'!$BL$7:$BL$46, CONCATENATE(ED$22, $DY24), 'Fixtures Predictions &amp; Results'!$I$7:$I$46)</f>
        <v>0</v>
      </c>
      <c r="EF24" s="47" t="str">
        <f t="shared" ref="EF24:EF27" si="97">$AW24</f>
        <v>Australia</v>
      </c>
      <c r="EG24" s="16" t="str">
        <f>IF(DS24="L", 0, IF(DS24="D", 2, IF(DS24="W", 4, "")))</f>
        <v/>
      </c>
      <c r="EH24" s="17" t="s">
        <v>307</v>
      </c>
      <c r="EI24" s="17" t="str">
        <f t="shared" si="86"/>
        <v/>
      </c>
      <c r="EJ24" s="17" t="str">
        <f t="shared" si="87"/>
        <v/>
      </c>
      <c r="EK24" s="7" t="str">
        <f t="shared" si="88"/>
        <v/>
      </c>
      <c r="EM24" s="47" t="str">
        <f>IF(EM22=$DP24, $AW24, "")</f>
        <v>Australia</v>
      </c>
      <c r="EN24" s="16">
        <f>IF(EM24="", "", SUM(IF(EM25="", 0, $EI24), IF(EM26="", 0, $EJ24), IF(EM23="", 0, EG24), IF(EM27="", 0, $EK24)))</f>
        <v>0</v>
      </c>
      <c r="EO24" s="17">
        <f t="shared" ref="EO24:EO27" si="98">IF(EM24="", "", EP24-EQ24)</f>
        <v>0</v>
      </c>
      <c r="EP24" s="7">
        <f>IF(EM24="", "", SUM(IF(EM25="", 0, $EB24), IF(EM26="", 0, $EC24), IF(EM23="", 0, $DZ24), IF(EM27="", 0, $ED24)))</f>
        <v>0</v>
      </c>
      <c r="EQ24" s="34">
        <f>IF(EM24="", "", SUM(IF(EM25="", 0, $EA25), IF(EM26="", 0, $EA26), IF(EM23="", 0, $EA23), IF(EM27="", 0, $EA27)))</f>
        <v>0</v>
      </c>
      <c r="ER24" s="34">
        <f>IF(EM24="", "", EN24*10000+EO24*100+EP24)</f>
        <v>0</v>
      </c>
      <c r="ES24" s="34">
        <f>IF(ER24="", "", COUNTIF(ER23:ER27, "&gt;"&amp;ER24)+1)</f>
        <v>1</v>
      </c>
      <c r="ET24" s="34" t="str">
        <f>IFERROR(IF(COUNTIF(ES23:ES27, ES24)&gt;1, "", ES24), "")</f>
        <v/>
      </c>
      <c r="EV24" s="47" t="str">
        <f t="shared" ref="EV24:EV27" si="99">IF(ET24="", EM24, "")</f>
        <v>Australia</v>
      </c>
      <c r="EW24" s="16">
        <f>IF(EV24="", "", SUM(IF(EV25="", 0, $EI24), IF(EV26="", 0, $EJ24), IF(EV23="", 0, EG24), IF(EV27="", 0, $EK24)))</f>
        <v>0</v>
      </c>
      <c r="EX24" s="17">
        <f t="shared" ref="EX24" si="100">IF(EV24="", "", EY24-EZ24)</f>
        <v>0</v>
      </c>
      <c r="EY24" s="7">
        <f>IF(EV24="", "", SUM(IF(EV25="", 0, $EB24), IF(EV26="", 0, $EC24), IF(EV23="", 0, $DZ24), IF(EV27="", 0, $ED24)))</f>
        <v>0</v>
      </c>
      <c r="EZ24" s="34">
        <f>IF(EV24="", "", SUM(IF(EV25="", 0, $EA25), IF(EV26="", 0, $EA26), IF(EV23="", 0, $EA23), IF(EV27="", 0, $EA27)))</f>
        <v>0</v>
      </c>
      <c r="FA24" s="34">
        <f>IF(EV24="", "", EW24*10000+EX24*100+EY24)</f>
        <v>0</v>
      </c>
      <c r="FB24" s="34">
        <f>IF(FA24="", "", COUNTIF(FA23:FA27, "&gt;"&amp;FA24)+1)</f>
        <v>1</v>
      </c>
      <c r="FC24" s="34" t="str">
        <f>IFERROR(IF(COUNTIF(FB23:FB27, FB24)&gt;1, "", FB24), "")</f>
        <v/>
      </c>
      <c r="FE24" s="47" t="str">
        <f t="shared" ref="FE24:FE27" si="101">IF(FC24="", EV24, "")</f>
        <v>Australia</v>
      </c>
      <c r="FF24" s="16">
        <f>IF(FE24="", "", SUM(IF(FE25="", 0, $EI24), IF(FE26="", 0, $EJ24), IF(FE23="", 0, EG24), IF(FE27="", 0, $EK24)))</f>
        <v>0</v>
      </c>
      <c r="FG24" s="17">
        <f t="shared" ref="FG24:FG27" si="102">IF(FE24="", "", FH24-FI24)</f>
        <v>0</v>
      </c>
      <c r="FH24" s="7">
        <f>IF(FE24="", "", SUM(IF(FE25="", 0, $EB24), IF(FE26="", 0, $EC24), IF(FE23="", 0, $DZ24), IF(FE27="", 0, $ED24)))</f>
        <v>0</v>
      </c>
      <c r="FI24" s="34">
        <f>IF(FE24="", "", SUM(IF(FE25="", 0, $EA25), IF(FE26="", 0, $EA26), IF(FE23="", 0, $EA23), IF(FE27="", 0, $EA27)))</f>
        <v>0</v>
      </c>
      <c r="FJ24" s="34">
        <f>IF(FE24="", "", FF24*10000+FG24*100+FH24)</f>
        <v>0</v>
      </c>
      <c r="FK24" s="34">
        <f>IF(FJ24="", "", COUNTIF(FJ23:FJ27, "&gt;"&amp;FJ24)+1)</f>
        <v>1</v>
      </c>
      <c r="FL24" s="34" t="str">
        <f>IFERROR(IF(COUNTIF(FK23:FK27, FK24)&gt;1, "", FK24), "")</f>
        <v/>
      </c>
      <c r="FN24" s="34">
        <f t="shared" ref="FN24:FN27" si="103">SUM(FL24, FC24, ET24)</f>
        <v>0</v>
      </c>
      <c r="FO24" s="94">
        <f>IF(FN24=0, 0, 6-FN24)</f>
        <v>0</v>
      </c>
      <c r="FQ24" s="47" t="str">
        <f>IF(FQ22=$DP24, $AW24, "")</f>
        <v/>
      </c>
      <c r="FR24" s="16" t="str">
        <f>IF(FQ24="", "", SUM(IF(FQ25="", 0, $EI24), IF(FQ26="", 0, $EJ24), IF(FQ23="", 0, FK24), IF(FQ27="", 0, $EK24)))</f>
        <v/>
      </c>
      <c r="FS24" s="17" t="str">
        <f t="shared" ref="FS24:FS27" si="104">IF(FQ24="", "", FT24-FU24)</f>
        <v/>
      </c>
      <c r="FT24" s="7" t="str">
        <f>IF(FQ24="", "", SUM(IF(FQ25="", 0, $EB24), IF(FQ26="", 0, $EC24), IF(FQ23="", 0, $DZ24), IF(FQ27="", 0, $ED24)))</f>
        <v/>
      </c>
      <c r="FU24" s="34" t="str">
        <f>IF(FQ24="", "", SUM(IF(FQ25="", 0, $EA25), IF(FQ26="", 0, $EA26), IF(FQ23="", 0, $EA23), IF(FQ27="", 0, $EA27)))</f>
        <v/>
      </c>
      <c r="FV24" s="34" t="str">
        <f>IF(FQ24="", "", FR24*10000+FS24*100+FT24)</f>
        <v/>
      </c>
      <c r="FW24" s="34" t="str">
        <f>IF(FV24="", "", COUNTIF(FV23:FV27, "&gt;"&amp;FV24)+1)</f>
        <v/>
      </c>
      <c r="FX24" s="34" t="str">
        <f>IFERROR(IF(COUNTIF(FW23:FW27, FW24)&gt;1, "", FW24), "")</f>
        <v/>
      </c>
      <c r="FZ24" s="47" t="str">
        <f t="shared" ref="FZ24:FZ27" si="105">IF(FX24="", FQ24, "")</f>
        <v/>
      </c>
      <c r="GA24" s="16" t="str">
        <f>IF(FZ24="", "", SUM(IF(FZ25="", 0, $EI24), IF(FZ26="", 0, $EJ24), IF(FZ23="", 0, FK24), IF(FZ27="", 0, $EK24)))</f>
        <v/>
      </c>
      <c r="GB24" s="17" t="str">
        <f t="shared" ref="GB24" si="106">IF(FZ24="", "", GC24-GD24)</f>
        <v/>
      </c>
      <c r="GC24" s="7" t="str">
        <f>IF(FZ24="", "", SUM(IF(FZ25="", 0, $EB24), IF(FZ26="", 0, $EC24), IF(FZ23="", 0, $DZ24), IF(FZ27="", 0, $ED24)))</f>
        <v/>
      </c>
      <c r="GD24" s="34" t="str">
        <f>IF(FZ24="", "", SUM(IF(FZ25="", 0, $EA25), IF(FZ26="", 0, $EA26), IF(FZ23="", 0, $EA23), IF(FZ27="", 0, $EA27)))</f>
        <v/>
      </c>
      <c r="GE24" s="34" t="str">
        <f>IF(FZ24="", "", GA24*10000+GB24*100+GC24)</f>
        <v/>
      </c>
      <c r="GF24" s="34" t="str">
        <f>IF(GE24="", "", COUNTIF(GE23:GE27, "&gt;"&amp;GE24)+1)</f>
        <v/>
      </c>
      <c r="GG24" s="34" t="str">
        <f>IFERROR(IF(COUNTIF(GF23:GF27, GF24)&gt;1, "", GF24), "")</f>
        <v/>
      </c>
      <c r="GI24" s="47" t="str">
        <f t="shared" ref="GI24:GI27" si="107">IF(GG24="", FZ24, "")</f>
        <v/>
      </c>
      <c r="GJ24" s="16" t="str">
        <f>IF(GI24="", "", SUM(IF(GI25="", 0, $EI24), IF(GI26="", 0, $EJ24), IF(GI23="", 0, FK24), IF(GI27="", 0, $EK24)))</f>
        <v/>
      </c>
      <c r="GK24" s="17" t="str">
        <f t="shared" ref="GK24:GK27" si="108">IF(GI24="", "", GL24-GM24)</f>
        <v/>
      </c>
      <c r="GL24" s="7" t="str">
        <f>IF(GI24="", "", SUM(IF(GI25="", 0, $EB24), IF(GI26="", 0, $EC24), IF(GI23="", 0, $DZ24), IF(GI27="", 0, $ED24)))</f>
        <v/>
      </c>
      <c r="GM24" s="34" t="str">
        <f>IF(GI24="", "", SUM(IF(GI25="", 0, $EA25), IF(GI26="", 0, $EA26), IF(GI23="", 0, $EA23), IF(GI27="", 0, $EA27)))</f>
        <v/>
      </c>
      <c r="GN24" s="34" t="str">
        <f>IF(GI24="", "", GJ24*10000+GK24*100+GL24)</f>
        <v/>
      </c>
      <c r="GO24" s="34" t="str">
        <f>IF(GN24="", "", COUNTIF(GN23:GN27, "&gt;"&amp;GN24)+1)</f>
        <v/>
      </c>
      <c r="GP24" s="34" t="str">
        <f>IFERROR(IF(COUNTIF(GO23:GO27, GO24)&gt;1, "", GO24), "")</f>
        <v/>
      </c>
      <c r="GR24" s="34">
        <f t="shared" ref="GR24:GR25" si="109">SUM(GP24, GG24, FX24)</f>
        <v>0</v>
      </c>
      <c r="GS24" s="94">
        <f>IF(GR24=0, 0, 6-GR24)</f>
        <v>0</v>
      </c>
    </row>
    <row r="25" spans="1:201" x14ac:dyDescent="0.25">
      <c r="A25" s="2"/>
      <c r="B25" s="296">
        <v>3</v>
      </c>
      <c r="C25" s="297"/>
      <c r="D25" s="201" t="str">
        <f>IFERROR(INDEX($AW23:$AW27, MATCH($B25, $BQ23:$BQ27, 0)), "")</f>
        <v>Fiji</v>
      </c>
      <c r="E25" s="201"/>
      <c r="F25" s="201"/>
      <c r="G25" s="201"/>
      <c r="H25" s="201"/>
      <c r="I25" s="201"/>
      <c r="J25" s="201"/>
      <c r="K25" s="148">
        <f>IFERROR(INDEX($AX23:$AX27, MATCH($B25, $BQ23:$BQ27, 0)), "")</f>
        <v>0</v>
      </c>
      <c r="L25" s="148"/>
      <c r="M25" s="147">
        <f>IFERROR(INDEX($AY23:$AY27, MATCH($B25, $BQ23:$BQ27, 0)), "")</f>
        <v>0</v>
      </c>
      <c r="N25" s="148"/>
      <c r="O25" s="148">
        <f>IFERROR(INDEX($AZ23:$AZ27, MATCH($B25, $BQ23:$BQ27, 0)), "")</f>
        <v>0</v>
      </c>
      <c r="P25" s="148"/>
      <c r="Q25" s="148">
        <f>IFERROR(INDEX($BA23:$BA27, MATCH($B25, $BQ23:$BQ27, 0)), "")</f>
        <v>0</v>
      </c>
      <c r="R25" s="149"/>
      <c r="S25" s="147">
        <f>IFERROR(INDEX($BB23:$BB27, MATCH($B25, $BQ23:$BQ27, 0)), "")</f>
        <v>0</v>
      </c>
      <c r="T25" s="148"/>
      <c r="U25" s="148">
        <f>IFERROR(INDEX($BC23:$BC27, MATCH($B25, $BQ23:$BQ27, 0)), "")</f>
        <v>0</v>
      </c>
      <c r="V25" s="148"/>
      <c r="W25" s="148">
        <f>IFERROR(INDEX($BD23:$BD27, MATCH($B25, $BQ23:$BQ27, 0)), "")</f>
        <v>0</v>
      </c>
      <c r="X25" s="149"/>
      <c r="Y25" s="148">
        <f>IFERROR(INDEX($BE23:$BE27, MATCH($B25, $BQ23:$BQ27, 0)), "")</f>
        <v>0</v>
      </c>
      <c r="Z25" s="148"/>
      <c r="AA25" s="148">
        <f>IFERROR(INDEX($BF23:$BF27, MATCH($B25, $BQ23:$BQ27, 0)), "")</f>
        <v>0</v>
      </c>
      <c r="AB25" s="148"/>
      <c r="AC25" s="147">
        <f>IFERROR(INDEX($BG23:$BG27, MATCH($B25, $BQ23:$BQ27, 0)), "")</f>
        <v>0</v>
      </c>
      <c r="AD25" s="149"/>
      <c r="AE25" s="299">
        <f>IFERROR(INDEX($BH23:$BH27, MATCH($B25, $BQ23:$BQ27, 0)), "")</f>
        <v>0</v>
      </c>
      <c r="AF25" s="300"/>
      <c r="AG25" s="2"/>
      <c r="AH25" s="2"/>
      <c r="AI25" s="2"/>
      <c r="AJ25" s="201" t="str">
        <f>'Tournament Setup'!$BB17</f>
        <v>Fiji</v>
      </c>
      <c r="AK25" s="201"/>
      <c r="AL25" s="201"/>
      <c r="AM25" s="201"/>
      <c r="AN25" s="201"/>
      <c r="AO25" s="201"/>
      <c r="AP25" s="201"/>
      <c r="AQ25" s="2"/>
      <c r="AR25" s="124"/>
      <c r="AS25" s="126"/>
      <c r="AT25" s="2"/>
      <c r="AV25" s="46">
        <v>3</v>
      </c>
      <c r="AW25" s="47" t="str">
        <f t="shared" si="84"/>
        <v>Fiji</v>
      </c>
      <c r="AX25" s="16">
        <f t="shared" si="89"/>
        <v>0</v>
      </c>
      <c r="AY25" s="17">
        <f>COUNTIF('Fixtures Predictions &amp; Results'!$BN$7:$BN$46, $AW25)</f>
        <v>0</v>
      </c>
      <c r="AZ25" s="17">
        <f>COUNTIF('Fixtures Predictions &amp; Results'!$BO$7:$BO$46, $AW25)+COUNTIF('Fixtures Predictions &amp; Results'!$BP$7:$BP$46, $AW25)</f>
        <v>0</v>
      </c>
      <c r="BA25" s="17">
        <f>COUNTIF('Fixtures Predictions &amp; Results'!$BQ$7:$BQ$46, $AW25)</f>
        <v>0</v>
      </c>
      <c r="BB25" s="17">
        <f>SUMIF('Fixtures Predictions &amp; Results'!$B$7:$B$46, $AW25, 'Fixtures Predictions &amp; Results'!$H$7:$H$46)+SUMIF('Fixtures Predictions &amp; Results'!$D$7:$D$46, $AW25, 'Fixtures Predictions &amp; Results'!$I$7:$I$46)</f>
        <v>0</v>
      </c>
      <c r="BC25" s="17">
        <f>SUMIF('Fixtures Predictions &amp; Results'!$B$7:$B$46, $AW25, 'Fixtures Predictions &amp; Results'!$I$7:$I$46)+SUMIF('Fixtures Predictions &amp; Results'!$D$7:$D$46, $AW25, 'Fixtures Predictions &amp; Results'!$H$7:$H$46)</f>
        <v>0</v>
      </c>
      <c r="BD25" s="17">
        <f t="shared" si="90"/>
        <v>0</v>
      </c>
      <c r="BE25" s="54">
        <f>SUMIF('Fixtures Predictions &amp; Results'!$B$7:$B$46, $AW25, 'Fixtures Predictions &amp; Results'!$K$7:$K$46)+SUMIF('Fixtures Predictions &amp; Results'!$D$7:$D$46, $AW25, 'Fixtures Predictions &amp; Results'!$L$7:$L$46)</f>
        <v>0</v>
      </c>
      <c r="BF25" s="17">
        <f>SUMIF('Fixtures Predictions &amp; Results'!$B$7:$B$46, $AW25, 'Fixtures Predictions &amp; Results'!$L$7:$L$46)+SUMIF('Fixtures Predictions &amp; Results'!$D$7:$D$46, $AW25, 'Fixtures Predictions &amp; Results'!$K$7:$K$46)</f>
        <v>0</v>
      </c>
      <c r="BG25" s="17">
        <f>SUMIF('Fixtures Predictions &amp; Results'!$B$7:$B$46, $AW25, 'Fixtures Predictions &amp; Results'!$BX$7:$BX$46)+SUMIF('Fixtures Predictions &amp; Results'!$D$7:$D$46, $AW25, 'Fixtures Predictions &amp; Results'!$BY$7:$BY$46)</f>
        <v>0</v>
      </c>
      <c r="BH25" s="57">
        <f>(AY25*4)+(AZ25*2)+BG25+AO27</f>
        <v>0</v>
      </c>
      <c r="BI25" s="16">
        <f>COUNTIF($BD23:$BD27, "&lt;"&amp;$BD25)+1</f>
        <v>1</v>
      </c>
      <c r="BJ25" s="17">
        <f>COUNTIF($BB23:$BB27, "&lt;"&amp;$BB25)+1</f>
        <v>1</v>
      </c>
      <c r="BK25" s="54">
        <f t="shared" si="91"/>
        <v>0</v>
      </c>
      <c r="BL25" s="54">
        <f>COUNTIF($BK23:$BK27, "&lt;"&amp;$BK25)+1</f>
        <v>1</v>
      </c>
      <c r="BM25" s="54">
        <f t="shared" si="92"/>
        <v>0</v>
      </c>
      <c r="BN25" s="54">
        <f>COUNTIF($BE23:$BE27, "&lt;"&amp;$BE25)+1</f>
        <v>1</v>
      </c>
      <c r="BO25" s="54">
        <f t="shared" si="93"/>
        <v>3</v>
      </c>
      <c r="BP25" s="54">
        <f t="shared" si="85"/>
        <v>11113</v>
      </c>
      <c r="BQ25" s="60">
        <f>COUNTIF($BP23:$BP27, "&gt;"&amp;$BP25)+1</f>
        <v>3</v>
      </c>
      <c r="BS25" s="49">
        <v>3</v>
      </c>
      <c r="CC25" s="16" t="str">
        <f>IFERROR(INDEX('Tournament Setup'!$J$90:$J$109, MATCH($D25, 'Tournament Setup'!$B$90:$B$109, 0)), "")</f>
        <v>White</v>
      </c>
      <c r="CD25" s="7" t="str">
        <f>IFERROR(INDEX('Tournament Setup'!$Q$90:$Q$109, MATCH($D25, 'Tournament Setup'!$B$90:$B$109, 0)), "")</f>
        <v>Black</v>
      </c>
      <c r="DI25" s="16" t="str">
        <f>IFERROR(INDEX('Tournament Setup'!$J$90:$J$109, MATCH($AJ25, 'Tournament Setup'!$B$90:$B$109, 0)), "")</f>
        <v>White</v>
      </c>
      <c r="DJ25" s="7" t="str">
        <f>IFERROR(INDEX('Tournament Setup'!$Q$90:$Q$109, MATCH($AJ25, 'Tournament Setup'!$B$90:$B$109, 0)), "")</f>
        <v>Black</v>
      </c>
      <c r="DO25" s="16">
        <f>IF(BH25=BH24, DO24, IF(BH25=BH23, DO23, IF(COUNTIF(BH25:BH27, BH25)&gt;1, MAX(DO22:DO24)+1, "")))</f>
        <v>1</v>
      </c>
      <c r="DP25" s="34">
        <f t="shared" si="94"/>
        <v>1</v>
      </c>
      <c r="DR25" s="47" t="str">
        <f t="shared" si="95"/>
        <v>Fiji</v>
      </c>
      <c r="DS25" s="16" t="str">
        <f>IFERROR(INDEX('Fixtures Predictions &amp; Results'!$BI$7:$BI$46, MATCH(CONCATENATE($DR25, DS$22), 'Fixtures Predictions &amp; Results'!$BL$7:$BL$46, 0)), IFERROR(INDEX('Fixtures Predictions &amp; Results'!$BJ$7:$BJ$46, MATCH(CONCATENATE(DS$22, $DR25), 'Fixtures Predictions &amp; Results'!$BL$7:$BL$46, 0)), ""))</f>
        <v/>
      </c>
      <c r="DT25" s="17" t="str">
        <f>IFERROR(INDEX('Fixtures Predictions &amp; Results'!$BI$7:$BI$46, MATCH(CONCATENATE($DR25, DT$22), 'Fixtures Predictions &amp; Results'!$BL$7:$BL$46, 0)), IFERROR(INDEX('Fixtures Predictions &amp; Results'!$BJ$7:$BJ$46, MATCH(CONCATENATE(DT$22, $DR25), 'Fixtures Predictions &amp; Results'!$BL$7:$BL$46, 0)), ""))</f>
        <v/>
      </c>
      <c r="DU25" s="17" t="s">
        <v>307</v>
      </c>
      <c r="DV25" s="17" t="str">
        <f>IFERROR(INDEX('Fixtures Predictions &amp; Results'!$BI$7:$BI$46, MATCH(CONCATENATE($DR25, DV$22), 'Fixtures Predictions &amp; Results'!$BL$7:$BL$46, 0)), IFERROR(INDEX('Fixtures Predictions &amp; Results'!$BJ$7:$BJ$46, MATCH(CONCATENATE(DV$22, $DR25), 'Fixtures Predictions &amp; Results'!$BL$7:$BL$46, 0)), ""))</f>
        <v/>
      </c>
      <c r="DW25" s="7" t="str">
        <f>IFERROR(INDEX('Fixtures Predictions &amp; Results'!$BI$7:$BI$46, MATCH(CONCATENATE($DR25, DW$22), 'Fixtures Predictions &amp; Results'!$BL$7:$BL$46, 0)), IFERROR(INDEX('Fixtures Predictions &amp; Results'!$BJ$7:$BJ$46, MATCH(CONCATENATE(DW$22, $DR25), 'Fixtures Predictions &amp; Results'!$BL$7:$BL$46, 0)), ""))</f>
        <v/>
      </c>
      <c r="DY25" s="47" t="str">
        <f t="shared" si="96"/>
        <v>Fiji</v>
      </c>
      <c r="DZ25" s="16">
        <f>SUMIF('Fixtures Predictions &amp; Results'!$BL$7:$BL$46, CONCATENATE($DY25, DZ$22), 'Fixtures Predictions &amp; Results'!$H$7:$H$46)+SUMIF('Fixtures Predictions &amp; Results'!$BL$7:$BL$46, CONCATENATE(DZ$22, $DY25), 'Fixtures Predictions &amp; Results'!$I$7:$I$46)</f>
        <v>0</v>
      </c>
      <c r="EA25" s="17">
        <f>SUMIF('Fixtures Predictions &amp; Results'!$BL$7:$BL$46, CONCATENATE($DY25, EA$22), 'Fixtures Predictions &amp; Results'!$H$7:$H$46)+SUMIF('Fixtures Predictions &amp; Results'!$BL$7:$BL$46, CONCATENATE(EA$22, $DY25), 'Fixtures Predictions &amp; Results'!$I$7:$I$46)</f>
        <v>0</v>
      </c>
      <c r="EB25" s="17" t="s">
        <v>307</v>
      </c>
      <c r="EC25" s="17">
        <f>SUMIF('Fixtures Predictions &amp; Results'!$BL$7:$BL$46, CONCATENATE($DY25, EC$22), 'Fixtures Predictions &amp; Results'!$H$7:$H$46)+SUMIF('Fixtures Predictions &amp; Results'!$BL$7:$BL$46, CONCATENATE(EC$22, $DY25), 'Fixtures Predictions &amp; Results'!$I$7:$I$46)</f>
        <v>0</v>
      </c>
      <c r="ED25" s="7">
        <f>SUMIF('Fixtures Predictions &amp; Results'!$BL$7:$BL$46, CONCATENATE($DY25, ED$22), 'Fixtures Predictions &amp; Results'!$H$7:$H$46)+SUMIF('Fixtures Predictions &amp; Results'!$BL$7:$BL$46, CONCATENATE(ED$22, $DY25), 'Fixtures Predictions &amp; Results'!$I$7:$I$46)</f>
        <v>0</v>
      </c>
      <c r="EF25" s="47" t="str">
        <f t="shared" si="97"/>
        <v>Fiji</v>
      </c>
      <c r="EG25" s="16" t="str">
        <f t="shared" ref="EG25:EG27" si="110">IF(DS25="L", 0, IF(DS25="D", 2, IF(DS25="W", 4, "")))</f>
        <v/>
      </c>
      <c r="EH25" s="17" t="str">
        <f t="shared" ref="EH25:EH27" si="111">IF(DT25="L", 0, IF(DT25="D", 2, IF(DT25="W", 4, "")))</f>
        <v/>
      </c>
      <c r="EI25" s="17" t="s">
        <v>307</v>
      </c>
      <c r="EJ25" s="17" t="str">
        <f t="shared" si="87"/>
        <v/>
      </c>
      <c r="EK25" s="7" t="str">
        <f t="shared" si="88"/>
        <v/>
      </c>
      <c r="EM25" s="47" t="str">
        <f>IF(EM22=$DP25, $AW25, "")</f>
        <v>Fiji</v>
      </c>
      <c r="EN25" s="16">
        <f>IF(EM25="", "", SUM(IF(EM26="", 0, $EJ25), IF(EM23="", 0, EG25), IF(EM24="", 0, $EH25), IF(EM27="", 0, $EK25)))</f>
        <v>0</v>
      </c>
      <c r="EO25" s="17">
        <f t="shared" si="98"/>
        <v>0</v>
      </c>
      <c r="EP25" s="7">
        <f>IF(EM25="", "", SUM(IF(EM26="", 0, $EC25), IF(EM23="", 0, $DZ25), IF(EM24="", 0, $EA25), IF(EM27="", 0, $ED25)))</f>
        <v>0</v>
      </c>
      <c r="EQ25" s="34">
        <f>IF(EM25="", "", SUM(IF(EM26="", 0, $EB26), IF(EM23="", 0, $EB23), IF(EM24="", 0, $EB24), IF(EM27="", 0, $EB27)))</f>
        <v>0</v>
      </c>
      <c r="ER25" s="34">
        <f t="shared" ref="ER25:ER27" si="112">IF(EM25="", "", EN25*10000+EO25*100+EP25)</f>
        <v>0</v>
      </c>
      <c r="ES25" s="34">
        <f>IF(ER25="", "", COUNTIF(ER23:ER27, "&gt;"&amp;ER25)+1)</f>
        <v>1</v>
      </c>
      <c r="ET25" s="34" t="str">
        <f>IFERROR(IF(COUNTIF(ES23:ES27, ES25)&gt;1, "", ES25), "")</f>
        <v/>
      </c>
      <c r="EV25" s="47" t="str">
        <f t="shared" si="99"/>
        <v>Fiji</v>
      </c>
      <c r="EW25" s="16">
        <f>IF(EV25="", "", SUM(IF(EV26="", 0, $EJ25), IF(EV23="", 0, EG25), IF(EV24="", 0, $EH25), IF(EV27="", 0, $EK25)))</f>
        <v>0</v>
      </c>
      <c r="EX25" s="17">
        <f>IF(EV25="", "", EY25-EZ25)</f>
        <v>0</v>
      </c>
      <c r="EY25" s="7">
        <f>IF(EV25="", "", SUM(IF(EV26="", 0, $EC25), IF(EV23="", 0, $DZ25), IF(EV24="", 0, $EA25), IF(EV27="", 0, $ED25)))</f>
        <v>0</v>
      </c>
      <c r="EZ25" s="34">
        <f>IF(EV25="", "", SUM(IF(EV26="", 0, $EB26), IF(EV23="", 0, $EB23), IF(EV24="", 0, $EB24), IF(EV27="", 0, $EB27)))</f>
        <v>0</v>
      </c>
      <c r="FA25" s="34">
        <f t="shared" ref="FA25:FA27" si="113">IF(EV25="", "", EW25*10000+EX25*100+EY25)</f>
        <v>0</v>
      </c>
      <c r="FB25" s="34">
        <f>IF(FA25="", "", COUNTIF(FA23:FA27, "&gt;"&amp;FA25)+1)</f>
        <v>1</v>
      </c>
      <c r="FC25" s="34" t="str">
        <f>IFERROR(IF(COUNTIF(FB23:FB27, FB25)&gt;1, "", FB25), "")</f>
        <v/>
      </c>
      <c r="FE25" s="47" t="str">
        <f t="shared" si="101"/>
        <v>Fiji</v>
      </c>
      <c r="FF25" s="16">
        <f>IF(FE25="", "", SUM(IF(FE26="", 0, $EJ25), IF(FE23="", 0, EG25), IF(FE24="", 0, $EH25), IF(FE27="", 0, $EK25)))</f>
        <v>0</v>
      </c>
      <c r="FG25" s="17">
        <f t="shared" si="102"/>
        <v>0</v>
      </c>
      <c r="FH25" s="7">
        <f>IF(FE25="", "", SUM(IF(FE26="", 0, $EC25), IF(FE23="", 0, $DZ25), IF(FE24="", 0, $EA25), IF(FE27="", 0, $ED25)))</f>
        <v>0</v>
      </c>
      <c r="FI25" s="34">
        <f>IF(FE25="", "", SUM(IF(FE26="", 0, $EB26), IF(FE23="", 0, $EB23), IF(FE24="", 0, $EB24), IF(FE27="", 0, $EB27)))</f>
        <v>0</v>
      </c>
      <c r="FJ25" s="34">
        <f t="shared" ref="FJ25:FJ27" si="114">IF(FE25="", "", FF25*10000+FG25*100+FH25)</f>
        <v>0</v>
      </c>
      <c r="FK25" s="34">
        <f>IF(FJ25="", "", COUNTIF(FJ23:FJ27, "&gt;"&amp;FJ25)+1)</f>
        <v>1</v>
      </c>
      <c r="FL25" s="34" t="str">
        <f>IFERROR(IF(COUNTIF(FK23:FK27, FK25)&gt;1, "", FK25), "")</f>
        <v/>
      </c>
      <c r="FN25" s="34">
        <f t="shared" si="103"/>
        <v>0</v>
      </c>
      <c r="FO25" s="94">
        <f>IF(FN25=0, 0, 6-FN25)</f>
        <v>0</v>
      </c>
      <c r="FQ25" s="47" t="str">
        <f>IF(FQ22=$DP25, $AW25, "")</f>
        <v/>
      </c>
      <c r="FR25" s="16" t="str">
        <f>IF(FQ25="", "", SUM(IF(FQ26="", 0, $EJ25), IF(FQ23="", 0, FK25), IF(FQ24="", 0, $EH25), IF(FQ27="", 0, $EK25)))</f>
        <v/>
      </c>
      <c r="FS25" s="17" t="str">
        <f t="shared" si="104"/>
        <v/>
      </c>
      <c r="FT25" s="7" t="str">
        <f>IF(FQ25="", "", SUM(IF(FQ26="", 0, $EC25), IF(FQ23="", 0, $DZ25), IF(FQ24="", 0, $EA25), IF(FQ27="", 0, $ED25)))</f>
        <v/>
      </c>
      <c r="FU25" s="34" t="str">
        <f>IF(FQ25="", "", SUM(IF(FQ26="", 0, $EB26), IF(FQ23="", 0, $EB23), IF(FQ24="", 0, $EB24), IF(FQ27="", 0, $EB27)))</f>
        <v/>
      </c>
      <c r="FV25" s="34" t="str">
        <f t="shared" ref="FV25:FV27" si="115">IF(FQ25="", "", FR25*10000+FS25*100+FT25)</f>
        <v/>
      </c>
      <c r="FW25" s="34" t="str">
        <f>IF(FV25="", "", COUNTIF(FV23:FV27, "&gt;"&amp;FV25)+1)</f>
        <v/>
      </c>
      <c r="FX25" s="34" t="str">
        <f>IFERROR(IF(COUNTIF(FW23:FW27, FW25)&gt;1, "", FW25), "")</f>
        <v/>
      </c>
      <c r="FZ25" s="47" t="str">
        <f t="shared" si="105"/>
        <v/>
      </c>
      <c r="GA25" s="16" t="str">
        <f>IF(FZ25="", "", SUM(IF(FZ26="", 0, $EJ25), IF(FZ23="", 0, FK25), IF(FZ24="", 0, $EH25), IF(FZ27="", 0, $EK25)))</f>
        <v/>
      </c>
      <c r="GB25" s="17" t="str">
        <f>IF(FZ25="", "", GC25-GD25)</f>
        <v/>
      </c>
      <c r="GC25" s="7" t="str">
        <f>IF(FZ25="", "", SUM(IF(FZ26="", 0, $EC25), IF(FZ23="", 0, $DZ25), IF(FZ24="", 0, $EA25), IF(FZ27="", 0, $ED25)))</f>
        <v/>
      </c>
      <c r="GD25" s="34" t="str">
        <f>IF(FZ25="", "", SUM(IF(FZ26="", 0, $EB26), IF(FZ23="", 0, $EB23), IF(FZ24="", 0, $EB24), IF(FZ27="", 0, $EB27)))</f>
        <v/>
      </c>
      <c r="GE25" s="34" t="str">
        <f t="shared" ref="GE25:GE27" si="116">IF(FZ25="", "", GA25*10000+GB25*100+GC25)</f>
        <v/>
      </c>
      <c r="GF25" s="34" t="str">
        <f>IF(GE25="", "", COUNTIF(GE23:GE27, "&gt;"&amp;GE25)+1)</f>
        <v/>
      </c>
      <c r="GG25" s="34" t="str">
        <f>IFERROR(IF(COUNTIF(GF23:GF27, GF25)&gt;1, "", GF25), "")</f>
        <v/>
      </c>
      <c r="GI25" s="47" t="str">
        <f t="shared" si="107"/>
        <v/>
      </c>
      <c r="GJ25" s="16" t="str">
        <f>IF(GI25="", "", SUM(IF(GI26="", 0, $EJ25), IF(GI23="", 0, FK25), IF(GI24="", 0, $EH25), IF(GI27="", 0, $EK25)))</f>
        <v/>
      </c>
      <c r="GK25" s="17" t="str">
        <f t="shared" si="108"/>
        <v/>
      </c>
      <c r="GL25" s="7" t="str">
        <f>IF(GI25="", "", SUM(IF(GI26="", 0, $EC25), IF(GI23="", 0, $DZ25), IF(GI24="", 0, $EA25), IF(GI27="", 0, $ED25)))</f>
        <v/>
      </c>
      <c r="GM25" s="34" t="str">
        <f>IF(GI25="", "", SUM(IF(GI26="", 0, $EB26), IF(GI23="", 0, $EB23), IF(GI24="", 0, $EB24), IF(GI27="", 0, $EB27)))</f>
        <v/>
      </c>
      <c r="GN25" s="34" t="str">
        <f t="shared" ref="GN25:GN27" si="117">IF(GI25="", "", GJ25*10000+GK25*100+GL25)</f>
        <v/>
      </c>
      <c r="GO25" s="34" t="str">
        <f>IF(GN25="", "", COUNTIF(GN23:GN27, "&gt;"&amp;GN25)+1)</f>
        <v/>
      </c>
      <c r="GP25" s="34" t="str">
        <f>IFERROR(IF(COUNTIF(GO23:GO27, GO25)&gt;1, "", GO25), "")</f>
        <v/>
      </c>
      <c r="GR25" s="34">
        <f t="shared" si="109"/>
        <v>0</v>
      </c>
      <c r="GS25" s="94">
        <f>IF(GR25=0, 0, 6-GR25)</f>
        <v>0</v>
      </c>
    </row>
    <row r="26" spans="1:201" x14ac:dyDescent="0.25">
      <c r="A26" s="2"/>
      <c r="B26" s="296">
        <v>4</v>
      </c>
      <c r="C26" s="297"/>
      <c r="D26" s="201" t="str">
        <f>IFERROR(INDEX($AW23:$AW27, MATCH($B26, $BQ23:$BQ27, 0)), "")</f>
        <v>Georgia</v>
      </c>
      <c r="E26" s="201"/>
      <c r="F26" s="201"/>
      <c r="G26" s="201"/>
      <c r="H26" s="201"/>
      <c r="I26" s="201"/>
      <c r="J26" s="201"/>
      <c r="K26" s="148">
        <f>IFERROR(INDEX($AX23:$AX27, MATCH($B26, $BQ23:$BQ27, 0)), "")</f>
        <v>0</v>
      </c>
      <c r="L26" s="148"/>
      <c r="M26" s="147">
        <f>IFERROR(INDEX($AY23:$AY27, MATCH($B26, $BQ23:$BQ27, 0)), "")</f>
        <v>0</v>
      </c>
      <c r="N26" s="148"/>
      <c r="O26" s="148">
        <f>IFERROR(INDEX($AZ23:$AZ27, MATCH($B26, $BQ23:$BQ27, 0)), "")</f>
        <v>0</v>
      </c>
      <c r="P26" s="148"/>
      <c r="Q26" s="148">
        <f>IFERROR(INDEX($BA23:$BA27, MATCH($B26, $BQ23:$BQ27, 0)), "")</f>
        <v>0</v>
      </c>
      <c r="R26" s="149"/>
      <c r="S26" s="147">
        <f>IFERROR(INDEX($BB23:$BB27, MATCH($B26, $BQ23:$BQ27, 0)), "")</f>
        <v>0</v>
      </c>
      <c r="T26" s="148"/>
      <c r="U26" s="148">
        <f>IFERROR(INDEX($BC23:$BC27, MATCH($B26, $BQ23:$BQ27, 0)), "")</f>
        <v>0</v>
      </c>
      <c r="V26" s="148"/>
      <c r="W26" s="148">
        <f>IFERROR(INDEX($BD23:$BD27, MATCH($B26, $BQ23:$BQ27, 0)), "")</f>
        <v>0</v>
      </c>
      <c r="X26" s="149"/>
      <c r="Y26" s="148">
        <f>IFERROR(INDEX($BE23:$BE27, MATCH($B26, $BQ23:$BQ27, 0)), "")</f>
        <v>0</v>
      </c>
      <c r="Z26" s="148"/>
      <c r="AA26" s="148">
        <f>IFERROR(INDEX($BF23:$BF27, MATCH($B26, $BQ23:$BQ27, 0)), "")</f>
        <v>0</v>
      </c>
      <c r="AB26" s="148"/>
      <c r="AC26" s="147">
        <f>IFERROR(INDEX($BG23:$BG27, MATCH($B26, $BQ23:$BQ27, 0)), "")</f>
        <v>0</v>
      </c>
      <c r="AD26" s="149"/>
      <c r="AE26" s="299">
        <f>IFERROR(INDEX($BH23:$BH27, MATCH($B26, $BQ23:$BQ27, 0)), "")</f>
        <v>0</v>
      </c>
      <c r="AF26" s="300"/>
      <c r="AG26" s="2"/>
      <c r="AH26" s="2"/>
      <c r="AI26" s="2"/>
      <c r="AJ26" s="201" t="str">
        <f>'Tournament Setup'!$BB18</f>
        <v>Georgia</v>
      </c>
      <c r="AK26" s="201"/>
      <c r="AL26" s="201"/>
      <c r="AM26" s="201"/>
      <c r="AN26" s="201"/>
      <c r="AO26" s="201"/>
      <c r="AP26" s="201"/>
      <c r="AQ26" s="2"/>
      <c r="AR26" s="124"/>
      <c r="AS26" s="126"/>
      <c r="AT26" s="2"/>
      <c r="AV26" s="46">
        <v>4</v>
      </c>
      <c r="AW26" s="47" t="str">
        <f t="shared" si="84"/>
        <v>Georgia</v>
      </c>
      <c r="AX26" s="16">
        <f t="shared" si="89"/>
        <v>0</v>
      </c>
      <c r="AY26" s="17">
        <f>COUNTIF('Fixtures Predictions &amp; Results'!$BN$7:$BN$46, $AW26)</f>
        <v>0</v>
      </c>
      <c r="AZ26" s="17">
        <f>COUNTIF('Fixtures Predictions &amp; Results'!$BO$7:$BO$46, $AW26)+COUNTIF('Fixtures Predictions &amp; Results'!$BP$7:$BP$46, $AW26)</f>
        <v>0</v>
      </c>
      <c r="BA26" s="17">
        <f>COUNTIF('Fixtures Predictions &amp; Results'!$BQ$7:$BQ$46, $AW26)</f>
        <v>0</v>
      </c>
      <c r="BB26" s="17">
        <f>SUMIF('Fixtures Predictions &amp; Results'!$B$7:$B$46, $AW26, 'Fixtures Predictions &amp; Results'!$H$7:$H$46)+SUMIF('Fixtures Predictions &amp; Results'!$D$7:$D$46, $AW26, 'Fixtures Predictions &amp; Results'!$I$7:$I$46)</f>
        <v>0</v>
      </c>
      <c r="BC26" s="17">
        <f>SUMIF('Fixtures Predictions &amp; Results'!$B$7:$B$46, $AW26, 'Fixtures Predictions &amp; Results'!$I$7:$I$46)+SUMIF('Fixtures Predictions &amp; Results'!$D$7:$D$46, $AW26, 'Fixtures Predictions &amp; Results'!$H$7:$H$46)</f>
        <v>0</v>
      </c>
      <c r="BD26" s="17">
        <f t="shared" si="90"/>
        <v>0</v>
      </c>
      <c r="BE26" s="54">
        <f>SUMIF('Fixtures Predictions &amp; Results'!$B$7:$B$46, $AW26, 'Fixtures Predictions &amp; Results'!$K$7:$K$46)+SUMIF('Fixtures Predictions &amp; Results'!$D$7:$D$46, $AW26, 'Fixtures Predictions &amp; Results'!$L$7:$L$46)</f>
        <v>0</v>
      </c>
      <c r="BF26" s="17">
        <f>SUMIF('Fixtures Predictions &amp; Results'!$B$7:$B$46, $AW26, 'Fixtures Predictions &amp; Results'!$L$7:$L$46)+SUMIF('Fixtures Predictions &amp; Results'!$D$7:$D$46, $AW26, 'Fixtures Predictions &amp; Results'!$K$7:$K$46)</f>
        <v>0</v>
      </c>
      <c r="BG26" s="17">
        <f>SUMIF('Fixtures Predictions &amp; Results'!$B$7:$B$46, $AW26, 'Fixtures Predictions &amp; Results'!$BX$7:$BX$46)+SUMIF('Fixtures Predictions &amp; Results'!$D$7:$D$46, $AW26, 'Fixtures Predictions &amp; Results'!$BY$7:$BY$46)</f>
        <v>0</v>
      </c>
      <c r="BH26" s="57">
        <f>(AY26*4)+(AZ26*2)+BG26+AO28</f>
        <v>0</v>
      </c>
      <c r="BI26" s="16">
        <f>COUNTIF($BD23:$BD27, "&lt;"&amp;$BD26)+1</f>
        <v>1</v>
      </c>
      <c r="BJ26" s="17">
        <f>COUNTIF($BB23:$BB27, "&lt;"&amp;$BB26)+1</f>
        <v>1</v>
      </c>
      <c r="BK26" s="54">
        <f t="shared" si="91"/>
        <v>0</v>
      </c>
      <c r="BL26" s="54">
        <f>COUNTIF($BK23:$BK27, "&lt;"&amp;$BK26)+1</f>
        <v>1</v>
      </c>
      <c r="BM26" s="54">
        <f t="shared" si="92"/>
        <v>0</v>
      </c>
      <c r="BN26" s="54">
        <f>COUNTIF($BE23:$BE27, "&lt;"&amp;$BE26)+1</f>
        <v>1</v>
      </c>
      <c r="BO26" s="54">
        <f t="shared" si="93"/>
        <v>2</v>
      </c>
      <c r="BP26" s="54">
        <f t="shared" si="85"/>
        <v>11112</v>
      </c>
      <c r="BQ26" s="60">
        <f>COUNTIF($BP23:$BP27, "&gt;"&amp;$BP26)+1</f>
        <v>4</v>
      </c>
      <c r="BS26" s="49">
        <v>2</v>
      </c>
      <c r="CC26" s="16" t="str">
        <f>IFERROR(INDEX('Tournament Setup'!$J$90:$J$109, MATCH($D26, 'Tournament Setup'!$B$90:$B$109, 0)), "")</f>
        <v>White</v>
      </c>
      <c r="CD26" s="7" t="str">
        <f>IFERROR(INDEX('Tournament Setup'!$Q$90:$Q$109, MATCH($D26, 'Tournament Setup'!$B$90:$B$109, 0)), "")</f>
        <v>Red - Medium</v>
      </c>
      <c r="DI26" s="16" t="str">
        <f>IFERROR(INDEX('Tournament Setup'!$J$90:$J$109, MATCH($AJ26, 'Tournament Setup'!$B$90:$B$109, 0)), "")</f>
        <v>White</v>
      </c>
      <c r="DJ26" s="7" t="str">
        <f>IFERROR(INDEX('Tournament Setup'!$Q$90:$Q$109, MATCH($AJ26, 'Tournament Setup'!$B$90:$B$109, 0)), "")</f>
        <v>Red - Medium</v>
      </c>
      <c r="DO26" s="16">
        <f>IF(BH26=BH25, DO25, IF(BH26=BH24, DO24, IF(BH26=BH23, DO23, IF(COUNTIF(BH26:BH27, BH26)&gt;1, MAX(DO22:DO25)+1, ""))))</f>
        <v>1</v>
      </c>
      <c r="DP26" s="34">
        <f t="shared" si="94"/>
        <v>1</v>
      </c>
      <c r="DR26" s="47" t="str">
        <f t="shared" si="95"/>
        <v>Georgia</v>
      </c>
      <c r="DS26" s="16" t="str">
        <f>IFERROR(INDEX('Fixtures Predictions &amp; Results'!$BI$7:$BI$46, MATCH(CONCATENATE($DR26, DS$22), 'Fixtures Predictions &amp; Results'!$BL$7:$BL$46, 0)), IFERROR(INDEX('Fixtures Predictions &amp; Results'!$BJ$7:$BJ$46, MATCH(CONCATENATE(DS$22, $DR26), 'Fixtures Predictions &amp; Results'!$BL$7:$BL$46, 0)), ""))</f>
        <v/>
      </c>
      <c r="DT26" s="17" t="str">
        <f>IFERROR(INDEX('Fixtures Predictions &amp; Results'!$BI$7:$BI$46, MATCH(CONCATENATE($DR26, DT$22), 'Fixtures Predictions &amp; Results'!$BL$7:$BL$46, 0)), IFERROR(INDEX('Fixtures Predictions &amp; Results'!$BJ$7:$BJ$46, MATCH(CONCATENATE(DT$22, $DR26), 'Fixtures Predictions &amp; Results'!$BL$7:$BL$46, 0)), ""))</f>
        <v/>
      </c>
      <c r="DU26" s="17" t="str">
        <f>IFERROR(INDEX('Fixtures Predictions &amp; Results'!$BI$7:$BI$46, MATCH(CONCATENATE($DR26, DU$22), 'Fixtures Predictions &amp; Results'!$BL$7:$BL$46, 0)), IFERROR(INDEX('Fixtures Predictions &amp; Results'!$BJ$7:$BJ$46, MATCH(CONCATENATE(DU$22, $DR26), 'Fixtures Predictions &amp; Results'!$BL$7:$BL$46, 0)), ""))</f>
        <v/>
      </c>
      <c r="DV26" s="17" t="s">
        <v>307</v>
      </c>
      <c r="DW26" s="7" t="str">
        <f>IFERROR(INDEX('Fixtures Predictions &amp; Results'!$BI$7:$BI$46, MATCH(CONCATENATE($DR26, DW$22), 'Fixtures Predictions &amp; Results'!$BL$7:$BL$46, 0)), IFERROR(INDEX('Fixtures Predictions &amp; Results'!$BJ$7:$BJ$46, MATCH(CONCATENATE(DW$22, $DR26), 'Fixtures Predictions &amp; Results'!$BL$7:$BL$46, 0)), ""))</f>
        <v/>
      </c>
      <c r="DY26" s="47" t="str">
        <f t="shared" si="96"/>
        <v>Georgia</v>
      </c>
      <c r="DZ26" s="16">
        <f>SUMIF('Fixtures Predictions &amp; Results'!$BL$7:$BL$46, CONCATENATE($DY26, DZ$22), 'Fixtures Predictions &amp; Results'!$H$7:$H$46)+SUMIF('Fixtures Predictions &amp; Results'!$BL$7:$BL$46, CONCATENATE(DZ$22, $DY26), 'Fixtures Predictions &amp; Results'!$I$7:$I$46)</f>
        <v>0</v>
      </c>
      <c r="EA26" s="17">
        <f>SUMIF('Fixtures Predictions &amp; Results'!$BL$7:$BL$46, CONCATENATE($DY26, EA$22), 'Fixtures Predictions &amp; Results'!$H$7:$H$46)+SUMIF('Fixtures Predictions &amp; Results'!$BL$7:$BL$46, CONCATENATE(EA$22, $DY26), 'Fixtures Predictions &amp; Results'!$I$7:$I$46)</f>
        <v>0</v>
      </c>
      <c r="EB26" s="17">
        <f>SUMIF('Fixtures Predictions &amp; Results'!$BL$7:$BL$46, CONCATENATE($DY26, EB$22), 'Fixtures Predictions &amp; Results'!$H$7:$H$46)+SUMIF('Fixtures Predictions &amp; Results'!$BL$7:$BL$46, CONCATENATE(EB$22, $DY26), 'Fixtures Predictions &amp; Results'!$I$7:$I$46)</f>
        <v>0</v>
      </c>
      <c r="EC26" s="17" t="s">
        <v>307</v>
      </c>
      <c r="ED26" s="7">
        <f>SUMIF('Fixtures Predictions &amp; Results'!$BL$7:$BL$46, CONCATENATE($DY26, ED$22), 'Fixtures Predictions &amp; Results'!$H$7:$H$46)+SUMIF('Fixtures Predictions &amp; Results'!$BL$7:$BL$46, CONCATENATE(ED$22, $DY26), 'Fixtures Predictions &amp; Results'!$I$7:$I$46)</f>
        <v>0</v>
      </c>
      <c r="EF26" s="47" t="str">
        <f t="shared" si="97"/>
        <v>Georgia</v>
      </c>
      <c r="EG26" s="16" t="str">
        <f t="shared" si="110"/>
        <v/>
      </c>
      <c r="EH26" s="17" t="str">
        <f t="shared" si="111"/>
        <v/>
      </c>
      <c r="EI26" s="17" t="str">
        <f t="shared" ref="EI26:EI27" si="118">IF(DU26="L", 0, IF(DU26="D", 2, IF(DU26="W", 4, "")))</f>
        <v/>
      </c>
      <c r="EJ26" s="17" t="s">
        <v>307</v>
      </c>
      <c r="EK26" s="7" t="str">
        <f t="shared" si="88"/>
        <v/>
      </c>
      <c r="EM26" s="47" t="str">
        <f>IF(EM22=$DP26, $AW26, "")</f>
        <v>Georgia</v>
      </c>
      <c r="EN26" s="16">
        <f>IF(EM26="", "", SUM(IF(EM23="", 0, EG26), IF(EM24="", 0, $EH26), IF(EM25="", 0, $EI26), IF(EM27="", 0, $EK26)))</f>
        <v>0</v>
      </c>
      <c r="EO26" s="17">
        <f t="shared" si="98"/>
        <v>0</v>
      </c>
      <c r="EP26" s="7">
        <f>IF(EM26="", "", SUM(IF(EM23="", 0, $DZ26), IF(EM24="", 0, $EA26), IF(EM25="", 0, $EB26), IF(EM27="", 0, $ED26)))</f>
        <v>0</v>
      </c>
      <c r="EQ26" s="34">
        <f>IF(EM26="", "", SUM(IF(EM23="", 0, $EC23), IF(EM24="", 0, $EC24), IF(EM25="", 0, $EC25), IF(EM27="", 0, $EC27)))</f>
        <v>0</v>
      </c>
      <c r="ER26" s="34">
        <f t="shared" si="112"/>
        <v>0</v>
      </c>
      <c r="ES26" s="34">
        <f>IF(ER26="", "", COUNTIF(ER23:ER27, "&gt;"&amp;ER26)+1)</f>
        <v>1</v>
      </c>
      <c r="ET26" s="34" t="str">
        <f>IFERROR(IF(COUNTIF(ES23:ES27, ES26)&gt;1, "", ES26), "")</f>
        <v/>
      </c>
      <c r="EV26" s="47" t="str">
        <f t="shared" si="99"/>
        <v>Georgia</v>
      </c>
      <c r="EW26" s="16">
        <f>IF(EV26="", "", SUM(IF(EV23="", 0, EG26), IF(EV24="", 0, $EH26), IF(EV25="", 0, $EI26), IF(EV27="", 0, $EK26)))</f>
        <v>0</v>
      </c>
      <c r="EX26" s="17">
        <f t="shared" ref="EX26:EX27" si="119">IF(EV26="", "", EY26-EZ26)</f>
        <v>0</v>
      </c>
      <c r="EY26" s="7">
        <f>IF(EV26="", "", SUM(IF(EV23="", 0, $DZ26), IF(EV24="", 0, $EA26), IF(EV25="", 0, $EB26), IF(EV27="", 0, $ED26)))</f>
        <v>0</v>
      </c>
      <c r="EZ26" s="34">
        <f>IF(EV26="", "", SUM(IF(EV23="", 0, $EC23), IF(EV24="", 0, $EC24), IF(EV25="", 0, $EC25), IF(EV27="", 0, $EC27)))</f>
        <v>0</v>
      </c>
      <c r="FA26" s="34">
        <f t="shared" si="113"/>
        <v>0</v>
      </c>
      <c r="FB26" s="34">
        <f>IF(FA26="", "", COUNTIF(FA23:FA27, "&gt;"&amp;FA26)+1)</f>
        <v>1</v>
      </c>
      <c r="FC26" s="34" t="str">
        <f>IFERROR(IF(COUNTIF(FB23:FB27, FB26)&gt;1, "", FB26), "")</f>
        <v/>
      </c>
      <c r="FE26" s="47" t="str">
        <f t="shared" si="101"/>
        <v>Georgia</v>
      </c>
      <c r="FF26" s="16">
        <f>IF(FE26="", "", SUM(IF(FE23="", 0, EG26), IF(FE24="", 0, $EH26), IF(FE25="", 0, $EI26), IF(FE27="", 0, $EK26)))</f>
        <v>0</v>
      </c>
      <c r="FG26" s="17">
        <f t="shared" si="102"/>
        <v>0</v>
      </c>
      <c r="FH26" s="7">
        <f>IF(FE26="", "", SUM(IF(FE23="", 0, $DZ26), IF(FE24="", 0, $EA26), IF(FE25="", 0, $EB26), IF(FE27="", 0, $ED26)))</f>
        <v>0</v>
      </c>
      <c r="FI26" s="34">
        <f>IF(FE26="", "", SUM(IF(FE23="", 0, $EC23), IF(FE24="", 0, $EC24), IF(FE25="", 0, $EC25), IF(FE27="", 0, $EC27)))</f>
        <v>0</v>
      </c>
      <c r="FJ26" s="34">
        <f t="shared" si="114"/>
        <v>0</v>
      </c>
      <c r="FK26" s="34">
        <f>IF(FJ26="", "", COUNTIF(FJ23:FJ27, "&gt;"&amp;FJ26)+1)</f>
        <v>1</v>
      </c>
      <c r="FL26" s="34" t="str">
        <f>IFERROR(IF(COUNTIF(FK23:FK27, FK26)&gt;1, "", FK26), "")</f>
        <v/>
      </c>
      <c r="FN26" s="34">
        <f t="shared" si="103"/>
        <v>0</v>
      </c>
      <c r="FO26" s="94">
        <f>IF(FN26=0, 0, 6-FN26)</f>
        <v>0</v>
      </c>
      <c r="FQ26" s="47" t="str">
        <f>IF(FQ22=$DP26, $AW26, "")</f>
        <v/>
      </c>
      <c r="FR26" s="16" t="str">
        <f>IF(FQ26="", "", SUM(IF(FQ23="", 0, FK26), IF(FQ24="", 0, $EH26), IF(FQ25="", 0, $EI26), IF(FQ27="", 0, $EK26)))</f>
        <v/>
      </c>
      <c r="FS26" s="17" t="str">
        <f t="shared" si="104"/>
        <v/>
      </c>
      <c r="FT26" s="7" t="str">
        <f>IF(FQ26="", "", SUM(IF(FQ23="", 0, $DZ26), IF(FQ24="", 0, $EA26), IF(FQ25="", 0, $EB26), IF(FQ27="", 0, $ED26)))</f>
        <v/>
      </c>
      <c r="FU26" s="34" t="str">
        <f>IF(FQ26="", "", SUM(IF(FQ23="", 0, $EC23), IF(FQ24="", 0, $EC24), IF(FQ25="", 0, $EC25), IF(FQ27="", 0, $EC27)))</f>
        <v/>
      </c>
      <c r="FV26" s="34" t="str">
        <f t="shared" si="115"/>
        <v/>
      </c>
      <c r="FW26" s="34" t="str">
        <f>IF(FV26="", "", COUNTIF(FV23:FV27, "&gt;"&amp;FV26)+1)</f>
        <v/>
      </c>
      <c r="FX26" s="34" t="str">
        <f>IFERROR(IF(COUNTIF(FW23:FW27, FW26)&gt;1, "", FW26), "")</f>
        <v/>
      </c>
      <c r="FZ26" s="47" t="str">
        <f t="shared" si="105"/>
        <v/>
      </c>
      <c r="GA26" s="16" t="str">
        <f>IF(FZ26="", "", SUM(IF(FZ23="", 0, FK26), IF(FZ24="", 0, $EH26), IF(FZ25="", 0, $EI26), IF(FZ27="", 0, $EK26)))</f>
        <v/>
      </c>
      <c r="GB26" s="17" t="str">
        <f t="shared" ref="GB26:GB27" si="120">IF(FZ26="", "", GC26-GD26)</f>
        <v/>
      </c>
      <c r="GC26" s="7" t="str">
        <f>IF(FZ26="", "", SUM(IF(FZ23="", 0, $DZ26), IF(FZ24="", 0, $EA26), IF(FZ25="", 0, $EB26), IF(FZ27="", 0, $ED26)))</f>
        <v/>
      </c>
      <c r="GD26" s="34" t="str">
        <f>IF(FZ26="", "", SUM(IF(FZ23="", 0, $EC23), IF(FZ24="", 0, $EC24), IF(FZ25="", 0, $EC25), IF(FZ27="", 0, $EC27)))</f>
        <v/>
      </c>
      <c r="GE26" s="34" t="str">
        <f t="shared" si="116"/>
        <v/>
      </c>
      <c r="GF26" s="34" t="str">
        <f>IF(GE26="", "", COUNTIF(GE23:GE27, "&gt;"&amp;GE26)+1)</f>
        <v/>
      </c>
      <c r="GG26" s="34" t="str">
        <f>IFERROR(IF(COUNTIF(GF23:GF27, GF26)&gt;1, "", GF26), "")</f>
        <v/>
      </c>
      <c r="GI26" s="47" t="str">
        <f t="shared" si="107"/>
        <v/>
      </c>
      <c r="GJ26" s="16" t="str">
        <f>IF(GI26="", "", SUM(IF(GI23="", 0, FK26), IF(GI24="", 0, $EH26), IF(GI25="", 0, $EI26), IF(GI27="", 0, $EK26)))</f>
        <v/>
      </c>
      <c r="GK26" s="17" t="str">
        <f t="shared" si="108"/>
        <v/>
      </c>
      <c r="GL26" s="7" t="str">
        <f>IF(GI26="", "", SUM(IF(GI23="", 0, $DZ26), IF(GI24="", 0, $EA26), IF(GI25="", 0, $EB26), IF(GI27="", 0, $ED26)))</f>
        <v/>
      </c>
      <c r="GM26" s="34" t="str">
        <f>IF(GI26="", "", SUM(IF(GI23="", 0, $EC23), IF(GI24="", 0, $EC24), IF(GI25="", 0, $EC25), IF(GI27="", 0, $EC27)))</f>
        <v/>
      </c>
      <c r="GN26" s="34" t="str">
        <f t="shared" si="117"/>
        <v/>
      </c>
      <c r="GO26" s="34" t="str">
        <f>IF(GN26="", "", COUNTIF(GN23:GN27, "&gt;"&amp;GN26)+1)</f>
        <v/>
      </c>
      <c r="GP26" s="34" t="str">
        <f>IFERROR(IF(COUNTIF(GO23:GO27, GO26)&gt;1, "", GO26), "")</f>
        <v/>
      </c>
      <c r="GR26" s="34">
        <f>SUM(GP26, GG26, FX26)</f>
        <v>0</v>
      </c>
      <c r="GS26" s="94">
        <f>IF(GR26=0, 0, 6-GR26)</f>
        <v>0</v>
      </c>
    </row>
    <row r="27" spans="1:201" x14ac:dyDescent="0.25">
      <c r="A27" s="2"/>
      <c r="B27" s="301">
        <v>5</v>
      </c>
      <c r="C27" s="302"/>
      <c r="D27" s="201" t="str">
        <f>IFERROR(INDEX($AW23:$AW27, MATCH($B27, $BQ23:$BQ27, 0)), "")</f>
        <v>Portugal</v>
      </c>
      <c r="E27" s="201"/>
      <c r="F27" s="201"/>
      <c r="G27" s="201"/>
      <c r="H27" s="201"/>
      <c r="I27" s="201"/>
      <c r="J27" s="201"/>
      <c r="K27" s="151">
        <f>IFERROR(INDEX($AX23:$AX27, MATCH($B27, $BQ23:$BQ27, 0)), "")</f>
        <v>0</v>
      </c>
      <c r="L27" s="151"/>
      <c r="M27" s="150">
        <f>IFERROR(INDEX($AY23:$AY27, MATCH($B27, $BQ23:$BQ27, 0)), "")</f>
        <v>0</v>
      </c>
      <c r="N27" s="151"/>
      <c r="O27" s="151">
        <f>IFERROR(INDEX($AZ23:$AZ27, MATCH($B27, $BQ23:$BQ27, 0)), "")</f>
        <v>0</v>
      </c>
      <c r="P27" s="151"/>
      <c r="Q27" s="151">
        <f>IFERROR(INDEX($BA23:$BA27, MATCH($B27, $BQ23:$BQ27, 0)), "")</f>
        <v>0</v>
      </c>
      <c r="R27" s="152"/>
      <c r="S27" s="150">
        <f>IFERROR(INDEX($BB23:$BB27, MATCH($B27, $BQ23:$BQ27, 0)), "")</f>
        <v>0</v>
      </c>
      <c r="T27" s="151"/>
      <c r="U27" s="151">
        <f>IFERROR(INDEX($BC23:$BC27, MATCH($B27, $BQ23:$BQ27, 0)), "")</f>
        <v>0</v>
      </c>
      <c r="V27" s="151"/>
      <c r="W27" s="151">
        <f>IFERROR(INDEX($BD23:$BD27, MATCH($B27, $BQ23:$BQ27, 0)), "")</f>
        <v>0</v>
      </c>
      <c r="X27" s="152"/>
      <c r="Y27" s="151">
        <f>IFERROR(INDEX($BE23:$BE27, MATCH($B27, $BQ23:$BQ27, 0)), "")</f>
        <v>0</v>
      </c>
      <c r="Z27" s="151"/>
      <c r="AA27" s="151">
        <f>IFERROR(INDEX($BF23:$BF27, MATCH($B27, $BQ23:$BQ27, 0)), "")</f>
        <v>0</v>
      </c>
      <c r="AB27" s="151"/>
      <c r="AC27" s="150">
        <f>IFERROR(INDEX($BG23:$BG27, MATCH($B27, $BQ23:$BQ27, 0)), "")</f>
        <v>0</v>
      </c>
      <c r="AD27" s="152"/>
      <c r="AE27" s="303">
        <f>IFERROR(INDEX($BH23:$BH27, MATCH($B27, $BQ23:$BQ27, 0)), "")</f>
        <v>0</v>
      </c>
      <c r="AF27" s="304"/>
      <c r="AG27" s="2"/>
      <c r="AH27" s="2"/>
      <c r="AI27" s="2"/>
      <c r="AJ27" s="201" t="str">
        <f>'Tournament Setup'!$BB19</f>
        <v>Portugal</v>
      </c>
      <c r="AK27" s="201"/>
      <c r="AL27" s="201"/>
      <c r="AM27" s="201"/>
      <c r="AN27" s="201"/>
      <c r="AO27" s="201"/>
      <c r="AP27" s="201"/>
      <c r="AQ27" s="2"/>
      <c r="AR27" s="168"/>
      <c r="AS27" s="170"/>
      <c r="AT27" s="2"/>
      <c r="AV27" s="50">
        <v>5</v>
      </c>
      <c r="AW27" s="51" t="str">
        <f t="shared" si="84"/>
        <v>Portugal</v>
      </c>
      <c r="AX27" s="14">
        <f t="shared" si="89"/>
        <v>0</v>
      </c>
      <c r="AY27" s="38">
        <f>COUNTIF('Fixtures Predictions &amp; Results'!$BN$7:$BN$46, $AW27)</f>
        <v>0</v>
      </c>
      <c r="AZ27" s="38">
        <f>COUNTIF('Fixtures Predictions &amp; Results'!$BO$7:$BO$46, $AW27)+COUNTIF('Fixtures Predictions &amp; Results'!$BP$7:$BP$46, $AW27)</f>
        <v>0</v>
      </c>
      <c r="BA27" s="38">
        <f>COUNTIF('Fixtures Predictions &amp; Results'!$BQ$7:$BQ$46, $AW27)</f>
        <v>0</v>
      </c>
      <c r="BB27" s="38">
        <f>SUMIF('Fixtures Predictions &amp; Results'!$B$7:$B$46, $AW27, 'Fixtures Predictions &amp; Results'!$H$7:$H$46)+SUMIF('Fixtures Predictions &amp; Results'!$D$7:$D$46, $AW27, 'Fixtures Predictions &amp; Results'!$I$7:$I$46)</f>
        <v>0</v>
      </c>
      <c r="BC27" s="38">
        <f>SUMIF('Fixtures Predictions &amp; Results'!$B$7:$B$46, $AW27, 'Fixtures Predictions &amp; Results'!$I$7:$I$46)+SUMIF('Fixtures Predictions &amp; Results'!$D$7:$D$46, $AW27, 'Fixtures Predictions &amp; Results'!$H$7:$H$46)</f>
        <v>0</v>
      </c>
      <c r="BD27" s="38">
        <f t="shared" si="90"/>
        <v>0</v>
      </c>
      <c r="BE27" s="55">
        <f>SUMIF('Fixtures Predictions &amp; Results'!$B$7:$B$46, $AW27, 'Fixtures Predictions &amp; Results'!$K$7:$K$46)+SUMIF('Fixtures Predictions &amp; Results'!$D$7:$D$46, $AW27, 'Fixtures Predictions &amp; Results'!$L$7:$L$46)</f>
        <v>0</v>
      </c>
      <c r="BF27" s="38">
        <f>SUMIF('Fixtures Predictions &amp; Results'!$B$7:$B$46, $AW27, 'Fixtures Predictions &amp; Results'!$L$7:$L$46)+SUMIF('Fixtures Predictions &amp; Results'!$D$7:$D$46, $AW27, 'Fixtures Predictions &amp; Results'!$K$7:$K$46)</f>
        <v>0</v>
      </c>
      <c r="BG27" s="38">
        <f>SUMIF('Fixtures Predictions &amp; Results'!$B$7:$B$46, $AW27, 'Fixtures Predictions &amp; Results'!$BX$7:$BX$46)+SUMIF('Fixtures Predictions &amp; Results'!$D$7:$D$46, $AW27, 'Fixtures Predictions &amp; Results'!$BY$7:$BY$46)</f>
        <v>0</v>
      </c>
      <c r="BH27" s="58">
        <f>(AY27*4)+(AZ27*2)+BG27+AO29</f>
        <v>0</v>
      </c>
      <c r="BI27" s="14">
        <f>COUNTIF($BD23:$BD27, "&lt;"&amp;$BD27)+1</f>
        <v>1</v>
      </c>
      <c r="BJ27" s="38">
        <f>COUNTIF($BB23:$BB27, "&lt;"&amp;$BB27)+1</f>
        <v>1</v>
      </c>
      <c r="BK27" s="55">
        <f t="shared" si="91"/>
        <v>0</v>
      </c>
      <c r="BL27" s="55">
        <f>COUNTIF($BK23:$BK27, "&lt;"&amp;$BK27)+1</f>
        <v>1</v>
      </c>
      <c r="BM27" s="55">
        <f t="shared" si="92"/>
        <v>0</v>
      </c>
      <c r="BN27" s="55">
        <f>COUNTIF($BE23:$BE27, "&lt;"&amp;$BE27)+1</f>
        <v>1</v>
      </c>
      <c r="BO27" s="55">
        <f t="shared" si="93"/>
        <v>1</v>
      </c>
      <c r="BP27" s="55">
        <f t="shared" si="85"/>
        <v>11111</v>
      </c>
      <c r="BQ27" s="61">
        <f>COUNTIF($BP23:$BP27, "&gt;"&amp;$BP27)+1</f>
        <v>5</v>
      </c>
      <c r="BS27" s="52">
        <v>1</v>
      </c>
      <c r="CC27" s="14" t="str">
        <f>IFERROR(INDEX('Tournament Setup'!$J$90:$J$109, MATCH($D27, 'Tournament Setup'!$B$90:$B$109, 0)), "")</f>
        <v>Red - Medium</v>
      </c>
      <c r="CD27" s="3" t="str">
        <f>IFERROR(INDEX('Tournament Setup'!$Q$90:$Q$109, MATCH($D27, 'Tournament Setup'!$B$90:$B$109, 0)), "")</f>
        <v>Green - Medium</v>
      </c>
      <c r="DI27" s="14" t="str">
        <f>IFERROR(INDEX('Tournament Setup'!$J$90:$J$109, MATCH($AJ27, 'Tournament Setup'!$B$90:$B$109, 0)), "")</f>
        <v>Red - Medium</v>
      </c>
      <c r="DJ27" s="3" t="str">
        <f>IFERROR(INDEX('Tournament Setup'!$Q$90:$Q$109, MATCH($AJ27, 'Tournament Setup'!$B$90:$B$109, 0)), "")</f>
        <v>Green - Medium</v>
      </c>
      <c r="DO27" s="14">
        <f>IF(BH27=BH26, DO26, IF(BH27=BH25, DO25, IF(BH27=BH24, DO24, IF(BH27=BH23, DO23, ""))))</f>
        <v>1</v>
      </c>
      <c r="DP27" s="29">
        <f t="shared" si="94"/>
        <v>1</v>
      </c>
      <c r="DR27" s="47" t="str">
        <f t="shared" si="95"/>
        <v>Portugal</v>
      </c>
      <c r="DS27" s="14" t="str">
        <f>IFERROR(INDEX('Fixtures Predictions &amp; Results'!$BI$7:$BI$46, MATCH(CONCATENATE($DR27, DS$22), 'Fixtures Predictions &amp; Results'!$BL$7:$BL$46, 0)), IFERROR(INDEX('Fixtures Predictions &amp; Results'!$BJ$7:$BJ$46, MATCH(CONCATENATE(DS$22, $DR27), 'Fixtures Predictions &amp; Results'!$BL$7:$BL$46, 0)), ""))</f>
        <v/>
      </c>
      <c r="DT27" s="38" t="str">
        <f>IFERROR(INDEX('Fixtures Predictions &amp; Results'!$BI$7:$BI$46, MATCH(CONCATENATE($DR27, DT$22), 'Fixtures Predictions &amp; Results'!$BL$7:$BL$46, 0)), IFERROR(INDEX('Fixtures Predictions &amp; Results'!$BJ$7:$BJ$46, MATCH(CONCATENATE(DT$22, $DR27), 'Fixtures Predictions &amp; Results'!$BL$7:$BL$46, 0)), ""))</f>
        <v/>
      </c>
      <c r="DU27" s="38" t="str">
        <f>IFERROR(INDEX('Fixtures Predictions &amp; Results'!$BI$7:$BI$46, MATCH(CONCATENATE($DR27, DU$22), 'Fixtures Predictions &amp; Results'!$BL$7:$BL$46, 0)), IFERROR(INDEX('Fixtures Predictions &amp; Results'!$BJ$7:$BJ$46, MATCH(CONCATENATE(DU$22, $DR27), 'Fixtures Predictions &amp; Results'!$BL$7:$BL$46, 0)), ""))</f>
        <v/>
      </c>
      <c r="DV27" s="38" t="str">
        <f>IFERROR(INDEX('Fixtures Predictions &amp; Results'!$BI$7:$BI$46, MATCH(CONCATENATE($DR27, DV$22), 'Fixtures Predictions &amp; Results'!$BL$7:$BL$46, 0)), IFERROR(INDEX('Fixtures Predictions &amp; Results'!$BJ$7:$BJ$46, MATCH(CONCATENATE(DV$22, $DR27), 'Fixtures Predictions &amp; Results'!$BL$7:$BL$46, 0)), ""))</f>
        <v/>
      </c>
      <c r="DW27" s="3" t="s">
        <v>307</v>
      </c>
      <c r="DY27" s="47" t="str">
        <f t="shared" si="96"/>
        <v>Portugal</v>
      </c>
      <c r="DZ27" s="14">
        <f>SUMIF('Fixtures Predictions &amp; Results'!$BL$7:$BL$46, CONCATENATE($DY27, DZ$22), 'Fixtures Predictions &amp; Results'!$H$7:$H$46)+SUMIF('Fixtures Predictions &amp; Results'!$BL$7:$BL$46, CONCATENATE(DZ$22, $DY27), 'Fixtures Predictions &amp; Results'!$I$7:$I$46)</f>
        <v>0</v>
      </c>
      <c r="EA27" s="38">
        <f>SUMIF('Fixtures Predictions &amp; Results'!$BL$7:$BL$46, CONCATENATE($DY27, EA$22), 'Fixtures Predictions &amp; Results'!$H$7:$H$46)+SUMIF('Fixtures Predictions &amp; Results'!$BL$7:$BL$46, CONCATENATE(EA$22, $DY27), 'Fixtures Predictions &amp; Results'!$I$7:$I$46)</f>
        <v>0</v>
      </c>
      <c r="EB27" s="38">
        <f>SUMIF('Fixtures Predictions &amp; Results'!$BL$7:$BL$46, CONCATENATE($DY27, EB$22), 'Fixtures Predictions &amp; Results'!$H$7:$H$46)+SUMIF('Fixtures Predictions &amp; Results'!$BL$7:$BL$46, CONCATENATE(EB$22, $DY27), 'Fixtures Predictions &amp; Results'!$I$7:$I$46)</f>
        <v>0</v>
      </c>
      <c r="EC27" s="38">
        <f>SUMIF('Fixtures Predictions &amp; Results'!$BL$7:$BL$46, CONCATENATE($DY27, EC$22), 'Fixtures Predictions &amp; Results'!$H$7:$H$46)+SUMIF('Fixtures Predictions &amp; Results'!$BL$7:$BL$46, CONCATENATE(EC$22, $DY27), 'Fixtures Predictions &amp; Results'!$I$7:$I$46)</f>
        <v>0</v>
      </c>
      <c r="ED27" s="3" t="s">
        <v>307</v>
      </c>
      <c r="EF27" s="47" t="str">
        <f t="shared" si="97"/>
        <v>Portugal</v>
      </c>
      <c r="EG27" s="14" t="str">
        <f t="shared" si="110"/>
        <v/>
      </c>
      <c r="EH27" s="38" t="str">
        <f t="shared" si="111"/>
        <v/>
      </c>
      <c r="EI27" s="38" t="str">
        <f t="shared" si="118"/>
        <v/>
      </c>
      <c r="EJ27" s="38" t="str">
        <f>IF(DV27="L", 0, IF(DV27="D", 2, IF(DV27="W", 4, "")))</f>
        <v/>
      </c>
      <c r="EK27" s="3" t="s">
        <v>307</v>
      </c>
      <c r="EM27" s="47" t="str">
        <f>IF(EM22=$DP27, $AW27, "")</f>
        <v>Portugal</v>
      </c>
      <c r="EN27" s="14">
        <f>IF(EM27="", "", SUM(IF(EM23="", 0, EG27), IF(EM24="", 0, $EH27), IF(EM25="", 0, $EI27), IF(EM26="", 0, $EJ27)))</f>
        <v>0</v>
      </c>
      <c r="EO27" s="38">
        <f t="shared" si="98"/>
        <v>0</v>
      </c>
      <c r="EP27" s="3">
        <f>IF(EM27="", "", SUM(IF(EM23="", 0, $DZ27), IF(EM24="", 0, $EA27), IF(EM25="", 0, $EB27), IF(EM26="", 0, $EC27)))</f>
        <v>0</v>
      </c>
      <c r="EQ27" s="29">
        <f>IF(EM27="", "", SUM(IF(EM23="", 0, $ED23), IF(EM24="", 0, $ED24), IF(EM25="", 0, $ED25), IF(EM26="", 0, $ED26)))</f>
        <v>0</v>
      </c>
      <c r="ER27" s="29">
        <f t="shared" si="112"/>
        <v>0</v>
      </c>
      <c r="ES27" s="29">
        <f>IF(ER27="", "", COUNTIF(ER23:ER27, "&gt;"&amp;ER27)+1)</f>
        <v>1</v>
      </c>
      <c r="ET27" s="29" t="str">
        <f>IFERROR(IF(COUNTIF(ES23:ES27, ES27)&gt;1, "", ES27), "")</f>
        <v/>
      </c>
      <c r="EV27" s="47" t="str">
        <f t="shared" si="99"/>
        <v>Portugal</v>
      </c>
      <c r="EW27" s="14">
        <f>IF(EV27="", "", SUM(IF(EV23="", 0, EG27), IF(EV24="", 0, $EH27), IF(EV25="", 0, $EI27), IF(EV26="", 0, $EJ27)))</f>
        <v>0</v>
      </c>
      <c r="EX27" s="38">
        <f t="shared" si="119"/>
        <v>0</v>
      </c>
      <c r="EY27" s="3">
        <f>IF(EV27="", "", SUM(IF(EV23="", 0, $DZ27), IF(EV24="", 0, $EA27), IF(EV25="", 0, $EB27), IF(EV26="", 0, $EC27)))</f>
        <v>0</v>
      </c>
      <c r="EZ27" s="29">
        <f>IF(EV27="", "", SUM(IF(EV23="", 0, $ED23), IF(EV24="", 0, $ED24), IF(EV25="", 0, $ED25), IF(EV26="", 0, $ED26)))</f>
        <v>0</v>
      </c>
      <c r="FA27" s="29">
        <f t="shared" si="113"/>
        <v>0</v>
      </c>
      <c r="FB27" s="29">
        <f>IF(FA27="", "", COUNTIF(FA23:FA27, "&gt;"&amp;FA27)+1)</f>
        <v>1</v>
      </c>
      <c r="FC27" s="29" t="str">
        <f>IFERROR(IF(COUNTIF(FB23:FB27, FB27)&gt;1, "", FB27), "")</f>
        <v/>
      </c>
      <c r="FE27" s="47" t="str">
        <f t="shared" si="101"/>
        <v>Portugal</v>
      </c>
      <c r="FF27" s="14">
        <f>IF(FE27="", "", SUM(IF(FE23="", 0, EG27), IF(FE24="", 0, $EH27), IF(FE25="", 0, $EI27), IF(FE26="", 0, $EJ27)))</f>
        <v>0</v>
      </c>
      <c r="FG27" s="38">
        <f t="shared" si="102"/>
        <v>0</v>
      </c>
      <c r="FH27" s="3">
        <f>IF(FE27="", "", SUM(IF(FE23="", 0, $DZ27), IF(FE24="", 0, $EA27), IF(FE25="", 0, $EB27), IF(FE26="", 0, $EC27)))</f>
        <v>0</v>
      </c>
      <c r="FI27" s="29">
        <f>IF(FE27="", "", SUM(IF(FE23="", 0, $ED23), IF(FE24="", 0, $ED24), IF(FE25="", 0, $ED25), IF(FE26="", 0, $ED26)))</f>
        <v>0</v>
      </c>
      <c r="FJ27" s="29">
        <f t="shared" si="114"/>
        <v>0</v>
      </c>
      <c r="FK27" s="29">
        <f>IF(FJ27="", "", COUNTIF(FJ23:FJ27, "&gt;"&amp;FJ27)+1)</f>
        <v>1</v>
      </c>
      <c r="FL27" s="29" t="str">
        <f>IFERROR(IF(COUNTIF(FK23:FK27, FK27)&gt;1, "", FK27), "")</f>
        <v/>
      </c>
      <c r="FN27" s="29">
        <f t="shared" si="103"/>
        <v>0</v>
      </c>
      <c r="FO27" s="95">
        <f>IF(FN27=0, 0, 6-FN27)</f>
        <v>0</v>
      </c>
      <c r="FQ27" s="47" t="str">
        <f>IF(FQ22=$DP27, $AW27, "")</f>
        <v/>
      </c>
      <c r="FR27" s="14" t="str">
        <f>IF(FQ27="", "", SUM(IF(FQ23="", 0, FK27), IF(FQ24="", 0, $EH27), IF(FQ25="", 0, $EI27), IF(FQ26="", 0, $EJ27)))</f>
        <v/>
      </c>
      <c r="FS27" s="38" t="str">
        <f t="shared" si="104"/>
        <v/>
      </c>
      <c r="FT27" s="3" t="str">
        <f>IF(FQ27="", "", SUM(IF(FQ23="", 0, $DZ27), IF(FQ24="", 0, $EA27), IF(FQ25="", 0, $EB27), IF(FQ26="", 0, $EC27)))</f>
        <v/>
      </c>
      <c r="FU27" s="29" t="str">
        <f>IF(FQ27="", "", SUM(IF(FQ23="", 0, $ED23), IF(FQ24="", 0, $ED24), IF(FQ25="", 0, $ED25), IF(FQ26="", 0, $ED26)))</f>
        <v/>
      </c>
      <c r="FV27" s="29" t="str">
        <f t="shared" si="115"/>
        <v/>
      </c>
      <c r="FW27" s="29" t="str">
        <f>IF(FV27="", "", COUNTIF(FV23:FV27, "&gt;"&amp;FV27)+1)</f>
        <v/>
      </c>
      <c r="FX27" s="29" t="str">
        <f>IFERROR(IF(COUNTIF(FW23:FW27, FW27)&gt;1, "", FW27), "")</f>
        <v/>
      </c>
      <c r="FZ27" s="47" t="str">
        <f t="shared" si="105"/>
        <v/>
      </c>
      <c r="GA27" s="14" t="str">
        <f>IF(FZ27="", "", SUM(IF(FZ23="", 0, FK27), IF(FZ24="", 0, $EH27), IF(FZ25="", 0, $EI27), IF(FZ26="", 0, $EJ27)))</f>
        <v/>
      </c>
      <c r="GB27" s="38" t="str">
        <f t="shared" si="120"/>
        <v/>
      </c>
      <c r="GC27" s="3" t="str">
        <f>IF(FZ27="", "", SUM(IF(FZ23="", 0, $DZ27), IF(FZ24="", 0, $EA27), IF(FZ25="", 0, $EB27), IF(FZ26="", 0, $EC27)))</f>
        <v/>
      </c>
      <c r="GD27" s="29" t="str">
        <f>IF(FZ27="", "", SUM(IF(FZ23="", 0, $ED23), IF(FZ24="", 0, $ED24), IF(FZ25="", 0, $ED25), IF(FZ26="", 0, $ED26)))</f>
        <v/>
      </c>
      <c r="GE27" s="29" t="str">
        <f t="shared" si="116"/>
        <v/>
      </c>
      <c r="GF27" s="29" t="str">
        <f>IF(GE27="", "", COUNTIF(GE23:GE27, "&gt;"&amp;GE27)+1)</f>
        <v/>
      </c>
      <c r="GG27" s="29" t="str">
        <f>IFERROR(IF(COUNTIF(GF23:GF27, GF27)&gt;1, "", GF27), "")</f>
        <v/>
      </c>
      <c r="GI27" s="47" t="str">
        <f t="shared" si="107"/>
        <v/>
      </c>
      <c r="GJ27" s="14" t="str">
        <f>IF(GI27="", "", SUM(IF(GI23="", 0, FK27), IF(GI24="", 0, $EH27), IF(GI25="", 0, $EI27), IF(GI26="", 0, $EJ27)))</f>
        <v/>
      </c>
      <c r="GK27" s="38" t="str">
        <f t="shared" si="108"/>
        <v/>
      </c>
      <c r="GL27" s="3" t="str">
        <f>IF(GI27="", "", SUM(IF(GI23="", 0, $DZ27), IF(GI24="", 0, $EA27), IF(GI25="", 0, $EB27), IF(GI26="", 0, $EC27)))</f>
        <v/>
      </c>
      <c r="GM27" s="29" t="str">
        <f>IF(GI27="", "", SUM(IF(GI23="", 0, $ED23), IF(GI24="", 0, $ED24), IF(GI25="", 0, $ED25), IF(GI26="", 0, $ED26)))</f>
        <v/>
      </c>
      <c r="GN27" s="29" t="str">
        <f t="shared" si="117"/>
        <v/>
      </c>
      <c r="GO27" s="29" t="str">
        <f>IF(GN27="", "", COUNTIF(GN23:GN27, "&gt;"&amp;GN27)+1)</f>
        <v/>
      </c>
      <c r="GP27" s="29" t="str">
        <f>IFERROR(IF(COUNTIF(GO23:GO27, GO27)&gt;1, "", GO27), "")</f>
        <v/>
      </c>
      <c r="GR27" s="29">
        <f>SUM(GP27, GG27, FX27)</f>
        <v>0</v>
      </c>
      <c r="GS27" s="95">
        <f>IF(GR27=0, 0, 6-GR27)</f>
        <v>0</v>
      </c>
    </row>
    <row r="28" spans="1:20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201" x14ac:dyDescent="0.25">
      <c r="A29" s="2"/>
      <c r="B29" s="2"/>
      <c r="C29" s="2"/>
      <c r="D29" s="2"/>
      <c r="E29" s="2"/>
      <c r="F29" s="2"/>
      <c r="G29" s="2"/>
      <c r="H29" s="2"/>
      <c r="I29" s="2"/>
      <c r="J29" s="2"/>
      <c r="K29" s="292" t="s">
        <v>185</v>
      </c>
      <c r="L29" s="292"/>
      <c r="M29" s="292" t="s">
        <v>184</v>
      </c>
      <c r="N29" s="292"/>
      <c r="O29" s="292"/>
      <c r="P29" s="292"/>
      <c r="Q29" s="292"/>
      <c r="R29" s="292"/>
      <c r="S29" s="292" t="s">
        <v>183</v>
      </c>
      <c r="T29" s="292"/>
      <c r="U29" s="292"/>
      <c r="V29" s="292"/>
      <c r="W29" s="292"/>
      <c r="X29" s="292"/>
      <c r="Y29" s="292" t="s">
        <v>182</v>
      </c>
      <c r="Z29" s="292"/>
      <c r="AA29" s="292"/>
      <c r="AB29" s="292"/>
      <c r="AC29" s="292" t="s">
        <v>186</v>
      </c>
      <c r="AD29" s="292"/>
      <c r="AE29" s="292" t="s">
        <v>183</v>
      </c>
      <c r="AF29" s="292"/>
      <c r="AG29" s="2"/>
      <c r="AH29" s="2"/>
      <c r="AI29" s="2"/>
      <c r="AJ29" s="2"/>
      <c r="AK29" s="2"/>
      <c r="AL29" s="2"/>
      <c r="AM29" s="2"/>
      <c r="AN29" s="2"/>
      <c r="AO29" s="2"/>
      <c r="AP29" s="2"/>
      <c r="AQ29" s="2"/>
      <c r="AR29" s="2"/>
      <c r="AS29" s="2"/>
      <c r="AT29" s="2"/>
      <c r="DO29" s="30" t="s">
        <v>300</v>
      </c>
      <c r="DP29" s="30" t="s">
        <v>300</v>
      </c>
      <c r="FC29" s="21">
        <f>IF(COUNTIF(ET31:ET35, 1)=0, 0, IF(COUNTIF(ET31:ET35, 2)=0, 1, IF(COUNTIF(ET31:ET35, 3)=0, 2, IF(COUNTIF(ET31:ET35, 4)=0, 3, IF(COUNTIF(ET31:ET35, 5)=0, 4, 5)))))</f>
        <v>0</v>
      </c>
      <c r="FL29" s="21">
        <f>IF(AND(COUNTIF(ET31:ET35, 1)=0, COUNTIF(FC31:FC35, 1)=0), 0, IF(AND(COUNTIF(ET31:ET35, 2)=0, COUNTIF(FC31:FC35, 2)=0), 1, IF(AND(COUNTIF(ET31:ET35, 3)=0, COUNTIF(FC31:FC35, 3)=0), 2, IF(AND(COUNTIF(ET31:ET35, 4)=0, COUNTIF(FC31:FC35, 4)=0), 3, IF(AND(COUNTIF(ET31:ET35, 5)=0, COUNTIF(FC31:FC35, 5)=0), 4, 5)))))</f>
        <v>0</v>
      </c>
      <c r="GG29" s="21">
        <f>IF(COUNTIF(FX31:FX35, 1)=0, 0, IF(COUNTIF(FX31:FX35, 2)=0, 1, IF(COUNTIF(FX31:FX35, 3)=0, 2, IF(COUNTIF(FX31:FX35, 4)=0, 3, IF(COUNTIF(FX31:FX35, 5)=0, 4, 5)))))</f>
        <v>0</v>
      </c>
      <c r="GP29" s="21">
        <f>IF(AND(COUNTIF(FX31:FX35, 1)=0, COUNTIF(GG31:GG35, 1)=0), 0, IF(AND(COUNTIF(FX31:FX35, 2)=0, COUNTIF(GG31:GG35, 2)=0), 1, IF(AND(COUNTIF(FX31:FX35, 3)=0, COUNTIF(GG31:GG35, 3)=0), 2, IF(AND(COUNTIF(FX31:FX35, 4)=0, COUNTIF(GG31:GG35, 4)=0), 3, IF(AND(COUNTIF(FX31:FX35, 5)=0, COUNTIF(GG31:GG35, 5)=0), 4, 5)))))</f>
        <v>0</v>
      </c>
    </row>
    <row r="30" spans="1:201" x14ac:dyDescent="0.25">
      <c r="A30" s="2"/>
      <c r="B30" s="293" t="s">
        <v>187</v>
      </c>
      <c r="C30" s="293"/>
      <c r="D30" s="198" t="s">
        <v>30</v>
      </c>
      <c r="E30" s="199"/>
      <c r="F30" s="199"/>
      <c r="G30" s="199"/>
      <c r="H30" s="199"/>
      <c r="I30" s="199"/>
      <c r="J30" s="200"/>
      <c r="K30" s="293" t="s">
        <v>180</v>
      </c>
      <c r="L30" s="293"/>
      <c r="M30" s="293" t="s">
        <v>171</v>
      </c>
      <c r="N30" s="293"/>
      <c r="O30" s="293" t="s">
        <v>172</v>
      </c>
      <c r="P30" s="293"/>
      <c r="Q30" s="293" t="s">
        <v>173</v>
      </c>
      <c r="R30" s="293"/>
      <c r="S30" s="293" t="s">
        <v>174</v>
      </c>
      <c r="T30" s="293"/>
      <c r="U30" s="293" t="s">
        <v>175</v>
      </c>
      <c r="V30" s="293"/>
      <c r="W30" s="293" t="s">
        <v>176</v>
      </c>
      <c r="X30" s="293"/>
      <c r="Y30" s="293" t="s">
        <v>177</v>
      </c>
      <c r="Z30" s="293"/>
      <c r="AA30" s="293" t="s">
        <v>178</v>
      </c>
      <c r="AB30" s="293"/>
      <c r="AC30" s="293" t="s">
        <v>179</v>
      </c>
      <c r="AD30" s="293"/>
      <c r="AE30" s="293" t="s">
        <v>181</v>
      </c>
      <c r="AF30" s="293"/>
      <c r="AG30" s="2"/>
      <c r="AH30" s="2"/>
      <c r="AI30" s="2"/>
      <c r="AJ30" s="198" t="s">
        <v>188</v>
      </c>
      <c r="AK30" s="199"/>
      <c r="AL30" s="199"/>
      <c r="AM30" s="199"/>
      <c r="AN30" s="199"/>
      <c r="AO30" s="199"/>
      <c r="AP30" s="200"/>
      <c r="AQ30" s="2"/>
      <c r="AR30" s="140" t="s">
        <v>181</v>
      </c>
      <c r="AS30" s="142"/>
      <c r="AT30" s="2"/>
      <c r="AV30" s="22"/>
      <c r="AW30" s="43"/>
      <c r="AX30" s="44" t="s">
        <v>224</v>
      </c>
      <c r="AY30" s="44" t="s">
        <v>171</v>
      </c>
      <c r="AZ30" s="44" t="s">
        <v>172</v>
      </c>
      <c r="BA30" s="44" t="s">
        <v>173</v>
      </c>
      <c r="BB30" s="44" t="s">
        <v>174</v>
      </c>
      <c r="BC30" s="44" t="s">
        <v>175</v>
      </c>
      <c r="BD30" s="44" t="s">
        <v>176</v>
      </c>
      <c r="BE30" s="44" t="s">
        <v>177</v>
      </c>
      <c r="BF30" s="44" t="s">
        <v>178</v>
      </c>
      <c r="BG30" s="44" t="s">
        <v>179</v>
      </c>
      <c r="BH30" s="44" t="s">
        <v>225</v>
      </c>
      <c r="BI30" s="44" t="s">
        <v>226</v>
      </c>
      <c r="BJ30" s="44" t="s">
        <v>227</v>
      </c>
      <c r="BK30" s="44" t="s">
        <v>228</v>
      </c>
      <c r="BL30" s="44" t="s">
        <v>228</v>
      </c>
      <c r="BM30" s="44" t="s">
        <v>229</v>
      </c>
      <c r="BN30" s="44" t="s">
        <v>177</v>
      </c>
      <c r="BO30" s="44" t="s">
        <v>230</v>
      </c>
      <c r="BP30" s="44" t="s">
        <v>231</v>
      </c>
      <c r="BQ30" s="45" t="s">
        <v>231</v>
      </c>
      <c r="BS30" s="30" t="s">
        <v>147</v>
      </c>
      <c r="CC30" s="30" t="s">
        <v>222</v>
      </c>
      <c r="CD30" s="30" t="s">
        <v>223</v>
      </c>
      <c r="DI30" s="30" t="s">
        <v>222</v>
      </c>
      <c r="DJ30" s="30" t="s">
        <v>223</v>
      </c>
      <c r="DO30" s="17">
        <v>0</v>
      </c>
      <c r="DP30" s="17">
        <v>0</v>
      </c>
      <c r="DR30" s="47" t="s">
        <v>202</v>
      </c>
      <c r="DS30" s="92" t="str">
        <f>AW31</f>
        <v>England</v>
      </c>
      <c r="DT30" s="92" t="str">
        <f>AW32</f>
        <v>Japan</v>
      </c>
      <c r="DU30" s="92" t="str">
        <f>AW33</f>
        <v>Argentina</v>
      </c>
      <c r="DV30" s="92" t="str">
        <f>AW34</f>
        <v>Samoa</v>
      </c>
      <c r="DW30" s="92" t="str">
        <f>AW35</f>
        <v>Chile</v>
      </c>
      <c r="DY30" s="47" t="s">
        <v>202</v>
      </c>
      <c r="DZ30" s="92" t="str">
        <f>AW31</f>
        <v>England</v>
      </c>
      <c r="EA30" s="92" t="str">
        <f>AW32</f>
        <v>Japan</v>
      </c>
      <c r="EB30" s="92" t="str">
        <f>AW33</f>
        <v>Argentina</v>
      </c>
      <c r="EC30" s="92" t="str">
        <f>AW34</f>
        <v>Samoa</v>
      </c>
      <c r="ED30" s="92" t="str">
        <f>AW35</f>
        <v>Chile</v>
      </c>
      <c r="EF30" s="47" t="s">
        <v>202</v>
      </c>
      <c r="EG30" s="92" t="str">
        <f>AW31</f>
        <v>England</v>
      </c>
      <c r="EH30" s="92" t="str">
        <f>AW32</f>
        <v>Japan</v>
      </c>
      <c r="EI30" s="92" t="str">
        <f>AW33</f>
        <v>Argentina</v>
      </c>
      <c r="EJ30" s="92" t="str">
        <f>AW34</f>
        <v>Samoa</v>
      </c>
      <c r="EK30" s="92" t="str">
        <f>AW35</f>
        <v>Chile</v>
      </c>
      <c r="EM30" s="91">
        <v>1</v>
      </c>
      <c r="EN30" s="92" t="s">
        <v>224</v>
      </c>
      <c r="EO30" s="92" t="s">
        <v>301</v>
      </c>
      <c r="EP30" s="92" t="s">
        <v>302</v>
      </c>
      <c r="EQ30" s="92" t="s">
        <v>303</v>
      </c>
      <c r="ER30" s="92" t="s">
        <v>304</v>
      </c>
      <c r="ES30" s="92" t="s">
        <v>231</v>
      </c>
      <c r="ET30" s="92" t="s">
        <v>305</v>
      </c>
      <c r="EV30" s="91"/>
      <c r="EW30" s="92" t="s">
        <v>224</v>
      </c>
      <c r="EX30" s="92" t="s">
        <v>301</v>
      </c>
      <c r="EY30" s="92" t="s">
        <v>302</v>
      </c>
      <c r="EZ30" s="92" t="s">
        <v>303</v>
      </c>
      <c r="FA30" s="92" t="s">
        <v>304</v>
      </c>
      <c r="FB30" s="92" t="s">
        <v>231</v>
      </c>
      <c r="FC30" s="92" t="s">
        <v>305</v>
      </c>
      <c r="FE30" s="91"/>
      <c r="FF30" s="92" t="s">
        <v>224</v>
      </c>
      <c r="FG30" s="92" t="s">
        <v>301</v>
      </c>
      <c r="FH30" s="92" t="s">
        <v>302</v>
      </c>
      <c r="FI30" s="92" t="s">
        <v>303</v>
      </c>
      <c r="FJ30" s="92" t="s">
        <v>304</v>
      </c>
      <c r="FK30" s="92" t="s">
        <v>231</v>
      </c>
      <c r="FL30" s="92" t="s">
        <v>305</v>
      </c>
      <c r="FN30" s="47" t="s">
        <v>306</v>
      </c>
      <c r="FO30" s="30" t="s">
        <v>183</v>
      </c>
      <c r="FQ30" s="91">
        <v>2</v>
      </c>
      <c r="FR30" s="92" t="s">
        <v>224</v>
      </c>
      <c r="FS30" s="92" t="s">
        <v>301</v>
      </c>
      <c r="FT30" s="92" t="s">
        <v>302</v>
      </c>
      <c r="FU30" s="92" t="s">
        <v>303</v>
      </c>
      <c r="FV30" s="92" t="s">
        <v>304</v>
      </c>
      <c r="FW30" s="92" t="s">
        <v>231</v>
      </c>
      <c r="FX30" s="92" t="s">
        <v>305</v>
      </c>
      <c r="FZ30" s="91"/>
      <c r="GA30" s="92" t="s">
        <v>224</v>
      </c>
      <c r="GB30" s="92" t="s">
        <v>301</v>
      </c>
      <c r="GC30" s="92" t="s">
        <v>302</v>
      </c>
      <c r="GD30" s="92" t="s">
        <v>303</v>
      </c>
      <c r="GE30" s="92" t="s">
        <v>304</v>
      </c>
      <c r="GF30" s="92" t="s">
        <v>231</v>
      </c>
      <c r="GG30" s="92" t="s">
        <v>305</v>
      </c>
      <c r="GI30" s="91"/>
      <c r="GJ30" s="92" t="s">
        <v>224</v>
      </c>
      <c r="GK30" s="92" t="s">
        <v>301</v>
      </c>
      <c r="GL30" s="92" t="s">
        <v>302</v>
      </c>
      <c r="GM30" s="92" t="s">
        <v>303</v>
      </c>
      <c r="GN30" s="92" t="s">
        <v>304</v>
      </c>
      <c r="GO30" s="92" t="s">
        <v>231</v>
      </c>
      <c r="GP30" s="92" t="s">
        <v>305</v>
      </c>
      <c r="GR30" s="47" t="s">
        <v>306</v>
      </c>
      <c r="GS30" s="30" t="s">
        <v>183</v>
      </c>
    </row>
    <row r="31" spans="1:201" x14ac:dyDescent="0.25">
      <c r="A31" s="2"/>
      <c r="B31" s="198">
        <v>1</v>
      </c>
      <c r="C31" s="200"/>
      <c r="D31" s="201" t="str">
        <f>IFERROR(INDEX($AW31:$AW35, MATCH($B31, $BQ31:$BQ35, 0)), "")</f>
        <v>England</v>
      </c>
      <c r="E31" s="201"/>
      <c r="F31" s="201"/>
      <c r="G31" s="201"/>
      <c r="H31" s="201"/>
      <c r="I31" s="201"/>
      <c r="J31" s="201"/>
      <c r="K31" s="145">
        <f>IFERROR(INDEX($AX31:$AX35, MATCH($B31, $BQ31:$BQ35, 0)), "")</f>
        <v>0</v>
      </c>
      <c r="L31" s="145"/>
      <c r="M31" s="144">
        <f>IFERROR(INDEX($AY31:$AY35, MATCH($B31, $BQ31:$BQ35, 0)), "")</f>
        <v>0</v>
      </c>
      <c r="N31" s="145"/>
      <c r="O31" s="145">
        <f>IFERROR(INDEX($AZ31:$AZ35, MATCH($B31, $BQ31:$BQ35, 0)), "")</f>
        <v>0</v>
      </c>
      <c r="P31" s="145"/>
      <c r="Q31" s="145">
        <f>IFERROR(INDEX($BA31:$BA35, MATCH($B31, $BQ31:$BQ35, 0)), "")</f>
        <v>0</v>
      </c>
      <c r="R31" s="146"/>
      <c r="S31" s="144">
        <f>IFERROR(INDEX($BB31:$BB35, MATCH($B31, $BQ31:$BQ35, 0)), "")</f>
        <v>0</v>
      </c>
      <c r="T31" s="145"/>
      <c r="U31" s="145">
        <f>IFERROR(INDEX($BC31:$BC35, MATCH($B31, $BQ31:$BQ35, 0)), "")</f>
        <v>0</v>
      </c>
      <c r="V31" s="145"/>
      <c r="W31" s="145">
        <f>IFERROR(INDEX($BD31:$BD35, MATCH($B31, $BQ31:$BQ35, 0)), "")</f>
        <v>0</v>
      </c>
      <c r="X31" s="146"/>
      <c r="Y31" s="145">
        <f>IFERROR(INDEX($BE31:$BE35, MATCH($B31, $BQ31:$BQ35, 0)), "")</f>
        <v>0</v>
      </c>
      <c r="Z31" s="145"/>
      <c r="AA31" s="145">
        <f>IFERROR(INDEX($BF31:$BF35, MATCH($B31, $BQ31:$BQ35, 0)), "")</f>
        <v>0</v>
      </c>
      <c r="AB31" s="145"/>
      <c r="AC31" s="144">
        <f>IFERROR(INDEX($BG31:$BG35, MATCH($B31, $BQ31:$BQ35, 0)), "")</f>
        <v>0</v>
      </c>
      <c r="AD31" s="146"/>
      <c r="AE31" s="305">
        <f>IFERROR(INDEX($BH31:$BH35, MATCH($B31, $BQ31:$BQ35, 0)), "")</f>
        <v>0</v>
      </c>
      <c r="AF31" s="295"/>
      <c r="AG31" s="2"/>
      <c r="AH31" s="2"/>
      <c r="AI31" s="2"/>
      <c r="AJ31" s="201" t="str">
        <f>'Tournament Setup'!$BB20</f>
        <v>England</v>
      </c>
      <c r="AK31" s="201"/>
      <c r="AL31" s="201"/>
      <c r="AM31" s="201"/>
      <c r="AN31" s="201"/>
      <c r="AO31" s="201"/>
      <c r="AP31" s="201"/>
      <c r="AQ31" s="2"/>
      <c r="AR31" s="127"/>
      <c r="AS31" s="129"/>
      <c r="AT31" s="2"/>
      <c r="AV31" s="46">
        <v>1</v>
      </c>
      <c r="AW31" s="47" t="str">
        <f t="shared" ref="AW31:AW35" si="121">$AJ31</f>
        <v>England</v>
      </c>
      <c r="AX31" s="15">
        <f>SUM(AY31:BA31)</f>
        <v>0</v>
      </c>
      <c r="AY31" s="37">
        <f>COUNTIF('Fixtures Predictions &amp; Results'!$BN$7:$BN$46, $AW31)</f>
        <v>0</v>
      </c>
      <c r="AZ31" s="37">
        <f>COUNTIF('Fixtures Predictions &amp; Results'!$BO$7:$BO$46, $AW31)+COUNTIF('Fixtures Predictions &amp; Results'!$BP$7:$BP$46, $AW31)</f>
        <v>0</v>
      </c>
      <c r="BA31" s="37">
        <f>COUNTIF('Fixtures Predictions &amp; Results'!$BQ$7:$BQ$46, $AW31)</f>
        <v>0</v>
      </c>
      <c r="BB31" s="37">
        <f>SUMIF('Fixtures Predictions &amp; Results'!$B$7:$B$46, $AW31, 'Fixtures Predictions &amp; Results'!$H$7:$H$46)+SUMIF('Fixtures Predictions &amp; Results'!$D$7:$D$46, $AW31, 'Fixtures Predictions &amp; Results'!$I$7:$I$46)</f>
        <v>0</v>
      </c>
      <c r="BC31" s="37">
        <f>SUMIF('Fixtures Predictions &amp; Results'!$B$7:$B$46, $AW31, 'Fixtures Predictions &amp; Results'!$I$7:$I$46)+SUMIF('Fixtures Predictions &amp; Results'!$D$7:$D$46, $AW31, 'Fixtures Predictions &amp; Results'!$H$7:$H$46)</f>
        <v>0</v>
      </c>
      <c r="BD31" s="37">
        <f>BB31-BC31</f>
        <v>0</v>
      </c>
      <c r="BE31" s="53">
        <f>SUMIF('Fixtures Predictions &amp; Results'!$B$7:$B$46, $AW31, 'Fixtures Predictions &amp; Results'!$K$7:$K$46)+SUMIF('Fixtures Predictions &amp; Results'!$D$7:$D$46, $AW31, 'Fixtures Predictions &amp; Results'!$L$7:$L$46)</f>
        <v>0</v>
      </c>
      <c r="BF31" s="37">
        <f>SUMIF('Fixtures Predictions &amp; Results'!$B$7:$B$46, $AW31, 'Fixtures Predictions &amp; Results'!$L$7:$L$46)+SUMIF('Fixtures Predictions &amp; Results'!$D$7:$D$46, $AW31, 'Fixtures Predictions &amp; Results'!$K$7:$K$46)</f>
        <v>0</v>
      </c>
      <c r="BG31" s="37">
        <f>SUMIF('Fixtures Predictions &amp; Results'!$B$7:$B$46, $AW31, 'Fixtures Predictions &amp; Results'!$BX$7:$BX$46)+SUMIF('Fixtures Predictions &amp; Results'!$D$7:$D$46, $AW31, 'Fixtures Predictions &amp; Results'!$BY$7:$BY$46)</f>
        <v>0</v>
      </c>
      <c r="BH31" s="56">
        <f>(AY31*4)+(AZ31*2)+BG31+AO34</f>
        <v>0</v>
      </c>
      <c r="BI31" s="15">
        <f>COUNTIF($BD31:$BD35, "&lt;"&amp;$BD31)+1</f>
        <v>1</v>
      </c>
      <c r="BJ31" s="37">
        <f>COUNTIF($BB31:$BB35, "&lt;"&amp;$BB31)+1</f>
        <v>1</v>
      </c>
      <c r="BK31" s="53">
        <f>BE31-BF31</f>
        <v>0</v>
      </c>
      <c r="BL31" s="53">
        <f>COUNTIF($BK31:$BK35, "&lt;"&amp;$BK31)+1</f>
        <v>1</v>
      </c>
      <c r="BM31" s="53">
        <f>AR31</f>
        <v>0</v>
      </c>
      <c r="BN31" s="53">
        <f>COUNTIF($BE31:$BE35, "&lt;"&amp;$BE31)+1</f>
        <v>1</v>
      </c>
      <c r="BO31" s="53">
        <f>BS31</f>
        <v>5</v>
      </c>
      <c r="BP31" s="53">
        <f t="shared" ref="BP31:BP35" si="122">(BM31*100000000)+(BH31*10000000)+(FO31*1000000)+(GS31*100000)+(BI31*10000)+(BL31*1000)+(BJ31*100)+(BN31*10)+BO31</f>
        <v>11115</v>
      </c>
      <c r="BQ31" s="59">
        <f>COUNTIF($BP31:$BP35, "&gt;"&amp;$BP31)+1</f>
        <v>1</v>
      </c>
      <c r="BS31" s="48">
        <v>5</v>
      </c>
      <c r="CC31" s="15" t="str">
        <f>IFERROR(INDEX('Tournament Setup'!$J$90:$J$109, MATCH($D31, 'Tournament Setup'!$B$90:$B$109, 0)), "")</f>
        <v>White</v>
      </c>
      <c r="CD31" s="6" t="str">
        <f>IFERROR(INDEX('Tournament Setup'!$Q$90:$Q$109, MATCH($D31, 'Tournament Setup'!$B$90:$B$109, 0)), "")</f>
        <v>Red - Medium</v>
      </c>
      <c r="DI31" s="15" t="str">
        <f>IFERROR(INDEX('Tournament Setup'!$J$90:$J$109, MATCH($AJ31, 'Tournament Setup'!$B$90:$B$109, 0)), "")</f>
        <v>White</v>
      </c>
      <c r="DJ31" s="6" t="str">
        <f>IFERROR(INDEX('Tournament Setup'!$Q$90:$Q$109, MATCH($AJ31, 'Tournament Setup'!$B$90:$B$109, 0)), "")</f>
        <v>Red - Medium</v>
      </c>
      <c r="DO31" s="15">
        <f>IF(COUNTIF(BH31:BH35, BH31)&gt;1, MAX(DO30:DO30)+1, "")</f>
        <v>1</v>
      </c>
      <c r="DP31" s="28">
        <f>DO31</f>
        <v>1</v>
      </c>
      <c r="DR31" s="47" t="str">
        <f>$AW31</f>
        <v>England</v>
      </c>
      <c r="DS31" s="15" t="s">
        <v>307</v>
      </c>
      <c r="DT31" s="37" t="str">
        <f>IFERROR(INDEX('Fixtures Predictions &amp; Results'!$BI$7:$BI$46, MATCH(CONCATENATE($DR31, DT$30), 'Fixtures Predictions &amp; Results'!$BL$7:$BL$46, 0)), IFERROR(INDEX('Fixtures Predictions &amp; Results'!$BJ$7:$BJ$46, MATCH(CONCATENATE(DT$30, $DR31), 'Fixtures Predictions &amp; Results'!$BL$7:$BL$46, 0)), ""))</f>
        <v/>
      </c>
      <c r="DU31" s="37" t="str">
        <f>IFERROR(INDEX('Fixtures Predictions &amp; Results'!$BI$7:$BI$46, MATCH(CONCATENATE($DR31, DU$30), 'Fixtures Predictions &amp; Results'!$BL$7:$BL$46, 0)), IFERROR(INDEX('Fixtures Predictions &amp; Results'!$BJ$7:$BJ$46, MATCH(CONCATENATE(DU$30, $DR31), 'Fixtures Predictions &amp; Results'!$BL$7:$BL$46, 0)), ""))</f>
        <v/>
      </c>
      <c r="DV31" s="37" t="str">
        <f>IFERROR(INDEX('Fixtures Predictions &amp; Results'!$BI$7:$BI$46, MATCH(CONCATENATE($DR31, DV$30), 'Fixtures Predictions &amp; Results'!$BL$7:$BL$46, 0)), IFERROR(INDEX('Fixtures Predictions &amp; Results'!$BJ$7:$BJ$46, MATCH(CONCATENATE(DV$30, $DR31), 'Fixtures Predictions &amp; Results'!$BL$7:$BL$46, 0)), ""))</f>
        <v/>
      </c>
      <c r="DW31" s="6" t="str">
        <f>IFERROR(INDEX('Fixtures Predictions &amp; Results'!$BI$7:$BI$46, MATCH(CONCATENATE($DR31, DW$30), 'Fixtures Predictions &amp; Results'!$BL$7:$BL$46, 0)), IFERROR(INDEX('Fixtures Predictions &amp; Results'!$BJ$7:$BJ$46, MATCH(CONCATENATE(DW$30, $DR31), 'Fixtures Predictions &amp; Results'!$BL$7:$BL$46, 0)), ""))</f>
        <v/>
      </c>
      <c r="DY31" s="47" t="str">
        <f>$AW31</f>
        <v>England</v>
      </c>
      <c r="DZ31" s="15" t="s">
        <v>307</v>
      </c>
      <c r="EA31" s="37">
        <f>SUMIF('Fixtures Predictions &amp; Results'!$BL$7:$BL$46, CONCATENATE($DY31, EA$30), 'Fixtures Predictions &amp; Results'!$H$7:$H$46)+SUMIF('Fixtures Predictions &amp; Results'!$BL$7:$BL$46, CONCATENATE(EA$30, $DY31), 'Fixtures Predictions &amp; Results'!$I$7:$I$46)</f>
        <v>0</v>
      </c>
      <c r="EB31" s="37">
        <f>SUMIF('Fixtures Predictions &amp; Results'!$BL$7:$BL$46, CONCATENATE($DY31, EB$30), 'Fixtures Predictions &amp; Results'!$H$7:$H$46)+SUMIF('Fixtures Predictions &amp; Results'!$BL$7:$BL$46, CONCATENATE(EB$30, $DY31), 'Fixtures Predictions &amp; Results'!$I$7:$I$46)</f>
        <v>0</v>
      </c>
      <c r="EC31" s="37">
        <f>SUMIF('Fixtures Predictions &amp; Results'!$BL$7:$BL$46, CONCATENATE($DY31, EC$30), 'Fixtures Predictions &amp; Results'!$H$7:$H$46)+SUMIF('Fixtures Predictions &amp; Results'!$BL$7:$BL$46, CONCATENATE(EC$30, $DY31), 'Fixtures Predictions &amp; Results'!$I$7:$I$46)</f>
        <v>0</v>
      </c>
      <c r="ED31" s="6">
        <f>SUMIF('Fixtures Predictions &amp; Results'!$BL$7:$BL$46, CONCATENATE($DY31, ED$30), 'Fixtures Predictions &amp; Results'!$H$7:$H$46)+SUMIF('Fixtures Predictions &amp; Results'!$BL$7:$BL$46, CONCATENATE(ED$30, $DY31), 'Fixtures Predictions &amp; Results'!$I$7:$I$46)</f>
        <v>0</v>
      </c>
      <c r="EF31" s="47" t="str">
        <f>$AW31</f>
        <v>England</v>
      </c>
      <c r="EG31" s="15" t="s">
        <v>307</v>
      </c>
      <c r="EH31" s="37" t="str">
        <f>IF(DT31="L", 0, IF(DT31="D", 2, IF(DT31="W", 4, "")))</f>
        <v/>
      </c>
      <c r="EI31" s="37" t="str">
        <f t="shared" ref="EI31:EI32" si="123">IF(DU31="L", 0, IF(DU31="D", 2, IF(DU31="W", 4, "")))</f>
        <v/>
      </c>
      <c r="EJ31" s="37" t="str">
        <f t="shared" ref="EJ31:EJ33" si="124">IF(DV31="L", 0, IF(DV31="D", 2, IF(DV31="W", 4, "")))</f>
        <v/>
      </c>
      <c r="EK31" s="6" t="str">
        <f t="shared" ref="EK31:EK34" si="125">IF(DW31="L", 0, IF(DW31="D", 2, IF(DW31="W", 4, "")))</f>
        <v/>
      </c>
      <c r="EM31" s="47" t="str">
        <f>IF(EM30=$DP31, $AW31, "")</f>
        <v>England</v>
      </c>
      <c r="EN31" s="15">
        <f>IF(EM31="", "", SUM(IF(EM32="", 0, $EH31), IF(EM33="", 0, $EI31), IF(EM34="", 0, $EJ31), IF(EM35="", 0, $EK31)))</f>
        <v>0</v>
      </c>
      <c r="EO31" s="37">
        <f>IF(EM31="", "", EP31-EQ31)</f>
        <v>0</v>
      </c>
      <c r="EP31" s="6">
        <f>IF(EM31="", "", SUM(IF(EM32="", 0, $EA31), IF(EM33="", 0, $EB31), IF(EM34="", 0, $EC31), IF(EM35="", 0, $ED31)))</f>
        <v>0</v>
      </c>
      <c r="EQ31" s="28">
        <f>IF(EM31="", "", SUM(IF(EM32="", 0, $DZ32), IF(EM33="", 0, $DZ33), IF(EM34="", 0, $DZ34), IF(EM35="", 0, $DZ35)))</f>
        <v>0</v>
      </c>
      <c r="ER31" s="28">
        <f>IF(EM31="", "", EN31*10000+EO31*100+EP31)</f>
        <v>0</v>
      </c>
      <c r="ES31" s="28">
        <f>IF(ER31="", "", COUNTIF(ER31:ER35, "&gt;"&amp;ER31)+1)</f>
        <v>1</v>
      </c>
      <c r="ET31" s="28" t="str">
        <f>IFERROR(IF(COUNTIF(ES31:ES35, ES31)&gt;1, "", ES31), "")</f>
        <v/>
      </c>
      <c r="EV31" s="47" t="str">
        <f>IF(ET31="", EM31, "")</f>
        <v>England</v>
      </c>
      <c r="EW31" s="15">
        <f>IF(EV31="", "", SUM(IF(EV32="", 0, $EH31), IF(EV33="", 0, $EI31), IF(EV34="", 0, $EJ31), IF(EV35="", 0, $EK31)))</f>
        <v>0</v>
      </c>
      <c r="EX31" s="37">
        <f>IF(EV31="", "", EY31-EZ31)</f>
        <v>0</v>
      </c>
      <c r="EY31" s="6">
        <f>IF(EV31="", "", SUM(IF(EV32="", 0, $EA31), IF(EV33="", 0, $EB31), IF(EV34="", 0, $EC31), IF(EV35="", 0, $ED31)))</f>
        <v>0</v>
      </c>
      <c r="EZ31" s="28">
        <f>IF(EV31="", "", SUM(IF(EV32="", 0, $DZ32), IF(EV33="", 0, $DZ33), IF(EV34="", 0, $DZ34), IF(EV35="", 0, $DZ35)))</f>
        <v>0</v>
      </c>
      <c r="FA31" s="28">
        <f>IF(EV31="", "", EW31*10000+EX31*100+EY31)</f>
        <v>0</v>
      </c>
      <c r="FB31" s="28">
        <f>IF(FA31="", "", COUNTIF(FA31:FA35, "&gt;"&amp;FA31)+1)</f>
        <v>1</v>
      </c>
      <c r="FC31" s="28" t="str">
        <f>IFERROR(IF(COUNTIF(FB31:FB35, FB31)&gt;1, "", FB31), "")</f>
        <v/>
      </c>
      <c r="FE31" s="47" t="str">
        <f>IF(FC31="", EV31, "")</f>
        <v>England</v>
      </c>
      <c r="FF31" s="15">
        <f>IF(FE31="", "", SUM(IF(FE32="", 0, $EH31), IF(FE33="", 0, $EI31), IF(FE34="", 0, $EJ31), IF(FE35="", 0, $EK31)))</f>
        <v>0</v>
      </c>
      <c r="FG31" s="37">
        <f>IF(FE31="", "", FH31-FI31)</f>
        <v>0</v>
      </c>
      <c r="FH31" s="6">
        <f>IF(FE31="", "", SUM(IF(FE32="", 0, $EA31), IF(FE33="", 0, $EB31), IF(FE34="", 0, $EC31), IF(FE35="", 0, $ED31)))</f>
        <v>0</v>
      </c>
      <c r="FI31" s="28">
        <f>IF(FE31="", "", SUM(IF(FE32="", 0, $DZ32), IF(FE33="", 0, $DZ33), IF(FE34="", 0, $DZ34), IF(FE35="", 0, $DZ35)))</f>
        <v>0</v>
      </c>
      <c r="FJ31" s="28">
        <f>IF(FE31="", "", FF31*10000+FG31*100+FH31)</f>
        <v>0</v>
      </c>
      <c r="FK31" s="28">
        <f>IF(FJ31="", "", COUNTIF(FJ31:FJ35, "&gt;"&amp;FJ31)+1)</f>
        <v>1</v>
      </c>
      <c r="FL31" s="28" t="str">
        <f>IFERROR(IF(COUNTIF(FK31:FK35, FK31)&gt;1, "", FK31), "")</f>
        <v/>
      </c>
      <c r="FN31" s="28">
        <f>SUM(FL31, FC31, ET31)</f>
        <v>0</v>
      </c>
      <c r="FO31" s="93">
        <f>IF(FN31=0, 0, 6-FN31)</f>
        <v>0</v>
      </c>
      <c r="FQ31" s="47" t="str">
        <f>IF(FQ30=$DP31, $AW31, "")</f>
        <v/>
      </c>
      <c r="FR31" s="15" t="str">
        <f>IF(FQ31="", "", SUM(IF(FQ32="", 0, $EH31), IF(FQ33="", 0, $EI31), IF(FQ34="", 0, $EJ31), IF(FQ35="", 0, $EK31)))</f>
        <v/>
      </c>
      <c r="FS31" s="37" t="str">
        <f>IF(FQ31="", "", FT31-FU31)</f>
        <v/>
      </c>
      <c r="FT31" s="6" t="str">
        <f>IF(FQ31="", "", SUM(IF(FQ32="", 0, $EA31), IF(FQ33="", 0, $EB31), IF(FQ34="", 0, $EC31), IF(FQ35="", 0, $ED31)))</f>
        <v/>
      </c>
      <c r="FU31" s="28" t="str">
        <f>IF(FQ31="", "", SUM(IF(FQ32="", 0, $DZ32), IF(FQ33="", 0, $DZ33), IF(FQ34="", 0, $DZ34), IF(FQ35="", 0, $DZ35)))</f>
        <v/>
      </c>
      <c r="FV31" s="28" t="str">
        <f>IF(FQ31="", "", FR31*10000+FS31*100+FT31)</f>
        <v/>
      </c>
      <c r="FW31" s="28" t="str">
        <f>IF(FV31="", "", COUNTIF(FV31:FV35, "&gt;"&amp;FV31)+1)</f>
        <v/>
      </c>
      <c r="FX31" s="28" t="str">
        <f>IFERROR(IF(COUNTIF(FW31:FW35, FW31)&gt;1, "", FW31), "")</f>
        <v/>
      </c>
      <c r="FZ31" s="47" t="str">
        <f>IF(FX31="", FQ31, "")</f>
        <v/>
      </c>
      <c r="GA31" s="15" t="str">
        <f>IF(FZ31="", "", SUM(IF(FZ32="", 0, $EH31), IF(FZ33="", 0, $EI31), IF(FZ34="", 0, $EJ31), IF(FZ35="", 0, $EK31)))</f>
        <v/>
      </c>
      <c r="GB31" s="37" t="str">
        <f>IF(FZ31="", "", GC31-GD31)</f>
        <v/>
      </c>
      <c r="GC31" s="6" t="str">
        <f>IF(FZ31="", "", SUM(IF(FZ32="", 0, $EA31), IF(FZ33="", 0, $EB31), IF(FZ34="", 0, $EC31), IF(FZ35="", 0, $ED31)))</f>
        <v/>
      </c>
      <c r="GD31" s="28" t="str">
        <f>IF(FZ31="", "", SUM(IF(FZ32="", 0, $DZ32), IF(FZ33="", 0, $DZ33), IF(FZ34="", 0, $DZ34), IF(FZ35="", 0, $DZ35)))</f>
        <v/>
      </c>
      <c r="GE31" s="28" t="str">
        <f>IF(FZ31="", "", GA31*10000+GB31*100+GC31)</f>
        <v/>
      </c>
      <c r="GF31" s="28" t="str">
        <f>IF(GE31="", "", COUNTIF(GE31:GE35, "&gt;"&amp;GE31)+1)</f>
        <v/>
      </c>
      <c r="GG31" s="28" t="str">
        <f>IFERROR(IF(COUNTIF(GF31:GF35, GF31)&gt;1, "", GF31), "")</f>
        <v/>
      </c>
      <c r="GI31" s="47" t="str">
        <f>IF(GG31="", FZ31, "")</f>
        <v/>
      </c>
      <c r="GJ31" s="15" t="str">
        <f>IF(GI31="", "", SUM(IF(GI32="", 0, $EH31), IF(GI33="", 0, $EI31), IF(GI34="", 0, $EJ31), IF(GI35="", 0, $EK31)))</f>
        <v/>
      </c>
      <c r="GK31" s="37" t="str">
        <f>IF(GI31="", "", GL31-GM31)</f>
        <v/>
      </c>
      <c r="GL31" s="6" t="str">
        <f>IF(GI31="", "", SUM(IF(GI32="", 0, $EA31), IF(GI33="", 0, $EB31), IF(GI34="", 0, $EC31), IF(GI35="", 0, $ED31)))</f>
        <v/>
      </c>
      <c r="GM31" s="28" t="str">
        <f>IF(GI31="", "", SUM(IF(GI32="", 0, $DZ32), IF(GI33="", 0, $DZ33), IF(GI34="", 0, $DZ34), IF(GI35="", 0, $DZ35)))</f>
        <v/>
      </c>
      <c r="GN31" s="28" t="str">
        <f>IF(GI31="", "", GJ31*10000+GK31*100+GL31)</f>
        <v/>
      </c>
      <c r="GO31" s="28" t="str">
        <f>IF(GN31="", "", COUNTIF(GN31:GN35, "&gt;"&amp;GN31)+1)</f>
        <v/>
      </c>
      <c r="GP31" s="28" t="str">
        <f>IFERROR(IF(COUNTIF(GO31:GO35, GO31)&gt;1, "", GO31), "")</f>
        <v/>
      </c>
      <c r="GR31" s="28">
        <f>SUM(GP31, GG31, FX31)</f>
        <v>0</v>
      </c>
      <c r="GS31" s="93">
        <f>IF(GR31=0, 0, 6-GR31)</f>
        <v>0</v>
      </c>
    </row>
    <row r="32" spans="1:201" x14ac:dyDescent="0.25">
      <c r="A32" s="2"/>
      <c r="B32" s="296">
        <v>2</v>
      </c>
      <c r="C32" s="297"/>
      <c r="D32" s="201" t="str">
        <f>IFERROR(INDEX($AW31:$AW35, MATCH($B32, $BQ31:$BQ35, 0)), "")</f>
        <v>Japan</v>
      </c>
      <c r="E32" s="201"/>
      <c r="F32" s="201"/>
      <c r="G32" s="201"/>
      <c r="H32" s="201"/>
      <c r="I32" s="201"/>
      <c r="J32" s="201"/>
      <c r="K32" s="148">
        <f>IFERROR(INDEX($AX31:$AX35, MATCH($B32, $BQ31:$BQ35, 0)), "")</f>
        <v>0</v>
      </c>
      <c r="L32" s="148"/>
      <c r="M32" s="147">
        <f>IFERROR(INDEX($AY31:$AY35, MATCH($B32, $BQ31:$BQ35, 0)), "")</f>
        <v>0</v>
      </c>
      <c r="N32" s="148"/>
      <c r="O32" s="148">
        <f>IFERROR(INDEX($AZ31:$AZ35, MATCH($B32, $BQ31:$BQ35, 0)), "")</f>
        <v>0</v>
      </c>
      <c r="P32" s="148"/>
      <c r="Q32" s="148">
        <f>IFERROR(INDEX($BA31:$BA35, MATCH($B32, $BQ31:$BQ35, 0)), "")</f>
        <v>0</v>
      </c>
      <c r="R32" s="149"/>
      <c r="S32" s="147">
        <f>IFERROR(INDEX($BB31:$BB35, MATCH($B32, $BQ31:$BQ35, 0)), "")</f>
        <v>0</v>
      </c>
      <c r="T32" s="148"/>
      <c r="U32" s="148">
        <f>IFERROR(INDEX($BC31:$BC35, MATCH($B32, $BQ31:$BQ35, 0)), "")</f>
        <v>0</v>
      </c>
      <c r="V32" s="148"/>
      <c r="W32" s="148">
        <f>IFERROR(INDEX($BD31:$BD35, MATCH($B32, $BQ31:$BQ35, 0)), "")</f>
        <v>0</v>
      </c>
      <c r="X32" s="149"/>
      <c r="Y32" s="148">
        <f>IFERROR(INDEX($BE31:$BE35, MATCH($B32, $BQ31:$BQ35, 0)), "")</f>
        <v>0</v>
      </c>
      <c r="Z32" s="148"/>
      <c r="AA32" s="148">
        <f>IFERROR(INDEX($BF31:$BF35, MATCH($B32, $BQ31:$BQ35, 0)), "")</f>
        <v>0</v>
      </c>
      <c r="AB32" s="148"/>
      <c r="AC32" s="147">
        <f>IFERROR(INDEX($BG31:$BG35, MATCH($B32, $BQ31:$BQ35, 0)), "")</f>
        <v>0</v>
      </c>
      <c r="AD32" s="149"/>
      <c r="AE32" s="299">
        <f>IFERROR(INDEX($BH31:$BH35, MATCH($B32, $BQ31:$BQ35, 0)), "")</f>
        <v>0</v>
      </c>
      <c r="AF32" s="300"/>
      <c r="AG32" s="2"/>
      <c r="AH32" s="2"/>
      <c r="AI32" s="2"/>
      <c r="AJ32" s="201" t="str">
        <f>'Tournament Setup'!$BB21</f>
        <v>Japan</v>
      </c>
      <c r="AK32" s="201"/>
      <c r="AL32" s="201"/>
      <c r="AM32" s="201"/>
      <c r="AN32" s="201"/>
      <c r="AO32" s="201"/>
      <c r="AP32" s="201"/>
      <c r="AQ32" s="2"/>
      <c r="AR32" s="124"/>
      <c r="AS32" s="126"/>
      <c r="AT32" s="2"/>
      <c r="AV32" s="46">
        <v>2</v>
      </c>
      <c r="AW32" s="47" t="str">
        <f t="shared" si="121"/>
        <v>Japan</v>
      </c>
      <c r="AX32" s="16">
        <f t="shared" ref="AX32:AX35" si="126">SUM(AY32:BA32)</f>
        <v>0</v>
      </c>
      <c r="AY32" s="17">
        <f>COUNTIF('Fixtures Predictions &amp; Results'!$BN$7:$BN$46, $AW32)</f>
        <v>0</v>
      </c>
      <c r="AZ32" s="17">
        <f>COUNTIF('Fixtures Predictions &amp; Results'!$BO$7:$BO$46, $AW32)+COUNTIF('Fixtures Predictions &amp; Results'!$BP$7:$BP$46, $AW32)</f>
        <v>0</v>
      </c>
      <c r="BA32" s="17">
        <f>COUNTIF('Fixtures Predictions &amp; Results'!$BQ$7:$BQ$46, $AW32)</f>
        <v>0</v>
      </c>
      <c r="BB32" s="17">
        <f>SUMIF('Fixtures Predictions &amp; Results'!$B$7:$B$46, $AW32, 'Fixtures Predictions &amp; Results'!$H$7:$H$46)+SUMIF('Fixtures Predictions &amp; Results'!$D$7:$D$46, $AW32, 'Fixtures Predictions &amp; Results'!$I$7:$I$46)</f>
        <v>0</v>
      </c>
      <c r="BC32" s="17">
        <f>SUMIF('Fixtures Predictions &amp; Results'!$B$7:$B$46, $AW32, 'Fixtures Predictions &amp; Results'!$I$7:$I$46)+SUMIF('Fixtures Predictions &amp; Results'!$D$7:$D$46, $AW32, 'Fixtures Predictions &amp; Results'!$H$7:$H$46)</f>
        <v>0</v>
      </c>
      <c r="BD32" s="17">
        <f t="shared" ref="BD32:BD35" si="127">BB32-BC32</f>
        <v>0</v>
      </c>
      <c r="BE32" s="54">
        <f>SUMIF('Fixtures Predictions &amp; Results'!$B$7:$B$46, $AW32, 'Fixtures Predictions &amp; Results'!$K$7:$K$46)+SUMIF('Fixtures Predictions &amp; Results'!$D$7:$D$46, $AW32, 'Fixtures Predictions &amp; Results'!$L$7:$L$46)</f>
        <v>0</v>
      </c>
      <c r="BF32" s="17">
        <f>SUMIF('Fixtures Predictions &amp; Results'!$B$7:$B$46, $AW32, 'Fixtures Predictions &amp; Results'!$L$7:$L$46)+SUMIF('Fixtures Predictions &amp; Results'!$D$7:$D$46, $AW32, 'Fixtures Predictions &amp; Results'!$K$7:$K$46)</f>
        <v>0</v>
      </c>
      <c r="BG32" s="17">
        <f>SUMIF('Fixtures Predictions &amp; Results'!$B$7:$B$46, $AW32, 'Fixtures Predictions &amp; Results'!$BX$7:$BX$46)+SUMIF('Fixtures Predictions &amp; Results'!$D$7:$D$46, $AW32, 'Fixtures Predictions &amp; Results'!$BY$7:$BY$46)</f>
        <v>0</v>
      </c>
      <c r="BH32" s="57">
        <f>(AY32*4)+(AZ32*2)+BG32+AO35</f>
        <v>0</v>
      </c>
      <c r="BI32" s="16">
        <f>COUNTIF($BD31:$BD35, "&lt;"&amp;$BD32)+1</f>
        <v>1</v>
      </c>
      <c r="BJ32" s="17">
        <f>COUNTIF($BB31:$BB35, "&lt;"&amp;$BB32)+1</f>
        <v>1</v>
      </c>
      <c r="BK32" s="54">
        <f t="shared" ref="BK32:BK35" si="128">BE32-BF32</f>
        <v>0</v>
      </c>
      <c r="BL32" s="54">
        <f>COUNTIF($BK31:$BK35, "&lt;"&amp;$BK32)+1</f>
        <v>1</v>
      </c>
      <c r="BM32" s="54">
        <f t="shared" ref="BM32:BM35" si="129">AR32</f>
        <v>0</v>
      </c>
      <c r="BN32" s="54">
        <f>COUNTIF($BE31:$BE35, "&lt;"&amp;$BE32)+1</f>
        <v>1</v>
      </c>
      <c r="BO32" s="54">
        <f t="shared" ref="BO32:BO35" si="130">BS32</f>
        <v>4</v>
      </c>
      <c r="BP32" s="54">
        <f t="shared" si="122"/>
        <v>11114</v>
      </c>
      <c r="BQ32" s="60">
        <f>COUNTIF($BP31:$BP35, "&gt;"&amp;$BP32)+1</f>
        <v>2</v>
      </c>
      <c r="BS32" s="49">
        <v>4</v>
      </c>
      <c r="CC32" s="16" t="str">
        <f>IFERROR(INDEX('Tournament Setup'!$J$90:$J$109, MATCH($D32, 'Tournament Setup'!$B$90:$B$109, 0)), "")</f>
        <v>White</v>
      </c>
      <c r="CD32" s="7" t="str">
        <f>IFERROR(INDEX('Tournament Setup'!$Q$90:$Q$109, MATCH($D32, 'Tournament Setup'!$B$90:$B$109, 0)), "")</f>
        <v>Red - Medium</v>
      </c>
      <c r="DI32" s="16" t="str">
        <f>IFERROR(INDEX('Tournament Setup'!$J$90:$J$109, MATCH($AJ32, 'Tournament Setup'!$B$90:$B$109, 0)), "")</f>
        <v>White</v>
      </c>
      <c r="DJ32" s="7" t="str">
        <f>IFERROR(INDEX('Tournament Setup'!$Q$90:$Q$109, MATCH($AJ32, 'Tournament Setup'!$B$90:$B$109, 0)), "")</f>
        <v>Red - Medium</v>
      </c>
      <c r="DO32" s="16">
        <f>IF(BH32=BH31, DO31, IF(COUNTIF(BH32:BH35, BH32)&gt;1, MAX(DO30:DO31)+1, ""))</f>
        <v>1</v>
      </c>
      <c r="DP32" s="34">
        <f t="shared" ref="DP32:DP35" si="131">DO32</f>
        <v>1</v>
      </c>
      <c r="DR32" s="47" t="str">
        <f t="shared" ref="DR32:DR35" si="132">$AW32</f>
        <v>Japan</v>
      </c>
      <c r="DS32" s="16" t="str">
        <f>IFERROR(INDEX('Fixtures Predictions &amp; Results'!$BI$7:$BI$46, MATCH(CONCATENATE($DR32, DS$30), 'Fixtures Predictions &amp; Results'!$BL$7:$BL$46, 0)), IFERROR(INDEX('Fixtures Predictions &amp; Results'!$BJ$7:$BJ$46, MATCH(CONCATENATE(DS$30, $DR32), 'Fixtures Predictions &amp; Results'!$BL$7:$BL$46, 0)), ""))</f>
        <v/>
      </c>
      <c r="DT32" s="17" t="s">
        <v>307</v>
      </c>
      <c r="DU32" s="17" t="str">
        <f>IFERROR(INDEX('Fixtures Predictions &amp; Results'!$BI$7:$BI$46, MATCH(CONCATENATE($DR32, DU$30), 'Fixtures Predictions &amp; Results'!$BL$7:$BL$46, 0)), IFERROR(INDEX('Fixtures Predictions &amp; Results'!$BJ$7:$BJ$46, MATCH(CONCATENATE(DU$30, $DR32), 'Fixtures Predictions &amp; Results'!$BL$7:$BL$46, 0)), ""))</f>
        <v/>
      </c>
      <c r="DV32" s="17" t="str">
        <f>IFERROR(INDEX('Fixtures Predictions &amp; Results'!$BI$7:$BI$46, MATCH(CONCATENATE($DR32, DV$30), 'Fixtures Predictions &amp; Results'!$BL$7:$BL$46, 0)), IFERROR(INDEX('Fixtures Predictions &amp; Results'!$BJ$7:$BJ$46, MATCH(CONCATENATE(DV$30, $DR32), 'Fixtures Predictions &amp; Results'!$BL$7:$BL$46, 0)), ""))</f>
        <v/>
      </c>
      <c r="DW32" s="7" t="str">
        <f>IFERROR(INDEX('Fixtures Predictions &amp; Results'!$BI$7:$BI$46, MATCH(CONCATENATE($DR32, DW$30), 'Fixtures Predictions &amp; Results'!$BL$7:$BL$46, 0)), IFERROR(INDEX('Fixtures Predictions &amp; Results'!$BJ$7:$BJ$46, MATCH(CONCATENATE(DW$30, $DR32), 'Fixtures Predictions &amp; Results'!$BL$7:$BL$46, 0)), ""))</f>
        <v/>
      </c>
      <c r="DY32" s="47" t="str">
        <f t="shared" ref="DY32:DY35" si="133">$AW32</f>
        <v>Japan</v>
      </c>
      <c r="DZ32" s="16">
        <f>SUMIF('Fixtures Predictions &amp; Results'!$BL$7:$BL$46, CONCATENATE($DY32, DZ$30), 'Fixtures Predictions &amp; Results'!$H$7:$H$46)+SUMIF('Fixtures Predictions &amp; Results'!$BL$7:$BL$46, CONCATENATE(DZ$30, $DY32), 'Fixtures Predictions &amp; Results'!$I$7:$I$46)</f>
        <v>0</v>
      </c>
      <c r="EA32" s="17" t="s">
        <v>307</v>
      </c>
      <c r="EB32" s="17">
        <f>SUMIF('Fixtures Predictions &amp; Results'!$BL$7:$BL$46, CONCATENATE($DY32, EB$30), 'Fixtures Predictions &amp; Results'!$H$7:$H$46)+SUMIF('Fixtures Predictions &amp; Results'!$BL$7:$BL$46, CONCATENATE(EB$30, $DY32), 'Fixtures Predictions &amp; Results'!$I$7:$I$46)</f>
        <v>0</v>
      </c>
      <c r="EC32" s="17">
        <f>SUMIF('Fixtures Predictions &amp; Results'!$BL$7:$BL$46, CONCATENATE($DY32, EC$30), 'Fixtures Predictions &amp; Results'!$H$7:$H$46)+SUMIF('Fixtures Predictions &amp; Results'!$BL$7:$BL$46, CONCATENATE(EC$30, $DY32), 'Fixtures Predictions &amp; Results'!$I$7:$I$46)</f>
        <v>0</v>
      </c>
      <c r="ED32" s="7">
        <f>SUMIF('Fixtures Predictions &amp; Results'!$BL$7:$BL$46, CONCATENATE($DY32, ED$30), 'Fixtures Predictions &amp; Results'!$H$7:$H$46)+SUMIF('Fixtures Predictions &amp; Results'!$BL$7:$BL$46, CONCATENATE(ED$30, $DY32), 'Fixtures Predictions &amp; Results'!$I$7:$I$46)</f>
        <v>0</v>
      </c>
      <c r="EF32" s="47" t="str">
        <f t="shared" ref="EF32:EF35" si="134">$AW32</f>
        <v>Japan</v>
      </c>
      <c r="EG32" s="16" t="str">
        <f>IF(DS32="L", 0, IF(DS32="D", 2, IF(DS32="W", 4, "")))</f>
        <v/>
      </c>
      <c r="EH32" s="17" t="s">
        <v>307</v>
      </c>
      <c r="EI32" s="17" t="str">
        <f t="shared" si="123"/>
        <v/>
      </c>
      <c r="EJ32" s="17" t="str">
        <f t="shared" si="124"/>
        <v/>
      </c>
      <c r="EK32" s="7" t="str">
        <f t="shared" si="125"/>
        <v/>
      </c>
      <c r="EM32" s="47" t="str">
        <f>IF(EM30=$DP32, $AW32, "")</f>
        <v>Japan</v>
      </c>
      <c r="EN32" s="16">
        <f>IF(EM32="", "", SUM(IF(EM33="", 0, $EI32), IF(EM34="", 0, $EJ32), IF(EM31="", 0, EG32), IF(EM35="", 0, $EK32)))</f>
        <v>0</v>
      </c>
      <c r="EO32" s="17">
        <f t="shared" ref="EO32:EO35" si="135">IF(EM32="", "", EP32-EQ32)</f>
        <v>0</v>
      </c>
      <c r="EP32" s="7">
        <f>IF(EM32="", "", SUM(IF(EM33="", 0, $EB32), IF(EM34="", 0, $EC32), IF(EM31="", 0, $DZ32), IF(EM35="", 0, $ED32)))</f>
        <v>0</v>
      </c>
      <c r="EQ32" s="34">
        <f>IF(EM32="", "", SUM(IF(EM33="", 0, $EA33), IF(EM34="", 0, $EA34), IF(EM31="", 0, $EA31), IF(EM35="", 0, $EA35)))</f>
        <v>0</v>
      </c>
      <c r="ER32" s="34">
        <f>IF(EM32="", "", EN32*10000+EO32*100+EP32)</f>
        <v>0</v>
      </c>
      <c r="ES32" s="34">
        <f>IF(ER32="", "", COUNTIF(ER31:ER35, "&gt;"&amp;ER32)+1)</f>
        <v>1</v>
      </c>
      <c r="ET32" s="34" t="str">
        <f>IFERROR(IF(COUNTIF(ES31:ES35, ES32)&gt;1, "", ES32), "")</f>
        <v/>
      </c>
      <c r="EV32" s="47" t="str">
        <f t="shared" ref="EV32:EV35" si="136">IF(ET32="", EM32, "")</f>
        <v>Japan</v>
      </c>
      <c r="EW32" s="16">
        <f>IF(EV32="", "", SUM(IF(EV33="", 0, $EI32), IF(EV34="", 0, $EJ32), IF(EV31="", 0, EG32), IF(EV35="", 0, $EK32)))</f>
        <v>0</v>
      </c>
      <c r="EX32" s="17">
        <f t="shared" ref="EX32" si="137">IF(EV32="", "", EY32-EZ32)</f>
        <v>0</v>
      </c>
      <c r="EY32" s="7">
        <f>IF(EV32="", "", SUM(IF(EV33="", 0, $EB32), IF(EV34="", 0, $EC32), IF(EV31="", 0, $DZ32), IF(EV35="", 0, $ED32)))</f>
        <v>0</v>
      </c>
      <c r="EZ32" s="34">
        <f>IF(EV32="", "", SUM(IF(EV33="", 0, $EA33), IF(EV34="", 0, $EA34), IF(EV31="", 0, $EA31), IF(EV35="", 0, $EA35)))</f>
        <v>0</v>
      </c>
      <c r="FA32" s="34">
        <f>IF(EV32="", "", EW32*10000+EX32*100+EY32)</f>
        <v>0</v>
      </c>
      <c r="FB32" s="34">
        <f>IF(FA32="", "", COUNTIF(FA31:FA35, "&gt;"&amp;FA32)+1)</f>
        <v>1</v>
      </c>
      <c r="FC32" s="34" t="str">
        <f>IFERROR(IF(COUNTIF(FB31:FB35, FB32)&gt;1, "", FB32), "")</f>
        <v/>
      </c>
      <c r="FE32" s="47" t="str">
        <f t="shared" ref="FE32:FE35" si="138">IF(FC32="", EV32, "")</f>
        <v>Japan</v>
      </c>
      <c r="FF32" s="16">
        <f>IF(FE32="", "", SUM(IF(FE33="", 0, $EI32), IF(FE34="", 0, $EJ32), IF(FE31="", 0, EG32), IF(FE35="", 0, $EK32)))</f>
        <v>0</v>
      </c>
      <c r="FG32" s="17">
        <f t="shared" ref="FG32:FG35" si="139">IF(FE32="", "", FH32-FI32)</f>
        <v>0</v>
      </c>
      <c r="FH32" s="7">
        <f>IF(FE32="", "", SUM(IF(FE33="", 0, $EB32), IF(FE34="", 0, $EC32), IF(FE31="", 0, $DZ32), IF(FE35="", 0, $ED32)))</f>
        <v>0</v>
      </c>
      <c r="FI32" s="34">
        <f>IF(FE32="", "", SUM(IF(FE33="", 0, $EA33), IF(FE34="", 0, $EA34), IF(FE31="", 0, $EA31), IF(FE35="", 0, $EA35)))</f>
        <v>0</v>
      </c>
      <c r="FJ32" s="34">
        <f>IF(FE32="", "", FF32*10000+FG32*100+FH32)</f>
        <v>0</v>
      </c>
      <c r="FK32" s="34">
        <f>IF(FJ32="", "", COUNTIF(FJ31:FJ35, "&gt;"&amp;FJ32)+1)</f>
        <v>1</v>
      </c>
      <c r="FL32" s="34" t="str">
        <f>IFERROR(IF(COUNTIF(FK31:FK35, FK32)&gt;1, "", FK32), "")</f>
        <v/>
      </c>
      <c r="FN32" s="34">
        <f t="shared" ref="FN32:FN35" si="140">SUM(FL32, FC32, ET32)</f>
        <v>0</v>
      </c>
      <c r="FO32" s="94">
        <f>IF(FN32=0, 0, 6-FN32)</f>
        <v>0</v>
      </c>
      <c r="FQ32" s="47" t="str">
        <f>IF(FQ30=$DP32, $AW32, "")</f>
        <v/>
      </c>
      <c r="FR32" s="16" t="str">
        <f>IF(FQ32="", "", SUM(IF(FQ33="", 0, $EI32), IF(FQ34="", 0, $EJ32), IF(FQ31="", 0, FK32), IF(FQ35="", 0, $EK32)))</f>
        <v/>
      </c>
      <c r="FS32" s="17" t="str">
        <f t="shared" ref="FS32:FS35" si="141">IF(FQ32="", "", FT32-FU32)</f>
        <v/>
      </c>
      <c r="FT32" s="7" t="str">
        <f>IF(FQ32="", "", SUM(IF(FQ33="", 0, $EB32), IF(FQ34="", 0, $EC32), IF(FQ31="", 0, $DZ32), IF(FQ35="", 0, $ED32)))</f>
        <v/>
      </c>
      <c r="FU32" s="34" t="str">
        <f>IF(FQ32="", "", SUM(IF(FQ33="", 0, $EA33), IF(FQ34="", 0, $EA34), IF(FQ31="", 0, $EA31), IF(FQ35="", 0, $EA35)))</f>
        <v/>
      </c>
      <c r="FV32" s="34" t="str">
        <f>IF(FQ32="", "", FR32*10000+FS32*100+FT32)</f>
        <v/>
      </c>
      <c r="FW32" s="34" t="str">
        <f>IF(FV32="", "", COUNTIF(FV31:FV35, "&gt;"&amp;FV32)+1)</f>
        <v/>
      </c>
      <c r="FX32" s="34" t="str">
        <f>IFERROR(IF(COUNTIF(FW31:FW35, FW32)&gt;1, "", FW32), "")</f>
        <v/>
      </c>
      <c r="FZ32" s="47" t="str">
        <f t="shared" ref="FZ32:FZ35" si="142">IF(FX32="", FQ32, "")</f>
        <v/>
      </c>
      <c r="GA32" s="16" t="str">
        <f>IF(FZ32="", "", SUM(IF(FZ33="", 0, $EI32), IF(FZ34="", 0, $EJ32), IF(FZ31="", 0, FK32), IF(FZ35="", 0, $EK32)))</f>
        <v/>
      </c>
      <c r="GB32" s="17" t="str">
        <f t="shared" ref="GB32" si="143">IF(FZ32="", "", GC32-GD32)</f>
        <v/>
      </c>
      <c r="GC32" s="7" t="str">
        <f>IF(FZ32="", "", SUM(IF(FZ33="", 0, $EB32), IF(FZ34="", 0, $EC32), IF(FZ31="", 0, $DZ32), IF(FZ35="", 0, $ED32)))</f>
        <v/>
      </c>
      <c r="GD32" s="34" t="str">
        <f>IF(FZ32="", "", SUM(IF(FZ33="", 0, $EA33), IF(FZ34="", 0, $EA34), IF(FZ31="", 0, $EA31), IF(FZ35="", 0, $EA35)))</f>
        <v/>
      </c>
      <c r="GE32" s="34" t="str">
        <f>IF(FZ32="", "", GA32*10000+GB32*100+GC32)</f>
        <v/>
      </c>
      <c r="GF32" s="34" t="str">
        <f>IF(GE32="", "", COUNTIF(GE31:GE35, "&gt;"&amp;GE32)+1)</f>
        <v/>
      </c>
      <c r="GG32" s="34" t="str">
        <f>IFERROR(IF(COUNTIF(GF31:GF35, GF32)&gt;1, "", GF32), "")</f>
        <v/>
      </c>
      <c r="GI32" s="47" t="str">
        <f t="shared" ref="GI32:GI35" si="144">IF(GG32="", FZ32, "")</f>
        <v/>
      </c>
      <c r="GJ32" s="16" t="str">
        <f>IF(GI32="", "", SUM(IF(GI33="", 0, $EI32), IF(GI34="", 0, $EJ32), IF(GI31="", 0, FK32), IF(GI35="", 0, $EK32)))</f>
        <v/>
      </c>
      <c r="GK32" s="17" t="str">
        <f t="shared" ref="GK32:GK35" si="145">IF(GI32="", "", GL32-GM32)</f>
        <v/>
      </c>
      <c r="GL32" s="7" t="str">
        <f>IF(GI32="", "", SUM(IF(GI33="", 0, $EB32), IF(GI34="", 0, $EC32), IF(GI31="", 0, $DZ32), IF(GI35="", 0, $ED32)))</f>
        <v/>
      </c>
      <c r="GM32" s="34" t="str">
        <f>IF(GI32="", "", SUM(IF(GI33="", 0, $EA33), IF(GI34="", 0, $EA34), IF(GI31="", 0, $EA31), IF(GI35="", 0, $EA35)))</f>
        <v/>
      </c>
      <c r="GN32" s="34" t="str">
        <f>IF(GI32="", "", GJ32*10000+GK32*100+GL32)</f>
        <v/>
      </c>
      <c r="GO32" s="34" t="str">
        <f>IF(GN32="", "", COUNTIF(GN31:GN35, "&gt;"&amp;GN32)+1)</f>
        <v/>
      </c>
      <c r="GP32" s="34" t="str">
        <f>IFERROR(IF(COUNTIF(GO31:GO35, GO32)&gt;1, "", GO32), "")</f>
        <v/>
      </c>
      <c r="GR32" s="34">
        <f t="shared" ref="GR32:GR33" si="146">SUM(GP32, GG32, FX32)</f>
        <v>0</v>
      </c>
      <c r="GS32" s="94">
        <f>IF(GR32=0, 0, 6-GR32)</f>
        <v>0</v>
      </c>
    </row>
    <row r="33" spans="1:201" x14ac:dyDescent="0.25">
      <c r="A33" s="2"/>
      <c r="B33" s="296">
        <v>3</v>
      </c>
      <c r="C33" s="297"/>
      <c r="D33" s="201" t="str">
        <f>IFERROR(INDEX($AW31:$AW35, MATCH($B33, $BQ31:$BQ35, 0)), "")</f>
        <v>Argentina</v>
      </c>
      <c r="E33" s="201"/>
      <c r="F33" s="201"/>
      <c r="G33" s="201"/>
      <c r="H33" s="201"/>
      <c r="I33" s="201"/>
      <c r="J33" s="201"/>
      <c r="K33" s="148">
        <f>IFERROR(INDEX($AX31:$AX35, MATCH($B33, $BQ31:$BQ35, 0)), "")</f>
        <v>0</v>
      </c>
      <c r="L33" s="148"/>
      <c r="M33" s="147">
        <f>IFERROR(INDEX($AY31:$AY35, MATCH($B33, $BQ31:$BQ35, 0)), "")</f>
        <v>0</v>
      </c>
      <c r="N33" s="148"/>
      <c r="O33" s="148">
        <f>IFERROR(INDEX($AZ31:$AZ35, MATCH($B33, $BQ31:$BQ35, 0)), "")</f>
        <v>0</v>
      </c>
      <c r="P33" s="148"/>
      <c r="Q33" s="148">
        <f>IFERROR(INDEX($BA31:$BA35, MATCH($B33, $BQ31:$BQ35, 0)), "")</f>
        <v>0</v>
      </c>
      <c r="R33" s="149"/>
      <c r="S33" s="147">
        <f>IFERROR(INDEX($BB31:$BB35, MATCH($B33, $BQ31:$BQ35, 0)), "")</f>
        <v>0</v>
      </c>
      <c r="T33" s="148"/>
      <c r="U33" s="148">
        <f>IFERROR(INDEX($BC31:$BC35, MATCH($B33, $BQ31:$BQ35, 0)), "")</f>
        <v>0</v>
      </c>
      <c r="V33" s="148"/>
      <c r="W33" s="148">
        <f>IFERROR(INDEX($BD31:$BD35, MATCH($B33, $BQ31:$BQ35, 0)), "")</f>
        <v>0</v>
      </c>
      <c r="X33" s="149"/>
      <c r="Y33" s="148">
        <f>IFERROR(INDEX($BE31:$BE35, MATCH($B33, $BQ31:$BQ35, 0)), "")</f>
        <v>0</v>
      </c>
      <c r="Z33" s="148"/>
      <c r="AA33" s="148">
        <f>IFERROR(INDEX($BF31:$BF35, MATCH($B33, $BQ31:$BQ35, 0)), "")</f>
        <v>0</v>
      </c>
      <c r="AB33" s="148"/>
      <c r="AC33" s="147">
        <f>IFERROR(INDEX($BG31:$BG35, MATCH($B33, $BQ31:$BQ35, 0)), "")</f>
        <v>0</v>
      </c>
      <c r="AD33" s="149"/>
      <c r="AE33" s="299">
        <f>IFERROR(INDEX($BH31:$BH35, MATCH($B33, $BQ31:$BQ35, 0)), "")</f>
        <v>0</v>
      </c>
      <c r="AF33" s="300"/>
      <c r="AG33" s="2"/>
      <c r="AH33" s="2"/>
      <c r="AI33" s="2"/>
      <c r="AJ33" s="201" t="str">
        <f>'Tournament Setup'!$BB22</f>
        <v>Argentina</v>
      </c>
      <c r="AK33" s="201"/>
      <c r="AL33" s="201"/>
      <c r="AM33" s="201"/>
      <c r="AN33" s="201"/>
      <c r="AO33" s="201"/>
      <c r="AP33" s="201"/>
      <c r="AQ33" s="2"/>
      <c r="AR33" s="124"/>
      <c r="AS33" s="126"/>
      <c r="AT33" s="2"/>
      <c r="AV33" s="46">
        <v>3</v>
      </c>
      <c r="AW33" s="47" t="str">
        <f t="shared" si="121"/>
        <v>Argentina</v>
      </c>
      <c r="AX33" s="16">
        <f t="shared" si="126"/>
        <v>0</v>
      </c>
      <c r="AY33" s="17">
        <f>COUNTIF('Fixtures Predictions &amp; Results'!$BN$7:$BN$46, $AW33)</f>
        <v>0</v>
      </c>
      <c r="AZ33" s="17">
        <f>COUNTIF('Fixtures Predictions &amp; Results'!$BO$7:$BO$46, $AW33)+COUNTIF('Fixtures Predictions &amp; Results'!$BP$7:$BP$46, $AW33)</f>
        <v>0</v>
      </c>
      <c r="BA33" s="17">
        <f>COUNTIF('Fixtures Predictions &amp; Results'!$BQ$7:$BQ$46, $AW33)</f>
        <v>0</v>
      </c>
      <c r="BB33" s="17">
        <f>SUMIF('Fixtures Predictions &amp; Results'!$B$7:$B$46, $AW33, 'Fixtures Predictions &amp; Results'!$H$7:$H$46)+SUMIF('Fixtures Predictions &amp; Results'!$D$7:$D$46, $AW33, 'Fixtures Predictions &amp; Results'!$I$7:$I$46)</f>
        <v>0</v>
      </c>
      <c r="BC33" s="17">
        <f>SUMIF('Fixtures Predictions &amp; Results'!$B$7:$B$46, $AW33, 'Fixtures Predictions &amp; Results'!$I$7:$I$46)+SUMIF('Fixtures Predictions &amp; Results'!$D$7:$D$46, $AW33, 'Fixtures Predictions &amp; Results'!$H$7:$H$46)</f>
        <v>0</v>
      </c>
      <c r="BD33" s="17">
        <f t="shared" si="127"/>
        <v>0</v>
      </c>
      <c r="BE33" s="54">
        <f>SUMIF('Fixtures Predictions &amp; Results'!$B$7:$B$46, $AW33, 'Fixtures Predictions &amp; Results'!$K$7:$K$46)+SUMIF('Fixtures Predictions &amp; Results'!$D$7:$D$46, $AW33, 'Fixtures Predictions &amp; Results'!$L$7:$L$46)</f>
        <v>0</v>
      </c>
      <c r="BF33" s="17">
        <f>SUMIF('Fixtures Predictions &amp; Results'!$B$7:$B$46, $AW33, 'Fixtures Predictions &amp; Results'!$L$7:$L$46)+SUMIF('Fixtures Predictions &amp; Results'!$D$7:$D$46, $AW33, 'Fixtures Predictions &amp; Results'!$K$7:$K$46)</f>
        <v>0</v>
      </c>
      <c r="BG33" s="17">
        <f>SUMIF('Fixtures Predictions &amp; Results'!$B$7:$B$46, $AW33, 'Fixtures Predictions &amp; Results'!$BX$7:$BX$46)+SUMIF('Fixtures Predictions &amp; Results'!$D$7:$D$46, $AW33, 'Fixtures Predictions &amp; Results'!$BY$7:$BY$46)</f>
        <v>0</v>
      </c>
      <c r="BH33" s="57">
        <f>(AY33*4)+(AZ33*2)+BG33+AO36</f>
        <v>0</v>
      </c>
      <c r="BI33" s="16">
        <f>COUNTIF($BD31:$BD35, "&lt;"&amp;$BD33)+1</f>
        <v>1</v>
      </c>
      <c r="BJ33" s="17">
        <f>COUNTIF($BB31:$BB35, "&lt;"&amp;$BB33)+1</f>
        <v>1</v>
      </c>
      <c r="BK33" s="54">
        <f t="shared" si="128"/>
        <v>0</v>
      </c>
      <c r="BL33" s="54">
        <f>COUNTIF($BK31:$BK35, "&lt;"&amp;$BK33)+1</f>
        <v>1</v>
      </c>
      <c r="BM33" s="54">
        <f t="shared" si="129"/>
        <v>0</v>
      </c>
      <c r="BN33" s="54">
        <f>COUNTIF($BE31:$BE35, "&lt;"&amp;$BE33)+1</f>
        <v>1</v>
      </c>
      <c r="BO33" s="54">
        <f t="shared" si="130"/>
        <v>3</v>
      </c>
      <c r="BP33" s="54">
        <f t="shared" si="122"/>
        <v>11113</v>
      </c>
      <c r="BQ33" s="60">
        <f>COUNTIF($BP31:$BP35, "&gt;"&amp;$BP33)+1</f>
        <v>3</v>
      </c>
      <c r="BS33" s="49">
        <v>3</v>
      </c>
      <c r="CC33" s="16" t="str">
        <f>IFERROR(INDEX('Tournament Setup'!$J$90:$J$109, MATCH($D33, 'Tournament Setup'!$B$90:$B$109, 0)), "")</f>
        <v>Blue - Light</v>
      </c>
      <c r="CD33" s="7" t="str">
        <f>IFERROR(INDEX('Tournament Setup'!$Q$90:$Q$109, MATCH($D33, 'Tournament Setup'!$B$90:$B$109, 0)), "")</f>
        <v>White</v>
      </c>
      <c r="DI33" s="16" t="str">
        <f>IFERROR(INDEX('Tournament Setup'!$J$90:$J$109, MATCH($AJ33, 'Tournament Setup'!$B$90:$B$109, 0)), "")</f>
        <v>Blue - Light</v>
      </c>
      <c r="DJ33" s="7" t="str">
        <f>IFERROR(INDEX('Tournament Setup'!$Q$90:$Q$109, MATCH($AJ33, 'Tournament Setup'!$B$90:$B$109, 0)), "")</f>
        <v>White</v>
      </c>
      <c r="DO33" s="16">
        <f>IF(BH33=BH32, DO32, IF(BH33=BH31, DO31, IF(COUNTIF(BH33:BH35, BH33)&gt;1, MAX(DO30:DO32)+1, "")))</f>
        <v>1</v>
      </c>
      <c r="DP33" s="34">
        <f t="shared" si="131"/>
        <v>1</v>
      </c>
      <c r="DR33" s="47" t="str">
        <f t="shared" si="132"/>
        <v>Argentina</v>
      </c>
      <c r="DS33" s="16" t="str">
        <f>IFERROR(INDEX('Fixtures Predictions &amp; Results'!$BI$7:$BI$46, MATCH(CONCATENATE($DR33, DS$30), 'Fixtures Predictions &amp; Results'!$BL$7:$BL$46, 0)), IFERROR(INDEX('Fixtures Predictions &amp; Results'!$BJ$7:$BJ$46, MATCH(CONCATENATE(DS$30, $DR33), 'Fixtures Predictions &amp; Results'!$BL$7:$BL$46, 0)), ""))</f>
        <v/>
      </c>
      <c r="DT33" s="17" t="str">
        <f>IFERROR(INDEX('Fixtures Predictions &amp; Results'!$BI$7:$BI$46, MATCH(CONCATENATE($DR33, DT$30), 'Fixtures Predictions &amp; Results'!$BL$7:$BL$46, 0)), IFERROR(INDEX('Fixtures Predictions &amp; Results'!$BJ$7:$BJ$46, MATCH(CONCATENATE(DT$30, $DR33), 'Fixtures Predictions &amp; Results'!$BL$7:$BL$46, 0)), ""))</f>
        <v/>
      </c>
      <c r="DU33" s="17" t="s">
        <v>307</v>
      </c>
      <c r="DV33" s="17" t="str">
        <f>IFERROR(INDEX('Fixtures Predictions &amp; Results'!$BI$7:$BI$46, MATCH(CONCATENATE($DR33, DV$30), 'Fixtures Predictions &amp; Results'!$BL$7:$BL$46, 0)), IFERROR(INDEX('Fixtures Predictions &amp; Results'!$BJ$7:$BJ$46, MATCH(CONCATENATE(DV$30, $DR33), 'Fixtures Predictions &amp; Results'!$BL$7:$BL$46, 0)), ""))</f>
        <v/>
      </c>
      <c r="DW33" s="7" t="str">
        <f>IFERROR(INDEX('Fixtures Predictions &amp; Results'!$BI$7:$BI$46, MATCH(CONCATENATE($DR33, DW$30), 'Fixtures Predictions &amp; Results'!$BL$7:$BL$46, 0)), IFERROR(INDEX('Fixtures Predictions &amp; Results'!$BJ$7:$BJ$46, MATCH(CONCATENATE(DW$30, $DR33), 'Fixtures Predictions &amp; Results'!$BL$7:$BL$46, 0)), ""))</f>
        <v/>
      </c>
      <c r="DY33" s="47" t="str">
        <f t="shared" si="133"/>
        <v>Argentina</v>
      </c>
      <c r="DZ33" s="16">
        <f>SUMIF('Fixtures Predictions &amp; Results'!$BL$7:$BL$46, CONCATENATE($DY33, DZ$30), 'Fixtures Predictions &amp; Results'!$H$7:$H$46)+SUMIF('Fixtures Predictions &amp; Results'!$BL$7:$BL$46, CONCATENATE(DZ$30, $DY33), 'Fixtures Predictions &amp; Results'!$I$7:$I$46)</f>
        <v>0</v>
      </c>
      <c r="EA33" s="17">
        <f>SUMIF('Fixtures Predictions &amp; Results'!$BL$7:$BL$46, CONCATENATE($DY33, EA$30), 'Fixtures Predictions &amp; Results'!$H$7:$H$46)+SUMIF('Fixtures Predictions &amp; Results'!$BL$7:$BL$46, CONCATENATE(EA$30, $DY33), 'Fixtures Predictions &amp; Results'!$I$7:$I$46)</f>
        <v>0</v>
      </c>
      <c r="EB33" s="17" t="s">
        <v>307</v>
      </c>
      <c r="EC33" s="17">
        <f>SUMIF('Fixtures Predictions &amp; Results'!$BL$7:$BL$46, CONCATENATE($DY33, EC$30), 'Fixtures Predictions &amp; Results'!$H$7:$H$46)+SUMIF('Fixtures Predictions &amp; Results'!$BL$7:$BL$46, CONCATENATE(EC$30, $DY33), 'Fixtures Predictions &amp; Results'!$I$7:$I$46)</f>
        <v>0</v>
      </c>
      <c r="ED33" s="7">
        <f>SUMIF('Fixtures Predictions &amp; Results'!$BL$7:$BL$46, CONCATENATE($DY33, ED$30), 'Fixtures Predictions &amp; Results'!$H$7:$H$46)+SUMIF('Fixtures Predictions &amp; Results'!$BL$7:$BL$46, CONCATENATE(ED$30, $DY33), 'Fixtures Predictions &amp; Results'!$I$7:$I$46)</f>
        <v>0</v>
      </c>
      <c r="EF33" s="47" t="str">
        <f t="shared" si="134"/>
        <v>Argentina</v>
      </c>
      <c r="EG33" s="16" t="str">
        <f t="shared" ref="EG33:EG35" si="147">IF(DS33="L", 0, IF(DS33="D", 2, IF(DS33="W", 4, "")))</f>
        <v/>
      </c>
      <c r="EH33" s="17" t="str">
        <f t="shared" ref="EH33:EH35" si="148">IF(DT33="L", 0, IF(DT33="D", 2, IF(DT33="W", 4, "")))</f>
        <v/>
      </c>
      <c r="EI33" s="17" t="s">
        <v>307</v>
      </c>
      <c r="EJ33" s="17" t="str">
        <f t="shared" si="124"/>
        <v/>
      </c>
      <c r="EK33" s="7" t="str">
        <f t="shared" si="125"/>
        <v/>
      </c>
      <c r="EM33" s="47" t="str">
        <f>IF(EM30=$DP33, $AW33, "")</f>
        <v>Argentina</v>
      </c>
      <c r="EN33" s="16">
        <f>IF(EM33="", "", SUM(IF(EM34="", 0, $EJ33), IF(EM31="", 0, EG33), IF(EM32="", 0, $EH33), IF(EM35="", 0, $EK33)))</f>
        <v>0</v>
      </c>
      <c r="EO33" s="17">
        <f t="shared" si="135"/>
        <v>0</v>
      </c>
      <c r="EP33" s="7">
        <f>IF(EM33="", "", SUM(IF(EM34="", 0, $EC33), IF(EM31="", 0, $DZ33), IF(EM32="", 0, $EA33), IF(EM35="", 0, $ED33)))</f>
        <v>0</v>
      </c>
      <c r="EQ33" s="34">
        <f>IF(EM33="", "", SUM(IF(EM34="", 0, $EB34), IF(EM31="", 0, $EB31), IF(EM32="", 0, $EB32), IF(EM35="", 0, $EB35)))</f>
        <v>0</v>
      </c>
      <c r="ER33" s="34">
        <f t="shared" ref="ER33:ER35" si="149">IF(EM33="", "", EN33*10000+EO33*100+EP33)</f>
        <v>0</v>
      </c>
      <c r="ES33" s="34">
        <f>IF(ER33="", "", COUNTIF(ER31:ER35, "&gt;"&amp;ER33)+1)</f>
        <v>1</v>
      </c>
      <c r="ET33" s="34" t="str">
        <f>IFERROR(IF(COUNTIF(ES31:ES35, ES33)&gt;1, "", ES33), "")</f>
        <v/>
      </c>
      <c r="EV33" s="47" t="str">
        <f t="shared" si="136"/>
        <v>Argentina</v>
      </c>
      <c r="EW33" s="16">
        <f>IF(EV33="", "", SUM(IF(EV34="", 0, $EJ33), IF(EV31="", 0, EG33), IF(EV32="", 0, $EH33), IF(EV35="", 0, $EK33)))</f>
        <v>0</v>
      </c>
      <c r="EX33" s="17">
        <f>IF(EV33="", "", EY33-EZ33)</f>
        <v>0</v>
      </c>
      <c r="EY33" s="7">
        <f>IF(EV33="", "", SUM(IF(EV34="", 0, $EC33), IF(EV31="", 0, $DZ33), IF(EV32="", 0, $EA33), IF(EV35="", 0, $ED33)))</f>
        <v>0</v>
      </c>
      <c r="EZ33" s="34">
        <f>IF(EV33="", "", SUM(IF(EV34="", 0, $EB34), IF(EV31="", 0, $EB31), IF(EV32="", 0, $EB32), IF(EV35="", 0, $EB35)))</f>
        <v>0</v>
      </c>
      <c r="FA33" s="34">
        <f t="shared" ref="FA33:FA35" si="150">IF(EV33="", "", EW33*10000+EX33*100+EY33)</f>
        <v>0</v>
      </c>
      <c r="FB33" s="34">
        <f>IF(FA33="", "", COUNTIF(FA31:FA35, "&gt;"&amp;FA33)+1)</f>
        <v>1</v>
      </c>
      <c r="FC33" s="34" t="str">
        <f>IFERROR(IF(COUNTIF(FB31:FB35, FB33)&gt;1, "", FB33), "")</f>
        <v/>
      </c>
      <c r="FE33" s="47" t="str">
        <f t="shared" si="138"/>
        <v>Argentina</v>
      </c>
      <c r="FF33" s="16">
        <f>IF(FE33="", "", SUM(IF(FE34="", 0, $EJ33), IF(FE31="", 0, EG33), IF(FE32="", 0, $EH33), IF(FE35="", 0, $EK33)))</f>
        <v>0</v>
      </c>
      <c r="FG33" s="17">
        <f t="shared" si="139"/>
        <v>0</v>
      </c>
      <c r="FH33" s="7">
        <f>IF(FE33="", "", SUM(IF(FE34="", 0, $EC33), IF(FE31="", 0, $DZ33), IF(FE32="", 0, $EA33), IF(FE35="", 0, $ED33)))</f>
        <v>0</v>
      </c>
      <c r="FI33" s="34">
        <f>IF(FE33="", "", SUM(IF(FE34="", 0, $EB34), IF(FE31="", 0, $EB31), IF(FE32="", 0, $EB32), IF(FE35="", 0, $EB35)))</f>
        <v>0</v>
      </c>
      <c r="FJ33" s="34">
        <f t="shared" ref="FJ33:FJ35" si="151">IF(FE33="", "", FF33*10000+FG33*100+FH33)</f>
        <v>0</v>
      </c>
      <c r="FK33" s="34">
        <f>IF(FJ33="", "", COUNTIF(FJ31:FJ35, "&gt;"&amp;FJ33)+1)</f>
        <v>1</v>
      </c>
      <c r="FL33" s="34" t="str">
        <f>IFERROR(IF(COUNTIF(FK31:FK35, FK33)&gt;1, "", FK33), "")</f>
        <v/>
      </c>
      <c r="FN33" s="34">
        <f t="shared" si="140"/>
        <v>0</v>
      </c>
      <c r="FO33" s="94">
        <f>IF(FN33=0, 0, 6-FN33)</f>
        <v>0</v>
      </c>
      <c r="FQ33" s="47" t="str">
        <f>IF(FQ30=$DP33, $AW33, "")</f>
        <v/>
      </c>
      <c r="FR33" s="16" t="str">
        <f>IF(FQ33="", "", SUM(IF(FQ34="", 0, $EJ33), IF(FQ31="", 0, FK33), IF(FQ32="", 0, $EH33), IF(FQ35="", 0, $EK33)))</f>
        <v/>
      </c>
      <c r="FS33" s="17" t="str">
        <f t="shared" si="141"/>
        <v/>
      </c>
      <c r="FT33" s="7" t="str">
        <f>IF(FQ33="", "", SUM(IF(FQ34="", 0, $EC33), IF(FQ31="", 0, $DZ33), IF(FQ32="", 0, $EA33), IF(FQ35="", 0, $ED33)))</f>
        <v/>
      </c>
      <c r="FU33" s="34" t="str">
        <f>IF(FQ33="", "", SUM(IF(FQ34="", 0, $EB34), IF(FQ31="", 0, $EB31), IF(FQ32="", 0, $EB32), IF(FQ35="", 0, $EB35)))</f>
        <v/>
      </c>
      <c r="FV33" s="34" t="str">
        <f t="shared" ref="FV33:FV35" si="152">IF(FQ33="", "", FR33*10000+FS33*100+FT33)</f>
        <v/>
      </c>
      <c r="FW33" s="34" t="str">
        <f>IF(FV33="", "", COUNTIF(FV31:FV35, "&gt;"&amp;FV33)+1)</f>
        <v/>
      </c>
      <c r="FX33" s="34" t="str">
        <f>IFERROR(IF(COUNTIF(FW31:FW35, FW33)&gt;1, "", FW33), "")</f>
        <v/>
      </c>
      <c r="FZ33" s="47" t="str">
        <f t="shared" si="142"/>
        <v/>
      </c>
      <c r="GA33" s="16" t="str">
        <f>IF(FZ33="", "", SUM(IF(FZ34="", 0, $EJ33), IF(FZ31="", 0, FK33), IF(FZ32="", 0, $EH33), IF(FZ35="", 0, $EK33)))</f>
        <v/>
      </c>
      <c r="GB33" s="17" t="str">
        <f>IF(FZ33="", "", GC33-GD33)</f>
        <v/>
      </c>
      <c r="GC33" s="7" t="str">
        <f>IF(FZ33="", "", SUM(IF(FZ34="", 0, $EC33), IF(FZ31="", 0, $DZ33), IF(FZ32="", 0, $EA33), IF(FZ35="", 0, $ED33)))</f>
        <v/>
      </c>
      <c r="GD33" s="34" t="str">
        <f>IF(FZ33="", "", SUM(IF(FZ34="", 0, $EB34), IF(FZ31="", 0, $EB31), IF(FZ32="", 0, $EB32), IF(FZ35="", 0, $EB35)))</f>
        <v/>
      </c>
      <c r="GE33" s="34" t="str">
        <f t="shared" ref="GE33:GE35" si="153">IF(FZ33="", "", GA33*10000+GB33*100+GC33)</f>
        <v/>
      </c>
      <c r="GF33" s="34" t="str">
        <f>IF(GE33="", "", COUNTIF(GE31:GE35, "&gt;"&amp;GE33)+1)</f>
        <v/>
      </c>
      <c r="GG33" s="34" t="str">
        <f>IFERROR(IF(COUNTIF(GF31:GF35, GF33)&gt;1, "", GF33), "")</f>
        <v/>
      </c>
      <c r="GI33" s="47" t="str">
        <f t="shared" si="144"/>
        <v/>
      </c>
      <c r="GJ33" s="16" t="str">
        <f>IF(GI33="", "", SUM(IF(GI34="", 0, $EJ33), IF(GI31="", 0, FK33), IF(GI32="", 0, $EH33), IF(GI35="", 0, $EK33)))</f>
        <v/>
      </c>
      <c r="GK33" s="17" t="str">
        <f t="shared" si="145"/>
        <v/>
      </c>
      <c r="GL33" s="7" t="str">
        <f>IF(GI33="", "", SUM(IF(GI34="", 0, $EC33), IF(GI31="", 0, $DZ33), IF(GI32="", 0, $EA33), IF(GI35="", 0, $ED33)))</f>
        <v/>
      </c>
      <c r="GM33" s="34" t="str">
        <f>IF(GI33="", "", SUM(IF(GI34="", 0, $EB34), IF(GI31="", 0, $EB31), IF(GI32="", 0, $EB32), IF(GI35="", 0, $EB35)))</f>
        <v/>
      </c>
      <c r="GN33" s="34" t="str">
        <f t="shared" ref="GN33:GN35" si="154">IF(GI33="", "", GJ33*10000+GK33*100+GL33)</f>
        <v/>
      </c>
      <c r="GO33" s="34" t="str">
        <f>IF(GN33="", "", COUNTIF(GN31:GN35, "&gt;"&amp;GN33)+1)</f>
        <v/>
      </c>
      <c r="GP33" s="34" t="str">
        <f>IFERROR(IF(COUNTIF(GO31:GO35, GO33)&gt;1, "", GO33), "")</f>
        <v/>
      </c>
      <c r="GR33" s="34">
        <f t="shared" si="146"/>
        <v>0</v>
      </c>
      <c r="GS33" s="94">
        <f>IF(GR33=0, 0, 6-GR33)</f>
        <v>0</v>
      </c>
    </row>
    <row r="34" spans="1:201" x14ac:dyDescent="0.25">
      <c r="A34" s="2"/>
      <c r="B34" s="296">
        <v>4</v>
      </c>
      <c r="C34" s="297"/>
      <c r="D34" s="201" t="str">
        <f>IFERROR(INDEX($AW31:$AW35, MATCH($B34, $BQ31:$BQ35, 0)), "")</f>
        <v>Samoa</v>
      </c>
      <c r="E34" s="201"/>
      <c r="F34" s="201"/>
      <c r="G34" s="201"/>
      <c r="H34" s="201"/>
      <c r="I34" s="201"/>
      <c r="J34" s="201"/>
      <c r="K34" s="148">
        <f>IFERROR(INDEX($AX31:$AX35, MATCH($B34, $BQ31:$BQ35, 0)), "")</f>
        <v>0</v>
      </c>
      <c r="L34" s="148"/>
      <c r="M34" s="147">
        <f>IFERROR(INDEX($AY31:$AY35, MATCH($B34, $BQ31:$BQ35, 0)), "")</f>
        <v>0</v>
      </c>
      <c r="N34" s="148"/>
      <c r="O34" s="148">
        <f>IFERROR(INDEX($AZ31:$AZ35, MATCH($B34, $BQ31:$BQ35, 0)), "")</f>
        <v>0</v>
      </c>
      <c r="P34" s="148"/>
      <c r="Q34" s="148">
        <f>IFERROR(INDEX($BA31:$BA35, MATCH($B34, $BQ31:$BQ35, 0)), "")</f>
        <v>0</v>
      </c>
      <c r="R34" s="149"/>
      <c r="S34" s="147">
        <f>IFERROR(INDEX($BB31:$BB35, MATCH($B34, $BQ31:$BQ35, 0)), "")</f>
        <v>0</v>
      </c>
      <c r="T34" s="148"/>
      <c r="U34" s="148">
        <f>IFERROR(INDEX($BC31:$BC35, MATCH($B34, $BQ31:$BQ35, 0)), "")</f>
        <v>0</v>
      </c>
      <c r="V34" s="148"/>
      <c r="W34" s="148">
        <f>IFERROR(INDEX($BD31:$BD35, MATCH($B34, $BQ31:$BQ35, 0)), "")</f>
        <v>0</v>
      </c>
      <c r="X34" s="149"/>
      <c r="Y34" s="148">
        <f>IFERROR(INDEX($BE31:$BE35, MATCH($B34, $BQ31:$BQ35, 0)), "")</f>
        <v>0</v>
      </c>
      <c r="Z34" s="148"/>
      <c r="AA34" s="148">
        <f>IFERROR(INDEX($BF31:$BF35, MATCH($B34, $BQ31:$BQ35, 0)), "")</f>
        <v>0</v>
      </c>
      <c r="AB34" s="148"/>
      <c r="AC34" s="147">
        <f>IFERROR(INDEX($BG31:$BG35, MATCH($B34, $BQ31:$BQ35, 0)), "")</f>
        <v>0</v>
      </c>
      <c r="AD34" s="149"/>
      <c r="AE34" s="299">
        <f>IFERROR(INDEX($BH31:$BH35, MATCH($B34, $BQ31:$BQ35, 0)), "")</f>
        <v>0</v>
      </c>
      <c r="AF34" s="300"/>
      <c r="AG34" s="2"/>
      <c r="AH34" s="2"/>
      <c r="AI34" s="2"/>
      <c r="AJ34" s="201" t="str">
        <f>'Tournament Setup'!$BB23</f>
        <v>Samoa</v>
      </c>
      <c r="AK34" s="201"/>
      <c r="AL34" s="201"/>
      <c r="AM34" s="201"/>
      <c r="AN34" s="201"/>
      <c r="AO34" s="201"/>
      <c r="AP34" s="201"/>
      <c r="AQ34" s="2"/>
      <c r="AR34" s="124"/>
      <c r="AS34" s="126"/>
      <c r="AT34" s="2"/>
      <c r="AV34" s="46">
        <v>4</v>
      </c>
      <c r="AW34" s="47" t="str">
        <f t="shared" si="121"/>
        <v>Samoa</v>
      </c>
      <c r="AX34" s="16">
        <f t="shared" si="126"/>
        <v>0</v>
      </c>
      <c r="AY34" s="17">
        <f>COUNTIF('Fixtures Predictions &amp; Results'!$BN$7:$BN$46, $AW34)</f>
        <v>0</v>
      </c>
      <c r="AZ34" s="17">
        <f>COUNTIF('Fixtures Predictions &amp; Results'!$BO$7:$BO$46, $AW34)+COUNTIF('Fixtures Predictions &amp; Results'!$BP$7:$BP$46, $AW34)</f>
        <v>0</v>
      </c>
      <c r="BA34" s="17">
        <f>COUNTIF('Fixtures Predictions &amp; Results'!$BQ$7:$BQ$46, $AW34)</f>
        <v>0</v>
      </c>
      <c r="BB34" s="17">
        <f>SUMIF('Fixtures Predictions &amp; Results'!$B$7:$B$46, $AW34, 'Fixtures Predictions &amp; Results'!$H$7:$H$46)+SUMIF('Fixtures Predictions &amp; Results'!$D$7:$D$46, $AW34, 'Fixtures Predictions &amp; Results'!$I$7:$I$46)</f>
        <v>0</v>
      </c>
      <c r="BC34" s="17">
        <f>SUMIF('Fixtures Predictions &amp; Results'!$B$7:$B$46, $AW34, 'Fixtures Predictions &amp; Results'!$I$7:$I$46)+SUMIF('Fixtures Predictions &amp; Results'!$D$7:$D$46, $AW34, 'Fixtures Predictions &amp; Results'!$H$7:$H$46)</f>
        <v>0</v>
      </c>
      <c r="BD34" s="17">
        <f t="shared" si="127"/>
        <v>0</v>
      </c>
      <c r="BE34" s="54">
        <f>SUMIF('Fixtures Predictions &amp; Results'!$B$7:$B$46, $AW34, 'Fixtures Predictions &amp; Results'!$K$7:$K$46)+SUMIF('Fixtures Predictions &amp; Results'!$D$7:$D$46, $AW34, 'Fixtures Predictions &amp; Results'!$L$7:$L$46)</f>
        <v>0</v>
      </c>
      <c r="BF34" s="17">
        <f>SUMIF('Fixtures Predictions &amp; Results'!$B$7:$B$46, $AW34, 'Fixtures Predictions &amp; Results'!$L$7:$L$46)+SUMIF('Fixtures Predictions &amp; Results'!$D$7:$D$46, $AW34, 'Fixtures Predictions &amp; Results'!$K$7:$K$46)</f>
        <v>0</v>
      </c>
      <c r="BG34" s="17">
        <f>SUMIF('Fixtures Predictions &amp; Results'!$B$7:$B$46, $AW34, 'Fixtures Predictions &amp; Results'!$BX$7:$BX$46)+SUMIF('Fixtures Predictions &amp; Results'!$D$7:$D$46, $AW34, 'Fixtures Predictions &amp; Results'!$BY$7:$BY$46)</f>
        <v>0</v>
      </c>
      <c r="BH34" s="57">
        <f>(AY34*4)+(AZ34*2)+BG34+AO37</f>
        <v>0</v>
      </c>
      <c r="BI34" s="16">
        <f>COUNTIF($BD31:$BD35, "&lt;"&amp;$BD34)+1</f>
        <v>1</v>
      </c>
      <c r="BJ34" s="17">
        <f>COUNTIF($BB31:$BB35, "&lt;"&amp;$BB34)+1</f>
        <v>1</v>
      </c>
      <c r="BK34" s="54">
        <f t="shared" si="128"/>
        <v>0</v>
      </c>
      <c r="BL34" s="54">
        <f>COUNTIF($BK31:$BK35, "&lt;"&amp;$BK34)+1</f>
        <v>1</v>
      </c>
      <c r="BM34" s="54">
        <f t="shared" si="129"/>
        <v>0</v>
      </c>
      <c r="BN34" s="54">
        <f>COUNTIF($BE31:$BE35, "&lt;"&amp;$BE34)+1</f>
        <v>1</v>
      </c>
      <c r="BO34" s="54">
        <f t="shared" si="130"/>
        <v>2</v>
      </c>
      <c r="BP34" s="54">
        <f t="shared" si="122"/>
        <v>11112</v>
      </c>
      <c r="BQ34" s="60">
        <f>COUNTIF($BP31:$BP35, "&gt;"&amp;$BP34)+1</f>
        <v>4</v>
      </c>
      <c r="BS34" s="49">
        <v>2</v>
      </c>
      <c r="CC34" s="16" t="str">
        <f>IFERROR(INDEX('Tournament Setup'!$J$90:$J$109, MATCH($D34, 'Tournament Setup'!$B$90:$B$109, 0)), "")</f>
        <v>Blue - Royal</v>
      </c>
      <c r="CD34" s="7" t="str">
        <f>IFERROR(INDEX('Tournament Setup'!$Q$90:$Q$109, MATCH($D34, 'Tournament Setup'!$B$90:$B$109, 0)), "")</f>
        <v>White</v>
      </c>
      <c r="DI34" s="16" t="str">
        <f>IFERROR(INDEX('Tournament Setup'!$J$90:$J$109, MATCH($AJ34, 'Tournament Setup'!$B$90:$B$109, 0)), "")</f>
        <v>Blue - Royal</v>
      </c>
      <c r="DJ34" s="7" t="str">
        <f>IFERROR(INDEX('Tournament Setup'!$Q$90:$Q$109, MATCH($AJ34, 'Tournament Setup'!$B$90:$B$109, 0)), "")</f>
        <v>White</v>
      </c>
      <c r="DO34" s="16">
        <f>IF(BH34=BH33, DO33, IF(BH34=BH32, DO32, IF(BH34=BH31, DO31, IF(COUNTIF(BH34:BH35, BH34)&gt;1, MAX(DO30:DO33)+1, ""))))</f>
        <v>1</v>
      </c>
      <c r="DP34" s="34">
        <f t="shared" si="131"/>
        <v>1</v>
      </c>
      <c r="DR34" s="47" t="str">
        <f t="shared" si="132"/>
        <v>Samoa</v>
      </c>
      <c r="DS34" s="16" t="str">
        <f>IFERROR(INDEX('Fixtures Predictions &amp; Results'!$BI$7:$BI$46, MATCH(CONCATENATE($DR34, DS$30), 'Fixtures Predictions &amp; Results'!$BL$7:$BL$46, 0)), IFERROR(INDEX('Fixtures Predictions &amp; Results'!$BJ$7:$BJ$46, MATCH(CONCATENATE(DS$30, $DR34), 'Fixtures Predictions &amp; Results'!$BL$7:$BL$46, 0)), ""))</f>
        <v/>
      </c>
      <c r="DT34" s="17" t="str">
        <f>IFERROR(INDEX('Fixtures Predictions &amp; Results'!$BI$7:$BI$46, MATCH(CONCATENATE($DR34, DT$30), 'Fixtures Predictions &amp; Results'!$BL$7:$BL$46, 0)), IFERROR(INDEX('Fixtures Predictions &amp; Results'!$BJ$7:$BJ$46, MATCH(CONCATENATE(DT$30, $DR34), 'Fixtures Predictions &amp; Results'!$BL$7:$BL$46, 0)), ""))</f>
        <v/>
      </c>
      <c r="DU34" s="17" t="str">
        <f>IFERROR(INDEX('Fixtures Predictions &amp; Results'!$BI$7:$BI$46, MATCH(CONCATENATE($DR34, DU$30), 'Fixtures Predictions &amp; Results'!$BL$7:$BL$46, 0)), IFERROR(INDEX('Fixtures Predictions &amp; Results'!$BJ$7:$BJ$46, MATCH(CONCATENATE(DU$30, $DR34), 'Fixtures Predictions &amp; Results'!$BL$7:$BL$46, 0)), ""))</f>
        <v/>
      </c>
      <c r="DV34" s="17" t="s">
        <v>307</v>
      </c>
      <c r="DW34" s="7" t="str">
        <f>IFERROR(INDEX('Fixtures Predictions &amp; Results'!$BI$7:$BI$46, MATCH(CONCATENATE($DR34, DW$30), 'Fixtures Predictions &amp; Results'!$BL$7:$BL$46, 0)), IFERROR(INDEX('Fixtures Predictions &amp; Results'!$BJ$7:$BJ$46, MATCH(CONCATENATE(DW$30, $DR34), 'Fixtures Predictions &amp; Results'!$BL$7:$BL$46, 0)), ""))</f>
        <v/>
      </c>
      <c r="DY34" s="47" t="str">
        <f t="shared" si="133"/>
        <v>Samoa</v>
      </c>
      <c r="DZ34" s="16">
        <f>SUMIF('Fixtures Predictions &amp; Results'!$BL$7:$BL$46, CONCATENATE($DY34, DZ$30), 'Fixtures Predictions &amp; Results'!$H$7:$H$46)+SUMIF('Fixtures Predictions &amp; Results'!$BL$7:$BL$46, CONCATENATE(DZ$30, $DY34), 'Fixtures Predictions &amp; Results'!$I$7:$I$46)</f>
        <v>0</v>
      </c>
      <c r="EA34" s="17">
        <f>SUMIF('Fixtures Predictions &amp; Results'!$BL$7:$BL$46, CONCATENATE($DY34, EA$30), 'Fixtures Predictions &amp; Results'!$H$7:$H$46)+SUMIF('Fixtures Predictions &amp; Results'!$BL$7:$BL$46, CONCATENATE(EA$30, $DY34), 'Fixtures Predictions &amp; Results'!$I$7:$I$46)</f>
        <v>0</v>
      </c>
      <c r="EB34" s="17">
        <f>SUMIF('Fixtures Predictions &amp; Results'!$BL$7:$BL$46, CONCATENATE($DY34, EB$30), 'Fixtures Predictions &amp; Results'!$H$7:$H$46)+SUMIF('Fixtures Predictions &amp; Results'!$BL$7:$BL$46, CONCATENATE(EB$30, $DY34), 'Fixtures Predictions &amp; Results'!$I$7:$I$46)</f>
        <v>0</v>
      </c>
      <c r="EC34" s="17" t="s">
        <v>307</v>
      </c>
      <c r="ED34" s="7">
        <f>SUMIF('Fixtures Predictions &amp; Results'!$BL$7:$BL$46, CONCATENATE($DY34, ED$30), 'Fixtures Predictions &amp; Results'!$H$7:$H$46)+SUMIF('Fixtures Predictions &amp; Results'!$BL$7:$BL$46, CONCATENATE(ED$30, $DY34), 'Fixtures Predictions &amp; Results'!$I$7:$I$46)</f>
        <v>0</v>
      </c>
      <c r="EF34" s="47" t="str">
        <f t="shared" si="134"/>
        <v>Samoa</v>
      </c>
      <c r="EG34" s="16" t="str">
        <f t="shared" si="147"/>
        <v/>
      </c>
      <c r="EH34" s="17" t="str">
        <f t="shared" si="148"/>
        <v/>
      </c>
      <c r="EI34" s="17" t="str">
        <f t="shared" ref="EI34:EI35" si="155">IF(DU34="L", 0, IF(DU34="D", 2, IF(DU34="W", 4, "")))</f>
        <v/>
      </c>
      <c r="EJ34" s="17" t="s">
        <v>307</v>
      </c>
      <c r="EK34" s="7" t="str">
        <f t="shared" si="125"/>
        <v/>
      </c>
      <c r="EM34" s="47" t="str">
        <f>IF(EM30=$DP34, $AW34, "")</f>
        <v>Samoa</v>
      </c>
      <c r="EN34" s="16">
        <f>IF(EM34="", "", SUM(IF(EM31="", 0, EG34), IF(EM32="", 0, $EH34), IF(EM33="", 0, $EI34), IF(EM35="", 0, $EK34)))</f>
        <v>0</v>
      </c>
      <c r="EO34" s="17">
        <f t="shared" si="135"/>
        <v>0</v>
      </c>
      <c r="EP34" s="7">
        <f>IF(EM34="", "", SUM(IF(EM31="", 0, $DZ34), IF(EM32="", 0, $EA34), IF(EM33="", 0, $EB34), IF(EM35="", 0, $ED34)))</f>
        <v>0</v>
      </c>
      <c r="EQ34" s="34">
        <f>IF(EM34="", "", SUM(IF(EM31="", 0, $EC31), IF(EM32="", 0, $EC32), IF(EM33="", 0, $EC33), IF(EM35="", 0, $EC35)))</f>
        <v>0</v>
      </c>
      <c r="ER34" s="34">
        <f t="shared" si="149"/>
        <v>0</v>
      </c>
      <c r="ES34" s="34">
        <f>IF(ER34="", "", COUNTIF(ER31:ER35, "&gt;"&amp;ER34)+1)</f>
        <v>1</v>
      </c>
      <c r="ET34" s="34" t="str">
        <f>IFERROR(IF(COUNTIF(ES31:ES35, ES34)&gt;1, "", ES34), "")</f>
        <v/>
      </c>
      <c r="EV34" s="47" t="str">
        <f t="shared" si="136"/>
        <v>Samoa</v>
      </c>
      <c r="EW34" s="16">
        <f>IF(EV34="", "", SUM(IF(EV31="", 0, EG34), IF(EV32="", 0, $EH34), IF(EV33="", 0, $EI34), IF(EV35="", 0, $EK34)))</f>
        <v>0</v>
      </c>
      <c r="EX34" s="17">
        <f t="shared" ref="EX34:EX35" si="156">IF(EV34="", "", EY34-EZ34)</f>
        <v>0</v>
      </c>
      <c r="EY34" s="7">
        <f>IF(EV34="", "", SUM(IF(EV31="", 0, $DZ34), IF(EV32="", 0, $EA34), IF(EV33="", 0, $EB34), IF(EV35="", 0, $ED34)))</f>
        <v>0</v>
      </c>
      <c r="EZ34" s="34">
        <f>IF(EV34="", "", SUM(IF(EV31="", 0, $EC31), IF(EV32="", 0, $EC32), IF(EV33="", 0, $EC33), IF(EV35="", 0, $EC35)))</f>
        <v>0</v>
      </c>
      <c r="FA34" s="34">
        <f t="shared" si="150"/>
        <v>0</v>
      </c>
      <c r="FB34" s="34">
        <f>IF(FA34="", "", COUNTIF(FA31:FA35, "&gt;"&amp;FA34)+1)</f>
        <v>1</v>
      </c>
      <c r="FC34" s="34" t="str">
        <f>IFERROR(IF(COUNTIF(FB31:FB35, FB34)&gt;1, "", FB34), "")</f>
        <v/>
      </c>
      <c r="FE34" s="47" t="str">
        <f t="shared" si="138"/>
        <v>Samoa</v>
      </c>
      <c r="FF34" s="16">
        <f>IF(FE34="", "", SUM(IF(FE31="", 0, EG34), IF(FE32="", 0, $EH34), IF(FE33="", 0, $EI34), IF(FE35="", 0, $EK34)))</f>
        <v>0</v>
      </c>
      <c r="FG34" s="17">
        <f t="shared" si="139"/>
        <v>0</v>
      </c>
      <c r="FH34" s="7">
        <f>IF(FE34="", "", SUM(IF(FE31="", 0, $DZ34), IF(FE32="", 0, $EA34), IF(FE33="", 0, $EB34), IF(FE35="", 0, $ED34)))</f>
        <v>0</v>
      </c>
      <c r="FI34" s="34">
        <f>IF(FE34="", "", SUM(IF(FE31="", 0, $EC31), IF(FE32="", 0, $EC32), IF(FE33="", 0, $EC33), IF(FE35="", 0, $EC35)))</f>
        <v>0</v>
      </c>
      <c r="FJ34" s="34">
        <f t="shared" si="151"/>
        <v>0</v>
      </c>
      <c r="FK34" s="34">
        <f>IF(FJ34="", "", COUNTIF(FJ31:FJ35, "&gt;"&amp;FJ34)+1)</f>
        <v>1</v>
      </c>
      <c r="FL34" s="34" t="str">
        <f>IFERROR(IF(COUNTIF(FK31:FK35, FK34)&gt;1, "", FK34), "")</f>
        <v/>
      </c>
      <c r="FN34" s="34">
        <f t="shared" si="140"/>
        <v>0</v>
      </c>
      <c r="FO34" s="94">
        <f>IF(FN34=0, 0, 6-FN34)</f>
        <v>0</v>
      </c>
      <c r="FQ34" s="47" t="str">
        <f>IF(FQ30=$DP34, $AW34, "")</f>
        <v/>
      </c>
      <c r="FR34" s="16" t="str">
        <f>IF(FQ34="", "", SUM(IF(FQ31="", 0, FK34), IF(FQ32="", 0, $EH34), IF(FQ33="", 0, $EI34), IF(FQ35="", 0, $EK34)))</f>
        <v/>
      </c>
      <c r="FS34" s="17" t="str">
        <f t="shared" si="141"/>
        <v/>
      </c>
      <c r="FT34" s="7" t="str">
        <f>IF(FQ34="", "", SUM(IF(FQ31="", 0, $DZ34), IF(FQ32="", 0, $EA34), IF(FQ33="", 0, $EB34), IF(FQ35="", 0, $ED34)))</f>
        <v/>
      </c>
      <c r="FU34" s="34" t="str">
        <f>IF(FQ34="", "", SUM(IF(FQ31="", 0, $EC31), IF(FQ32="", 0, $EC32), IF(FQ33="", 0, $EC33), IF(FQ35="", 0, $EC35)))</f>
        <v/>
      </c>
      <c r="FV34" s="34" t="str">
        <f t="shared" si="152"/>
        <v/>
      </c>
      <c r="FW34" s="34" t="str">
        <f>IF(FV34="", "", COUNTIF(FV31:FV35, "&gt;"&amp;FV34)+1)</f>
        <v/>
      </c>
      <c r="FX34" s="34" t="str">
        <f>IFERROR(IF(COUNTIF(FW31:FW35, FW34)&gt;1, "", FW34), "")</f>
        <v/>
      </c>
      <c r="FZ34" s="47" t="str">
        <f t="shared" si="142"/>
        <v/>
      </c>
      <c r="GA34" s="16" t="str">
        <f>IF(FZ34="", "", SUM(IF(FZ31="", 0, FK34), IF(FZ32="", 0, $EH34), IF(FZ33="", 0, $EI34), IF(FZ35="", 0, $EK34)))</f>
        <v/>
      </c>
      <c r="GB34" s="17" t="str">
        <f t="shared" ref="GB34:GB35" si="157">IF(FZ34="", "", GC34-GD34)</f>
        <v/>
      </c>
      <c r="GC34" s="7" t="str">
        <f>IF(FZ34="", "", SUM(IF(FZ31="", 0, $DZ34), IF(FZ32="", 0, $EA34), IF(FZ33="", 0, $EB34), IF(FZ35="", 0, $ED34)))</f>
        <v/>
      </c>
      <c r="GD34" s="34" t="str">
        <f>IF(FZ34="", "", SUM(IF(FZ31="", 0, $EC31), IF(FZ32="", 0, $EC32), IF(FZ33="", 0, $EC33), IF(FZ35="", 0, $EC35)))</f>
        <v/>
      </c>
      <c r="GE34" s="34" t="str">
        <f t="shared" si="153"/>
        <v/>
      </c>
      <c r="GF34" s="34" t="str">
        <f>IF(GE34="", "", COUNTIF(GE31:GE35, "&gt;"&amp;GE34)+1)</f>
        <v/>
      </c>
      <c r="GG34" s="34" t="str">
        <f>IFERROR(IF(COUNTIF(GF31:GF35, GF34)&gt;1, "", GF34), "")</f>
        <v/>
      </c>
      <c r="GI34" s="47" t="str">
        <f t="shared" si="144"/>
        <v/>
      </c>
      <c r="GJ34" s="16" t="str">
        <f>IF(GI34="", "", SUM(IF(GI31="", 0, FK34), IF(GI32="", 0, $EH34), IF(GI33="", 0, $EI34), IF(GI35="", 0, $EK34)))</f>
        <v/>
      </c>
      <c r="GK34" s="17" t="str">
        <f t="shared" si="145"/>
        <v/>
      </c>
      <c r="GL34" s="7" t="str">
        <f>IF(GI34="", "", SUM(IF(GI31="", 0, $DZ34), IF(GI32="", 0, $EA34), IF(GI33="", 0, $EB34), IF(GI35="", 0, $ED34)))</f>
        <v/>
      </c>
      <c r="GM34" s="34" t="str">
        <f>IF(GI34="", "", SUM(IF(GI31="", 0, $EC31), IF(GI32="", 0, $EC32), IF(GI33="", 0, $EC33), IF(GI35="", 0, $EC35)))</f>
        <v/>
      </c>
      <c r="GN34" s="34" t="str">
        <f t="shared" si="154"/>
        <v/>
      </c>
      <c r="GO34" s="34" t="str">
        <f>IF(GN34="", "", COUNTIF(GN31:GN35, "&gt;"&amp;GN34)+1)</f>
        <v/>
      </c>
      <c r="GP34" s="34" t="str">
        <f>IFERROR(IF(COUNTIF(GO31:GO35, GO34)&gt;1, "", GO34), "")</f>
        <v/>
      </c>
      <c r="GR34" s="34">
        <f>SUM(GP34, GG34, FX34)</f>
        <v>0</v>
      </c>
      <c r="GS34" s="94">
        <f>IF(GR34=0, 0, 6-GR34)</f>
        <v>0</v>
      </c>
    </row>
    <row r="35" spans="1:201" x14ac:dyDescent="0.25">
      <c r="A35" s="2"/>
      <c r="B35" s="301">
        <v>5</v>
      </c>
      <c r="C35" s="302"/>
      <c r="D35" s="201" t="str">
        <f>IFERROR(INDEX($AW31:$AW35, MATCH($B35, $BQ31:$BQ35, 0)), "")</f>
        <v>Chile</v>
      </c>
      <c r="E35" s="201"/>
      <c r="F35" s="201"/>
      <c r="G35" s="201"/>
      <c r="H35" s="201"/>
      <c r="I35" s="201"/>
      <c r="J35" s="201"/>
      <c r="K35" s="151">
        <f>IFERROR(INDEX($AX31:$AX35, MATCH($B35, $BQ31:$BQ35, 0)), "")</f>
        <v>0</v>
      </c>
      <c r="L35" s="151"/>
      <c r="M35" s="150">
        <f>IFERROR(INDEX($AY31:$AY35, MATCH($B35, $BQ31:$BQ35, 0)), "")</f>
        <v>0</v>
      </c>
      <c r="N35" s="151"/>
      <c r="O35" s="151">
        <f>IFERROR(INDEX($AZ31:$AZ35, MATCH($B35, $BQ31:$BQ35, 0)), "")</f>
        <v>0</v>
      </c>
      <c r="P35" s="151"/>
      <c r="Q35" s="151">
        <f>IFERROR(INDEX($BA31:$BA35, MATCH($B35, $BQ31:$BQ35, 0)), "")</f>
        <v>0</v>
      </c>
      <c r="R35" s="152"/>
      <c r="S35" s="150">
        <f>IFERROR(INDEX($BB31:$BB35, MATCH($B35, $BQ31:$BQ35, 0)), "")</f>
        <v>0</v>
      </c>
      <c r="T35" s="151"/>
      <c r="U35" s="151">
        <f>IFERROR(INDEX($BC31:$BC35, MATCH($B35, $BQ31:$BQ35, 0)), "")</f>
        <v>0</v>
      </c>
      <c r="V35" s="151"/>
      <c r="W35" s="151">
        <f>IFERROR(INDEX($BD31:$BD35, MATCH($B35, $BQ31:$BQ35, 0)), "")</f>
        <v>0</v>
      </c>
      <c r="X35" s="152"/>
      <c r="Y35" s="151">
        <f>IFERROR(INDEX($BE31:$BE35, MATCH($B35, $BQ31:$BQ35, 0)), "")</f>
        <v>0</v>
      </c>
      <c r="Z35" s="151"/>
      <c r="AA35" s="151">
        <f>IFERROR(INDEX($BF31:$BF35, MATCH($B35, $BQ31:$BQ35, 0)), "")</f>
        <v>0</v>
      </c>
      <c r="AB35" s="151"/>
      <c r="AC35" s="150">
        <f>IFERROR(INDEX($BG31:$BG35, MATCH($B35, $BQ31:$BQ35, 0)), "")</f>
        <v>0</v>
      </c>
      <c r="AD35" s="152"/>
      <c r="AE35" s="303">
        <f>IFERROR(INDEX($BH31:$BH35, MATCH($B35, $BQ31:$BQ35, 0)), "")</f>
        <v>0</v>
      </c>
      <c r="AF35" s="304"/>
      <c r="AG35" s="2"/>
      <c r="AH35" s="2"/>
      <c r="AI35" s="2"/>
      <c r="AJ35" s="201" t="str">
        <f>'Tournament Setup'!$BB24</f>
        <v>Chile</v>
      </c>
      <c r="AK35" s="201"/>
      <c r="AL35" s="201"/>
      <c r="AM35" s="201"/>
      <c r="AN35" s="201"/>
      <c r="AO35" s="201"/>
      <c r="AP35" s="201"/>
      <c r="AQ35" s="2"/>
      <c r="AR35" s="168"/>
      <c r="AS35" s="170"/>
      <c r="AT35" s="2"/>
      <c r="AV35" s="50">
        <v>5</v>
      </c>
      <c r="AW35" s="51" t="str">
        <f t="shared" si="121"/>
        <v>Chile</v>
      </c>
      <c r="AX35" s="14">
        <f t="shared" si="126"/>
        <v>0</v>
      </c>
      <c r="AY35" s="38">
        <f>COUNTIF('Fixtures Predictions &amp; Results'!$BN$7:$BN$46, $AW35)</f>
        <v>0</v>
      </c>
      <c r="AZ35" s="38">
        <f>COUNTIF('Fixtures Predictions &amp; Results'!$BO$7:$BO$46, $AW35)+COUNTIF('Fixtures Predictions &amp; Results'!$BP$7:$BP$46, $AW35)</f>
        <v>0</v>
      </c>
      <c r="BA35" s="38">
        <f>COUNTIF('Fixtures Predictions &amp; Results'!$BQ$7:$BQ$46, $AW35)</f>
        <v>0</v>
      </c>
      <c r="BB35" s="38">
        <f>SUMIF('Fixtures Predictions &amp; Results'!$B$7:$B$46, $AW35, 'Fixtures Predictions &amp; Results'!$H$7:$H$46)+SUMIF('Fixtures Predictions &amp; Results'!$D$7:$D$46, $AW35, 'Fixtures Predictions &amp; Results'!$I$7:$I$46)</f>
        <v>0</v>
      </c>
      <c r="BC35" s="38">
        <f>SUMIF('Fixtures Predictions &amp; Results'!$B$7:$B$46, $AW35, 'Fixtures Predictions &amp; Results'!$I$7:$I$46)+SUMIF('Fixtures Predictions &amp; Results'!$D$7:$D$46, $AW35, 'Fixtures Predictions &amp; Results'!$H$7:$H$46)</f>
        <v>0</v>
      </c>
      <c r="BD35" s="38">
        <f t="shared" si="127"/>
        <v>0</v>
      </c>
      <c r="BE35" s="55">
        <f>SUMIF('Fixtures Predictions &amp; Results'!$B$7:$B$46, $AW35, 'Fixtures Predictions &amp; Results'!$K$7:$K$46)+SUMIF('Fixtures Predictions &amp; Results'!$D$7:$D$46, $AW35, 'Fixtures Predictions &amp; Results'!$L$7:$L$46)</f>
        <v>0</v>
      </c>
      <c r="BF35" s="38">
        <f>SUMIF('Fixtures Predictions &amp; Results'!$B$7:$B$46, $AW35, 'Fixtures Predictions &amp; Results'!$L$7:$L$46)+SUMIF('Fixtures Predictions &amp; Results'!$D$7:$D$46, $AW35, 'Fixtures Predictions &amp; Results'!$K$7:$K$46)</f>
        <v>0</v>
      </c>
      <c r="BG35" s="38">
        <f>SUMIF('Fixtures Predictions &amp; Results'!$B$7:$B$46, $AW35, 'Fixtures Predictions &amp; Results'!$BX$7:$BX$46)+SUMIF('Fixtures Predictions &amp; Results'!$D$7:$D$46, $AW35, 'Fixtures Predictions &amp; Results'!$BY$7:$BY$46)</f>
        <v>0</v>
      </c>
      <c r="BH35" s="58">
        <f>(AY35*4)+(AZ35*2)+BG35+AO38</f>
        <v>0</v>
      </c>
      <c r="BI35" s="14">
        <f>COUNTIF($BD31:$BD35, "&lt;"&amp;$BD35)+1</f>
        <v>1</v>
      </c>
      <c r="BJ35" s="38">
        <f>COUNTIF($BB31:$BB35, "&lt;"&amp;$BB35)+1</f>
        <v>1</v>
      </c>
      <c r="BK35" s="55">
        <f t="shared" si="128"/>
        <v>0</v>
      </c>
      <c r="BL35" s="55">
        <f>COUNTIF($BK31:$BK35, "&lt;"&amp;$BK35)+1</f>
        <v>1</v>
      </c>
      <c r="BM35" s="55">
        <f t="shared" si="129"/>
        <v>0</v>
      </c>
      <c r="BN35" s="55">
        <f>COUNTIF($BE31:$BE35, "&lt;"&amp;$BE35)+1</f>
        <v>1</v>
      </c>
      <c r="BO35" s="55">
        <f t="shared" si="130"/>
        <v>1</v>
      </c>
      <c r="BP35" s="55">
        <f t="shared" si="122"/>
        <v>11111</v>
      </c>
      <c r="BQ35" s="61">
        <f>COUNTIF($BP31:$BP35, "&gt;"&amp;$BP35)+1</f>
        <v>5</v>
      </c>
      <c r="BS35" s="52">
        <v>1</v>
      </c>
      <c r="CC35" s="14" t="str">
        <f>IFERROR(INDEX('Tournament Setup'!$J$90:$J$109, MATCH($D35, 'Tournament Setup'!$B$90:$B$109, 0)), "")</f>
        <v>Red - Medium</v>
      </c>
      <c r="CD35" s="3" t="str">
        <f>IFERROR(INDEX('Tournament Setup'!$Q$90:$Q$109, MATCH($D35, 'Tournament Setup'!$B$90:$B$109, 0)), "")</f>
        <v>Blue - Royal</v>
      </c>
      <c r="DI35" s="14" t="str">
        <f>IFERROR(INDEX('Tournament Setup'!$J$90:$J$109, MATCH($AJ35, 'Tournament Setup'!$B$90:$B$109, 0)), "")</f>
        <v>Red - Medium</v>
      </c>
      <c r="DJ35" s="3" t="str">
        <f>IFERROR(INDEX('Tournament Setup'!$Q$90:$Q$109, MATCH($AJ35, 'Tournament Setup'!$B$90:$B$109, 0)), "")</f>
        <v>Blue - Royal</v>
      </c>
      <c r="DO35" s="14">
        <f>IF(BH35=BH34, DO34, IF(BH35=BH33, DO33, IF(BH35=BH32, DO32, IF(BH35=BH31, DO31, ""))))</f>
        <v>1</v>
      </c>
      <c r="DP35" s="29">
        <f t="shared" si="131"/>
        <v>1</v>
      </c>
      <c r="DR35" s="47" t="str">
        <f t="shared" si="132"/>
        <v>Chile</v>
      </c>
      <c r="DS35" s="14" t="str">
        <f>IFERROR(INDEX('Fixtures Predictions &amp; Results'!$BI$7:$BI$46, MATCH(CONCATENATE($DR35, DS$30), 'Fixtures Predictions &amp; Results'!$BL$7:$BL$46, 0)), IFERROR(INDEX('Fixtures Predictions &amp; Results'!$BJ$7:$BJ$46, MATCH(CONCATENATE(DS$30, $DR35), 'Fixtures Predictions &amp; Results'!$BL$7:$BL$46, 0)), ""))</f>
        <v/>
      </c>
      <c r="DT35" s="38" t="str">
        <f>IFERROR(INDEX('Fixtures Predictions &amp; Results'!$BI$7:$BI$46, MATCH(CONCATENATE($DR35, DT$30), 'Fixtures Predictions &amp; Results'!$BL$7:$BL$46, 0)), IFERROR(INDEX('Fixtures Predictions &amp; Results'!$BJ$7:$BJ$46, MATCH(CONCATENATE(DT$30, $DR35), 'Fixtures Predictions &amp; Results'!$BL$7:$BL$46, 0)), ""))</f>
        <v/>
      </c>
      <c r="DU35" s="38" t="str">
        <f>IFERROR(INDEX('Fixtures Predictions &amp; Results'!$BI$7:$BI$46, MATCH(CONCATENATE($DR35, DU$30), 'Fixtures Predictions &amp; Results'!$BL$7:$BL$46, 0)), IFERROR(INDEX('Fixtures Predictions &amp; Results'!$BJ$7:$BJ$46, MATCH(CONCATENATE(DU$30, $DR35), 'Fixtures Predictions &amp; Results'!$BL$7:$BL$46, 0)), ""))</f>
        <v/>
      </c>
      <c r="DV35" s="38" t="str">
        <f>IFERROR(INDEX('Fixtures Predictions &amp; Results'!$BI$7:$BI$46, MATCH(CONCATENATE($DR35, DV$30), 'Fixtures Predictions &amp; Results'!$BL$7:$BL$46, 0)), IFERROR(INDEX('Fixtures Predictions &amp; Results'!$BJ$7:$BJ$46, MATCH(CONCATENATE(DV$30, $DR35), 'Fixtures Predictions &amp; Results'!$BL$7:$BL$46, 0)), ""))</f>
        <v/>
      </c>
      <c r="DW35" s="3" t="s">
        <v>307</v>
      </c>
      <c r="DY35" s="47" t="str">
        <f t="shared" si="133"/>
        <v>Chile</v>
      </c>
      <c r="DZ35" s="14">
        <f>SUMIF('Fixtures Predictions &amp; Results'!$BL$7:$BL$46, CONCATENATE($DY35, DZ$30), 'Fixtures Predictions &amp; Results'!$H$7:$H$46)+SUMIF('Fixtures Predictions &amp; Results'!$BL$7:$BL$46, CONCATENATE(DZ$30, $DY35), 'Fixtures Predictions &amp; Results'!$I$7:$I$46)</f>
        <v>0</v>
      </c>
      <c r="EA35" s="38">
        <f>SUMIF('Fixtures Predictions &amp; Results'!$BL$7:$BL$46, CONCATENATE($DY35, EA$30), 'Fixtures Predictions &amp; Results'!$H$7:$H$46)+SUMIF('Fixtures Predictions &amp; Results'!$BL$7:$BL$46, CONCATENATE(EA$30, $DY35), 'Fixtures Predictions &amp; Results'!$I$7:$I$46)</f>
        <v>0</v>
      </c>
      <c r="EB35" s="38">
        <f>SUMIF('Fixtures Predictions &amp; Results'!$BL$7:$BL$46, CONCATENATE($DY35, EB$30), 'Fixtures Predictions &amp; Results'!$H$7:$H$46)+SUMIF('Fixtures Predictions &amp; Results'!$BL$7:$BL$46, CONCATENATE(EB$30, $DY35), 'Fixtures Predictions &amp; Results'!$I$7:$I$46)</f>
        <v>0</v>
      </c>
      <c r="EC35" s="38">
        <f>SUMIF('Fixtures Predictions &amp; Results'!$BL$7:$BL$46, CONCATENATE($DY35, EC$30), 'Fixtures Predictions &amp; Results'!$H$7:$H$46)+SUMIF('Fixtures Predictions &amp; Results'!$BL$7:$BL$46, CONCATENATE(EC$30, $DY35), 'Fixtures Predictions &amp; Results'!$I$7:$I$46)</f>
        <v>0</v>
      </c>
      <c r="ED35" s="3" t="s">
        <v>307</v>
      </c>
      <c r="EF35" s="47" t="str">
        <f t="shared" si="134"/>
        <v>Chile</v>
      </c>
      <c r="EG35" s="14" t="str">
        <f t="shared" si="147"/>
        <v/>
      </c>
      <c r="EH35" s="38" t="str">
        <f t="shared" si="148"/>
        <v/>
      </c>
      <c r="EI35" s="38" t="str">
        <f t="shared" si="155"/>
        <v/>
      </c>
      <c r="EJ35" s="38" t="str">
        <f>IF(DV35="L", 0, IF(DV35="D", 2, IF(DV35="W", 4, "")))</f>
        <v/>
      </c>
      <c r="EK35" s="3" t="s">
        <v>307</v>
      </c>
      <c r="EM35" s="47" t="str">
        <f>IF(EM30=$DP35, $AW35, "")</f>
        <v>Chile</v>
      </c>
      <c r="EN35" s="14">
        <f>IF(EM35="", "", SUM(IF(EM31="", 0, EG35), IF(EM32="", 0, $EH35), IF(EM33="", 0, $EI35), IF(EM34="", 0, $EJ35)))</f>
        <v>0</v>
      </c>
      <c r="EO35" s="38">
        <f t="shared" si="135"/>
        <v>0</v>
      </c>
      <c r="EP35" s="3">
        <f>IF(EM35="", "", SUM(IF(EM31="", 0, $DZ35), IF(EM32="", 0, $EA35), IF(EM33="", 0, $EB35), IF(EM34="", 0, $EC35)))</f>
        <v>0</v>
      </c>
      <c r="EQ35" s="29">
        <f>IF(EM35="", "", SUM(IF(EM31="", 0, $ED31), IF(EM32="", 0, $ED32), IF(EM33="", 0, $ED33), IF(EM34="", 0, $ED34)))</f>
        <v>0</v>
      </c>
      <c r="ER35" s="29">
        <f t="shared" si="149"/>
        <v>0</v>
      </c>
      <c r="ES35" s="29">
        <f>IF(ER35="", "", COUNTIF(ER31:ER35, "&gt;"&amp;ER35)+1)</f>
        <v>1</v>
      </c>
      <c r="ET35" s="29" t="str">
        <f>IFERROR(IF(COUNTIF(ES31:ES35, ES35)&gt;1, "", ES35), "")</f>
        <v/>
      </c>
      <c r="EV35" s="47" t="str">
        <f t="shared" si="136"/>
        <v>Chile</v>
      </c>
      <c r="EW35" s="14">
        <f>IF(EV35="", "", SUM(IF(EV31="", 0, EG35), IF(EV32="", 0, $EH35), IF(EV33="", 0, $EI35), IF(EV34="", 0, $EJ35)))</f>
        <v>0</v>
      </c>
      <c r="EX35" s="38">
        <f t="shared" si="156"/>
        <v>0</v>
      </c>
      <c r="EY35" s="3">
        <f>IF(EV35="", "", SUM(IF(EV31="", 0, $DZ35), IF(EV32="", 0, $EA35), IF(EV33="", 0, $EB35), IF(EV34="", 0, $EC35)))</f>
        <v>0</v>
      </c>
      <c r="EZ35" s="29">
        <f>IF(EV35="", "", SUM(IF(EV31="", 0, $ED31), IF(EV32="", 0, $ED32), IF(EV33="", 0, $ED33), IF(EV34="", 0, $ED34)))</f>
        <v>0</v>
      </c>
      <c r="FA35" s="29">
        <f t="shared" si="150"/>
        <v>0</v>
      </c>
      <c r="FB35" s="29">
        <f>IF(FA35="", "", COUNTIF(FA31:FA35, "&gt;"&amp;FA35)+1)</f>
        <v>1</v>
      </c>
      <c r="FC35" s="29" t="str">
        <f>IFERROR(IF(COUNTIF(FB31:FB35, FB35)&gt;1, "", FB35), "")</f>
        <v/>
      </c>
      <c r="FE35" s="47" t="str">
        <f t="shared" si="138"/>
        <v>Chile</v>
      </c>
      <c r="FF35" s="14">
        <f>IF(FE35="", "", SUM(IF(FE31="", 0, EG35), IF(FE32="", 0, $EH35), IF(FE33="", 0, $EI35), IF(FE34="", 0, $EJ35)))</f>
        <v>0</v>
      </c>
      <c r="FG35" s="38">
        <f t="shared" si="139"/>
        <v>0</v>
      </c>
      <c r="FH35" s="3">
        <f>IF(FE35="", "", SUM(IF(FE31="", 0, $DZ35), IF(FE32="", 0, $EA35), IF(FE33="", 0, $EB35), IF(FE34="", 0, $EC35)))</f>
        <v>0</v>
      </c>
      <c r="FI35" s="29">
        <f>IF(FE35="", "", SUM(IF(FE31="", 0, $ED31), IF(FE32="", 0, $ED32), IF(FE33="", 0, $ED33), IF(FE34="", 0, $ED34)))</f>
        <v>0</v>
      </c>
      <c r="FJ35" s="29">
        <f t="shared" si="151"/>
        <v>0</v>
      </c>
      <c r="FK35" s="29">
        <f>IF(FJ35="", "", COUNTIF(FJ31:FJ35, "&gt;"&amp;FJ35)+1)</f>
        <v>1</v>
      </c>
      <c r="FL35" s="29" t="str">
        <f>IFERROR(IF(COUNTIF(FK31:FK35, FK35)&gt;1, "", FK35), "")</f>
        <v/>
      </c>
      <c r="FN35" s="29">
        <f t="shared" si="140"/>
        <v>0</v>
      </c>
      <c r="FO35" s="95">
        <f>IF(FN35=0, 0, 6-FN35)</f>
        <v>0</v>
      </c>
      <c r="FQ35" s="47" t="str">
        <f>IF(FQ30=$DP35, $AW35, "")</f>
        <v/>
      </c>
      <c r="FR35" s="14" t="str">
        <f>IF(FQ35="", "", SUM(IF(FQ31="", 0, FK35), IF(FQ32="", 0, $EH35), IF(FQ33="", 0, $EI35), IF(FQ34="", 0, $EJ35)))</f>
        <v/>
      </c>
      <c r="FS35" s="38" t="str">
        <f t="shared" si="141"/>
        <v/>
      </c>
      <c r="FT35" s="3" t="str">
        <f>IF(FQ35="", "", SUM(IF(FQ31="", 0, $DZ35), IF(FQ32="", 0, $EA35), IF(FQ33="", 0, $EB35), IF(FQ34="", 0, $EC35)))</f>
        <v/>
      </c>
      <c r="FU35" s="29" t="str">
        <f>IF(FQ35="", "", SUM(IF(FQ31="", 0, $ED31), IF(FQ32="", 0, $ED32), IF(FQ33="", 0, $ED33), IF(FQ34="", 0, $ED34)))</f>
        <v/>
      </c>
      <c r="FV35" s="29" t="str">
        <f t="shared" si="152"/>
        <v/>
      </c>
      <c r="FW35" s="29" t="str">
        <f>IF(FV35="", "", COUNTIF(FV31:FV35, "&gt;"&amp;FV35)+1)</f>
        <v/>
      </c>
      <c r="FX35" s="29" t="str">
        <f>IFERROR(IF(COUNTIF(FW31:FW35, FW35)&gt;1, "", FW35), "")</f>
        <v/>
      </c>
      <c r="FZ35" s="47" t="str">
        <f t="shared" si="142"/>
        <v/>
      </c>
      <c r="GA35" s="14" t="str">
        <f>IF(FZ35="", "", SUM(IF(FZ31="", 0, FK35), IF(FZ32="", 0, $EH35), IF(FZ33="", 0, $EI35), IF(FZ34="", 0, $EJ35)))</f>
        <v/>
      </c>
      <c r="GB35" s="38" t="str">
        <f t="shared" si="157"/>
        <v/>
      </c>
      <c r="GC35" s="3" t="str">
        <f>IF(FZ35="", "", SUM(IF(FZ31="", 0, $DZ35), IF(FZ32="", 0, $EA35), IF(FZ33="", 0, $EB35), IF(FZ34="", 0, $EC35)))</f>
        <v/>
      </c>
      <c r="GD35" s="29" t="str">
        <f>IF(FZ35="", "", SUM(IF(FZ31="", 0, $ED31), IF(FZ32="", 0, $ED32), IF(FZ33="", 0, $ED33), IF(FZ34="", 0, $ED34)))</f>
        <v/>
      </c>
      <c r="GE35" s="29" t="str">
        <f t="shared" si="153"/>
        <v/>
      </c>
      <c r="GF35" s="29" t="str">
        <f>IF(GE35="", "", COUNTIF(GE31:GE35, "&gt;"&amp;GE35)+1)</f>
        <v/>
      </c>
      <c r="GG35" s="29" t="str">
        <f>IFERROR(IF(COUNTIF(GF31:GF35, GF35)&gt;1, "", GF35), "")</f>
        <v/>
      </c>
      <c r="GI35" s="47" t="str">
        <f t="shared" si="144"/>
        <v/>
      </c>
      <c r="GJ35" s="14" t="str">
        <f>IF(GI35="", "", SUM(IF(GI31="", 0, FK35), IF(GI32="", 0, $EH35), IF(GI33="", 0, $EI35), IF(GI34="", 0, $EJ35)))</f>
        <v/>
      </c>
      <c r="GK35" s="38" t="str">
        <f t="shared" si="145"/>
        <v/>
      </c>
      <c r="GL35" s="3" t="str">
        <f>IF(GI35="", "", SUM(IF(GI31="", 0, $DZ35), IF(GI32="", 0, $EA35), IF(GI33="", 0, $EB35), IF(GI34="", 0, $EC35)))</f>
        <v/>
      </c>
      <c r="GM35" s="29" t="str">
        <f>IF(GI35="", "", SUM(IF(GI31="", 0, $ED31), IF(GI32="", 0, $ED32), IF(GI33="", 0, $ED33), IF(GI34="", 0, $ED34)))</f>
        <v/>
      </c>
      <c r="GN35" s="29" t="str">
        <f t="shared" si="154"/>
        <v/>
      </c>
      <c r="GO35" s="29" t="str">
        <f>IF(GN35="", "", COUNTIF(GN31:GN35, "&gt;"&amp;GN35)+1)</f>
        <v/>
      </c>
      <c r="GP35" s="29" t="str">
        <f>IFERROR(IF(COUNTIF(GO31:GO35, GO35)&gt;1, "", GO35), "")</f>
        <v/>
      </c>
      <c r="GR35" s="29">
        <f>SUM(GP35, GG35, FX35)</f>
        <v>0</v>
      </c>
      <c r="GS35" s="95">
        <f>IF(GR35=0, 0, 6-GR35)</f>
        <v>0</v>
      </c>
    </row>
    <row r="36" spans="1:20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20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201" x14ac:dyDescent="0.25">
      <c r="A38" s="2"/>
      <c r="B38" s="104" t="s">
        <v>190</v>
      </c>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6"/>
      <c r="AT38" s="2"/>
    </row>
    <row r="39" spans="1:20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20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201" x14ac:dyDescent="0.25">
      <c r="A41" s="2"/>
      <c r="B41" s="306" t="s">
        <v>191</v>
      </c>
      <c r="C41" s="306"/>
      <c r="D41" s="306"/>
      <c r="E41" s="306"/>
      <c r="F41" s="306"/>
      <c r="G41" s="306"/>
      <c r="H41" s="306"/>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CA41" s="30" t="s">
        <v>222</v>
      </c>
      <c r="CB41" s="30" t="s">
        <v>223</v>
      </c>
    </row>
    <row r="42" spans="1:201" x14ac:dyDescent="0.25">
      <c r="A42" s="2"/>
      <c r="B42" s="201" t="str">
        <f>'Tournament Setup'!$B$62</f>
        <v>Wales</v>
      </c>
      <c r="C42" s="201"/>
      <c r="D42" s="201"/>
      <c r="E42" s="201"/>
      <c r="F42" s="201"/>
      <c r="G42" s="201"/>
      <c r="H42" s="201"/>
      <c r="I42" s="2"/>
      <c r="J42" s="174" t="str">
        <f>IF(IFERROR(INDEX('Fixtures Predictions &amp; Results'!$H$49:$H$62, MATCH($AX42, 'Fixtures Predictions &amp; Results'!$BE$49:$BE$62, 0)), "")="", "", IFERROR(INDEX('Fixtures Predictions &amp; Results'!$H$49:$H$62, MATCH($AX42, 'Fixtures Predictions &amp; Results'!$BE$49:$BE$62, 0)), ""))</f>
        <v/>
      </c>
      <c r="K42" s="176"/>
      <c r="L42" s="36" t="str">
        <f>IF(IFERROR(INDEX('Fixtures Predictions &amp; Results'!$K$49:$K$62, MATCH($AX42, 'Fixtures Predictions &amp; Results'!$BE$49:$BE$62, 0)), "")="", "", IFERROR(INDEX('Fixtures Predictions &amp; Results'!$K$49:$K$62, MATCH($AX42, 'Fixtures Predictions &amp; Results'!$BE$49:$BE$62, 0)), ""))</f>
        <v/>
      </c>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X42" s="28">
        <v>41</v>
      </c>
      <c r="CA42" s="15" t="str">
        <f>IFERROR(INDEX('Tournament Setup'!$J$90:$J$109, MATCH($B42, 'Tournament Setup'!$B$90:$B$109, 0)), "")</f>
        <v>Red - Medium</v>
      </c>
      <c r="CB42" s="6" t="str">
        <f>IFERROR(INDEX('Tournament Setup'!$Q$90:$Q$109, MATCH($B42, 'Tournament Setup'!$B$90:$B$109, 0)), "")</f>
        <v>White</v>
      </c>
    </row>
    <row r="43" spans="1:201" x14ac:dyDescent="0.25">
      <c r="A43" s="2"/>
      <c r="B43" s="201" t="str">
        <f>'Tournament Setup'!$J$62</f>
        <v>Japan</v>
      </c>
      <c r="C43" s="201"/>
      <c r="D43" s="201"/>
      <c r="E43" s="201"/>
      <c r="F43" s="201"/>
      <c r="G43" s="201"/>
      <c r="H43" s="201"/>
      <c r="I43" s="2"/>
      <c r="J43" s="307" t="str">
        <f>IF(IFERROR(INDEX('Fixtures Predictions &amp; Results'!$I$49:$I$62, MATCH($AX43, 'Fixtures Predictions &amp; Results'!$BE$49:$BE$62, 0)), "")="", "", IFERROR(INDEX('Fixtures Predictions &amp; Results'!$I$49:$I$62, MATCH($AX43, 'Fixtures Predictions &amp; Results'!$BE$49:$BE$62, 0)), ""))</f>
        <v/>
      </c>
      <c r="K43" s="308"/>
      <c r="L43" s="36" t="str">
        <f>IF(IFERROR(INDEX('Fixtures Predictions &amp; Results'!$L$49:$L$62, MATCH($AX43, 'Fixtures Predictions &amp; Results'!$BE$49:$BE$62, 0)), "")="", "", IFERROR(INDEX('Fixtures Predictions &amp; Results'!$L$49:$L$62, MATCH($AX43, 'Fixtures Predictions &amp; Results'!$BE$49:$BE$62, 0)), ""))</f>
        <v/>
      </c>
      <c r="M43" s="2"/>
      <c r="N43" s="306" t="s">
        <v>195</v>
      </c>
      <c r="O43" s="306"/>
      <c r="P43" s="306"/>
      <c r="Q43" s="306"/>
      <c r="R43" s="306"/>
      <c r="S43" s="306"/>
      <c r="T43" s="306"/>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X43" s="29">
        <v>41</v>
      </c>
      <c r="CA43" s="14" t="str">
        <f>IFERROR(INDEX('Tournament Setup'!$J$90:$J$109, MATCH($B43, 'Tournament Setup'!$B$90:$B$109, 0)), "")</f>
        <v>White</v>
      </c>
      <c r="CB43" s="3" t="str">
        <f>IFERROR(INDEX('Tournament Setup'!$Q$90:$Q$109, MATCH($B43, 'Tournament Setup'!$B$90:$B$109, 0)), "")</f>
        <v>Red - Medium</v>
      </c>
      <c r="CM43" s="30" t="s">
        <v>222</v>
      </c>
      <c r="CN43" s="30" t="s">
        <v>223</v>
      </c>
    </row>
    <row r="44" spans="1:201" x14ac:dyDescent="0.25">
      <c r="A44" s="2"/>
      <c r="B44" s="2"/>
      <c r="C44" s="2"/>
      <c r="D44" s="2"/>
      <c r="E44" s="2"/>
      <c r="F44" s="2"/>
      <c r="G44" s="2"/>
      <c r="H44" s="2"/>
      <c r="I44" s="2"/>
      <c r="J44" s="2"/>
      <c r="K44" s="2"/>
      <c r="L44" s="2"/>
      <c r="M44" s="2"/>
      <c r="N44" s="201" t="str">
        <f>'Tournament Setup'!$B$71</f>
        <v/>
      </c>
      <c r="O44" s="201"/>
      <c r="P44" s="201"/>
      <c r="Q44" s="201"/>
      <c r="R44" s="201"/>
      <c r="S44" s="201"/>
      <c r="T44" s="201"/>
      <c r="U44" s="2"/>
      <c r="V44" s="174" t="str">
        <f>IF(IFERROR(INDEX('Fixtures Predictions &amp; Results'!$H$49:$H$62, MATCH($AX44, 'Fixtures Predictions &amp; Results'!$BE$49:$BE$62, 0)), "")="", "", IFERROR(INDEX('Fixtures Predictions &amp; Results'!$H$49:$H$62, MATCH($AX44, 'Fixtures Predictions &amp; Results'!$BE$49:$BE$62, 0)), ""))</f>
        <v/>
      </c>
      <c r="W44" s="176"/>
      <c r="X44" s="36" t="str">
        <f>IF(IFERROR(INDEX('Fixtures Predictions &amp; Results'!$K$49:$K$62, MATCH($AX44, 'Fixtures Predictions &amp; Results'!$BE$49:$BE$62, 0)), "")="", "", IFERROR(INDEX('Fixtures Predictions &amp; Results'!$K$49:$K$62, MATCH($AX44, 'Fixtures Predictions &amp; Results'!$BE$49:$BE$62, 0)), ""))</f>
        <v/>
      </c>
      <c r="Y44" s="2"/>
      <c r="Z44" s="2"/>
      <c r="AA44" s="2"/>
      <c r="AB44" s="2"/>
      <c r="AC44" s="2"/>
      <c r="AD44" s="2"/>
      <c r="AE44" s="2"/>
      <c r="AF44" s="2"/>
      <c r="AG44" s="2"/>
      <c r="AH44" s="2"/>
      <c r="AI44" s="2"/>
      <c r="AJ44" s="2"/>
      <c r="AK44" s="2"/>
      <c r="AL44" s="2"/>
      <c r="AM44" s="2"/>
      <c r="AN44" s="2"/>
      <c r="AO44" s="2"/>
      <c r="AP44" s="2"/>
      <c r="AQ44" s="2"/>
      <c r="AR44" s="2"/>
      <c r="AS44" s="2"/>
      <c r="AT44" s="2"/>
      <c r="AX44" s="28">
        <v>45</v>
      </c>
      <c r="CM44" s="15" t="str">
        <f>IFERROR(INDEX('Tournament Setup'!$J$90:$J$109, MATCH($N44, 'Tournament Setup'!$B$90:$B$109, 0)), "")</f>
        <v/>
      </c>
      <c r="CN44" s="6" t="str">
        <f>IFERROR(INDEX('Tournament Setup'!$Q$90:$Q$109, MATCH($N44, 'Tournament Setup'!$B$90:$B$109, 0)), "")</f>
        <v/>
      </c>
    </row>
    <row r="45" spans="1:201" x14ac:dyDescent="0.25">
      <c r="A45" s="2"/>
      <c r="B45" s="306" t="s">
        <v>192</v>
      </c>
      <c r="C45" s="306"/>
      <c r="D45" s="306"/>
      <c r="E45" s="306"/>
      <c r="F45" s="306"/>
      <c r="G45" s="306"/>
      <c r="H45" s="306"/>
      <c r="I45" s="2"/>
      <c r="J45" s="2"/>
      <c r="K45" s="2"/>
      <c r="L45" s="2"/>
      <c r="M45" s="2"/>
      <c r="N45" s="201" t="str">
        <f>'Tournament Setup'!$J$71</f>
        <v/>
      </c>
      <c r="O45" s="201"/>
      <c r="P45" s="201"/>
      <c r="Q45" s="201"/>
      <c r="R45" s="201"/>
      <c r="S45" s="201"/>
      <c r="T45" s="201"/>
      <c r="U45" s="2"/>
      <c r="V45" s="307" t="str">
        <f>IF(IFERROR(INDEX('Fixtures Predictions &amp; Results'!$I$49:$I$62, MATCH($AX45, 'Fixtures Predictions &amp; Results'!$BE$49:$BE$62, 0)), "")="", "", IFERROR(INDEX('Fixtures Predictions &amp; Results'!$I$49:$I$62, MATCH($AX45, 'Fixtures Predictions &amp; Results'!$BE$49:$BE$62, 0)), ""))</f>
        <v/>
      </c>
      <c r="W45" s="308"/>
      <c r="X45" s="36" t="str">
        <f>IF(IFERROR(INDEX('Fixtures Predictions &amp; Results'!$L$49:$L$62, MATCH($AX45, 'Fixtures Predictions &amp; Results'!$BE$49:$BE$62, 0)), "")="", "", IFERROR(INDEX('Fixtures Predictions &amp; Results'!$L$49:$L$62, MATCH($AX45, 'Fixtures Predictions &amp; Results'!$BE$49:$BE$62, 0)), ""))</f>
        <v/>
      </c>
      <c r="Y45" s="2"/>
      <c r="Z45" s="2"/>
      <c r="AA45" s="2"/>
      <c r="AB45" s="2"/>
      <c r="AC45" s="2"/>
      <c r="AD45" s="2"/>
      <c r="AE45" s="2"/>
      <c r="AF45" s="2"/>
      <c r="AG45" s="2"/>
      <c r="AH45" s="2"/>
      <c r="AI45" s="2"/>
      <c r="AJ45" s="2"/>
      <c r="AK45" s="2"/>
      <c r="AL45" s="2"/>
      <c r="AM45" s="2"/>
      <c r="AN45" s="2"/>
      <c r="AO45" s="2"/>
      <c r="AP45" s="2"/>
      <c r="AQ45" s="2"/>
      <c r="AR45" s="2"/>
      <c r="AS45" s="2"/>
      <c r="AT45" s="2"/>
      <c r="AX45" s="29">
        <v>45</v>
      </c>
      <c r="CA45" s="30" t="s">
        <v>222</v>
      </c>
      <c r="CB45" s="30" t="s">
        <v>223</v>
      </c>
      <c r="CM45" s="14" t="str">
        <f>IFERROR(INDEX('Tournament Setup'!$J$90:$J$109, MATCH($N45, 'Tournament Setup'!$B$90:$B$109, 0)), "")</f>
        <v/>
      </c>
      <c r="CN45" s="3" t="str">
        <f>IFERROR(INDEX('Tournament Setup'!$Q$90:$Q$109, MATCH($N45, 'Tournament Setup'!$B$90:$B$109, 0)), "")</f>
        <v/>
      </c>
    </row>
    <row r="46" spans="1:201" x14ac:dyDescent="0.25">
      <c r="A46" s="2"/>
      <c r="B46" s="201" t="str">
        <f>'Tournament Setup'!$B$63</f>
        <v>South Africa</v>
      </c>
      <c r="C46" s="201"/>
      <c r="D46" s="201"/>
      <c r="E46" s="201"/>
      <c r="F46" s="201"/>
      <c r="G46" s="201"/>
      <c r="H46" s="201"/>
      <c r="I46" s="2"/>
      <c r="J46" s="174" t="str">
        <f>IF(IFERROR(INDEX('Fixtures Predictions &amp; Results'!$H$49:$H$62, MATCH($AX46, 'Fixtures Predictions &amp; Results'!$BE$49:$BE$62, 0)), "")="", "", IFERROR(INDEX('Fixtures Predictions &amp; Results'!$H$49:$H$62, MATCH($AX46, 'Fixtures Predictions &amp; Results'!$BE$49:$BE$62, 0)), ""))</f>
        <v/>
      </c>
      <c r="K46" s="176"/>
      <c r="L46" s="2" t="str">
        <f>IF(IFERROR(INDEX('Fixtures Predictions &amp; Results'!$K$49:$K$62, MATCH($AX46, 'Fixtures Predictions &amp; Results'!$BE$49:$BE$62, 0)), "")="", "", IFERROR(INDEX('Fixtures Predictions &amp; Results'!$K$49:$K$62, MATCH($AX46, 'Fixtures Predictions &amp; Results'!$BE$49:$BE$62, 0)), ""))</f>
        <v/>
      </c>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X46" s="28">
        <v>42</v>
      </c>
      <c r="CA46" s="15" t="str">
        <f>IFERROR(INDEX('Tournament Setup'!$J$90:$J$109, MATCH($B46, 'Tournament Setup'!$B$90:$B$109, 0)), "")</f>
        <v>Green - Dark</v>
      </c>
      <c r="CB46" s="6" t="str">
        <f>IFERROR(INDEX('Tournament Setup'!$Q$90:$Q$109, MATCH($B46, 'Tournament Setup'!$B$90:$B$109, 0)), "")</f>
        <v>Gold</v>
      </c>
    </row>
    <row r="47" spans="1:201" x14ac:dyDescent="0.25">
      <c r="A47" s="2"/>
      <c r="B47" s="201" t="str">
        <f>'Tournament Setup'!$J$63</f>
        <v>France</v>
      </c>
      <c r="C47" s="201"/>
      <c r="D47" s="201"/>
      <c r="E47" s="201"/>
      <c r="F47" s="201"/>
      <c r="G47" s="201"/>
      <c r="H47" s="201"/>
      <c r="I47" s="2"/>
      <c r="J47" s="307" t="str">
        <f>IF(IFERROR(INDEX('Fixtures Predictions &amp; Results'!$I$49:$I$62, MATCH($AX47, 'Fixtures Predictions &amp; Results'!$BE$49:$BE$62, 0)), "")="", "", IFERROR(INDEX('Fixtures Predictions &amp; Results'!$I$49:$I$62, MATCH($AX47, 'Fixtures Predictions &amp; Results'!$BE$49:$BE$62, 0)), ""))</f>
        <v/>
      </c>
      <c r="K47" s="308"/>
      <c r="L47" s="2" t="str">
        <f>IF(IFERROR(INDEX('Fixtures Predictions &amp; Results'!$L$49:$L$62, MATCH($AX47, 'Fixtures Predictions &amp; Results'!$BE$49:$BE$62, 0)), "")="", "", IFERROR(INDEX('Fixtures Predictions &amp; Results'!$L$49:$L$62, MATCH($AX47, 'Fixtures Predictions &amp; Results'!$BE$49:$BE$62, 0)), ""))</f>
        <v/>
      </c>
      <c r="M47" s="2"/>
      <c r="N47" s="2"/>
      <c r="O47" s="2"/>
      <c r="P47" s="2"/>
      <c r="Q47" s="2"/>
      <c r="R47" s="2"/>
      <c r="S47" s="2"/>
      <c r="T47" s="2"/>
      <c r="U47" s="2"/>
      <c r="V47" s="2"/>
      <c r="W47" s="2"/>
      <c r="X47" s="2"/>
      <c r="Y47" s="2"/>
      <c r="Z47" s="306" t="s">
        <v>197</v>
      </c>
      <c r="AA47" s="306"/>
      <c r="AB47" s="306"/>
      <c r="AC47" s="306"/>
      <c r="AD47" s="306"/>
      <c r="AE47" s="306"/>
      <c r="AF47" s="306"/>
      <c r="AG47" s="2"/>
      <c r="AH47" s="2"/>
      <c r="AI47" s="2"/>
      <c r="AJ47" s="2"/>
      <c r="AK47" s="2"/>
      <c r="AL47" s="2"/>
      <c r="AM47" s="318" t="s">
        <v>200</v>
      </c>
      <c r="AN47" s="318"/>
      <c r="AO47" s="318"/>
      <c r="AP47" s="318"/>
      <c r="AQ47" s="318"/>
      <c r="AR47" s="318"/>
      <c r="AS47" s="318"/>
      <c r="AT47" s="2"/>
      <c r="AX47" s="29">
        <v>42</v>
      </c>
      <c r="CA47" s="14" t="str">
        <f>IFERROR(INDEX('Tournament Setup'!$J$90:$J$109, MATCH($B47, 'Tournament Setup'!$B$90:$B$109, 0)), "")</f>
        <v>Blue - Royal</v>
      </c>
      <c r="CB47" s="3" t="str">
        <f>IFERROR(INDEX('Tournament Setup'!$Q$90:$Q$109, MATCH($B47, 'Tournament Setup'!$B$90:$B$109, 0)), "")</f>
        <v>Red - Medium</v>
      </c>
      <c r="CY47" s="30" t="s">
        <v>222</v>
      </c>
      <c r="CZ47" s="30" t="s">
        <v>223</v>
      </c>
    </row>
    <row r="48" spans="1:201" x14ac:dyDescent="0.25">
      <c r="A48" s="2"/>
      <c r="B48" s="2"/>
      <c r="C48" s="2"/>
      <c r="D48" s="2"/>
      <c r="E48" s="2"/>
      <c r="F48" s="2"/>
      <c r="G48" s="2"/>
      <c r="H48" s="2"/>
      <c r="I48" s="2"/>
      <c r="J48" s="2"/>
      <c r="K48" s="2"/>
      <c r="L48" s="2"/>
      <c r="M48" s="2"/>
      <c r="N48" s="2"/>
      <c r="O48" s="2"/>
      <c r="P48" s="2"/>
      <c r="Q48" s="2"/>
      <c r="R48" s="2"/>
      <c r="S48" s="2"/>
      <c r="T48" s="2"/>
      <c r="U48" s="2"/>
      <c r="V48" s="2"/>
      <c r="W48" s="2"/>
      <c r="X48" s="2"/>
      <c r="Y48" s="2"/>
      <c r="Z48" s="201" t="str">
        <f>'Tournament Setup'!$B$84</f>
        <v/>
      </c>
      <c r="AA48" s="201"/>
      <c r="AB48" s="201"/>
      <c r="AC48" s="201"/>
      <c r="AD48" s="201"/>
      <c r="AE48" s="201"/>
      <c r="AF48" s="201"/>
      <c r="AG48" s="2"/>
      <c r="AH48" s="174" t="str">
        <f>IF(IFERROR(INDEX('Fixtures Predictions &amp; Results'!$H$49:$H$62, MATCH($AX48, 'Fixtures Predictions &amp; Results'!$BE$49:$BE$62, 0)), "")="", "", IFERROR(INDEX('Fixtures Predictions &amp; Results'!$H$49:$H$62, MATCH($AX48, 'Fixtures Predictions &amp; Results'!$BE$49:$BE$62, 0)), ""))</f>
        <v/>
      </c>
      <c r="AI48" s="176"/>
      <c r="AJ48" s="36" t="str">
        <f>IF(IFERROR(INDEX('Fixtures Predictions &amp; Results'!$K$49:$K$62, MATCH($AX48, 'Fixtures Predictions &amp; Results'!$BE$49:$BE$62, 0)), "")="", "", IFERROR(INDEX('Fixtures Predictions &amp; Results'!$K$49:$K$62, MATCH($AX48, 'Fixtures Predictions &amp; Results'!$BE$49:$BE$62, 0)), ""))</f>
        <v/>
      </c>
      <c r="AK48" s="2"/>
      <c r="AL48" s="2"/>
      <c r="AM48" s="104" t="s">
        <v>199</v>
      </c>
      <c r="AN48" s="105"/>
      <c r="AO48" s="105"/>
      <c r="AP48" s="105"/>
      <c r="AQ48" s="105"/>
      <c r="AR48" s="105"/>
      <c r="AS48" s="106"/>
      <c r="AT48" s="2"/>
      <c r="AX48" s="28">
        <v>48</v>
      </c>
      <c r="CY48" s="15" t="str">
        <f>IFERROR(INDEX('Tournament Setup'!$J$90:$J$109, MATCH($Z48, 'Tournament Setup'!$B$90:$B$109, 0)), "")</f>
        <v/>
      </c>
      <c r="CZ48" s="6" t="str">
        <f>IFERROR(INDEX('Tournament Setup'!$Q$90:$Q$109, MATCH($Z48, 'Tournament Setup'!$B$90:$B$109, 0)), "")</f>
        <v/>
      </c>
      <c r="DL48" s="30" t="s">
        <v>222</v>
      </c>
      <c r="DM48" s="30" t="s">
        <v>223</v>
      </c>
    </row>
    <row r="49" spans="1:117" x14ac:dyDescent="0.25">
      <c r="A49" s="2"/>
      <c r="B49" s="306" t="s">
        <v>193</v>
      </c>
      <c r="C49" s="306"/>
      <c r="D49" s="306"/>
      <c r="E49" s="306"/>
      <c r="F49" s="306"/>
      <c r="G49" s="306"/>
      <c r="H49" s="306"/>
      <c r="I49" s="2"/>
      <c r="J49" s="2"/>
      <c r="K49" s="2"/>
      <c r="L49" s="2"/>
      <c r="M49" s="2"/>
      <c r="N49" s="2"/>
      <c r="O49" s="2"/>
      <c r="P49" s="2"/>
      <c r="Q49" s="2"/>
      <c r="R49" s="2"/>
      <c r="S49" s="2"/>
      <c r="T49" s="2"/>
      <c r="U49" s="2"/>
      <c r="V49" s="2"/>
      <c r="W49" s="2"/>
      <c r="X49" s="2"/>
      <c r="Y49" s="2"/>
      <c r="Z49" s="201" t="str">
        <f>'Tournament Setup'!$J$84</f>
        <v/>
      </c>
      <c r="AA49" s="201"/>
      <c r="AB49" s="201"/>
      <c r="AC49" s="201"/>
      <c r="AD49" s="201"/>
      <c r="AE49" s="201"/>
      <c r="AF49" s="201"/>
      <c r="AG49" s="2"/>
      <c r="AH49" s="307" t="str">
        <f>IF(IFERROR(INDEX('Fixtures Predictions &amp; Results'!$I$49:$I$62, MATCH($AX49, 'Fixtures Predictions &amp; Results'!$BE$49:$BE$62, 0)), "")="", "", IFERROR(INDEX('Fixtures Predictions &amp; Results'!$I$49:$I$62, MATCH($AX49, 'Fixtures Predictions &amp; Results'!$BE$49:$BE$62, 0)), ""))</f>
        <v/>
      </c>
      <c r="AI49" s="308"/>
      <c r="AJ49" s="36" t="str">
        <f>IF(IFERROR(INDEX('Fixtures Predictions &amp; Results'!$L$49:$L$62, MATCH($AX49, 'Fixtures Predictions &amp; Results'!$BE$49:$BE$62, 0)), "")="", "", IFERROR(INDEX('Fixtures Predictions &amp; Results'!$L$49:$L$62, MATCH($AX49, 'Fixtures Predictions &amp; Results'!$BE$49:$BE$62, 0)), ""))</f>
        <v/>
      </c>
      <c r="AK49" s="2"/>
      <c r="AL49" s="2"/>
      <c r="AM49" s="264" t="str">
        <f>'Fixtures Predictions &amp; Results'!$BI$62</f>
        <v/>
      </c>
      <c r="AN49" s="265"/>
      <c r="AO49" s="265"/>
      <c r="AP49" s="265"/>
      <c r="AQ49" s="265"/>
      <c r="AR49" s="265"/>
      <c r="AS49" s="266"/>
      <c r="AT49" s="2"/>
      <c r="AX49" s="29">
        <v>48</v>
      </c>
      <c r="CA49" s="30" t="s">
        <v>222</v>
      </c>
      <c r="CB49" s="30" t="s">
        <v>223</v>
      </c>
      <c r="CY49" s="14" t="str">
        <f>IFERROR(INDEX('Tournament Setup'!$J$90:$J$109, MATCH($Z49, 'Tournament Setup'!$B$90:$B$109, 0)), "")</f>
        <v/>
      </c>
      <c r="CZ49" s="3" t="str">
        <f>IFERROR(INDEX('Tournament Setup'!$Q$90:$Q$109, MATCH($Z49, 'Tournament Setup'!$B$90:$B$109, 0)), "")</f>
        <v/>
      </c>
      <c r="DL49" s="4" t="str">
        <f>IFERROR(INDEX('Tournament Setup'!$J$90:$J$109, MATCH($AM49, 'Tournament Setup'!$B$90:$B$109, 0)), "")</f>
        <v/>
      </c>
      <c r="DM49" s="5" t="str">
        <f>IFERROR(INDEX('Tournament Setup'!$Q$90:$Q$109, MATCH($AM49, 'Tournament Setup'!$B$90:$B$109, 0)), "")</f>
        <v/>
      </c>
    </row>
    <row r="50" spans="1:117" x14ac:dyDescent="0.25">
      <c r="A50" s="2"/>
      <c r="B50" s="201" t="str">
        <f>'Tournament Setup'!$B$64</f>
        <v>England</v>
      </c>
      <c r="C50" s="201"/>
      <c r="D50" s="201"/>
      <c r="E50" s="201"/>
      <c r="F50" s="201"/>
      <c r="G50" s="201"/>
      <c r="H50" s="201"/>
      <c r="I50" s="2"/>
      <c r="J50" s="174" t="str">
        <f>IF(IFERROR(INDEX('Fixtures Predictions &amp; Results'!$H$49:$H$62, MATCH($AX50, 'Fixtures Predictions &amp; Results'!$BE$49:$BE$62, 0)), "")="", "", IFERROR(INDEX('Fixtures Predictions &amp; Results'!$H$49:$H$62, MATCH($AX50, 'Fixtures Predictions &amp; Results'!$BE$49:$BE$62, 0)), ""))</f>
        <v/>
      </c>
      <c r="K50" s="176"/>
      <c r="L50" s="2" t="str">
        <f>IF(IFERROR(INDEX('Fixtures Predictions &amp; Results'!$K$49:$K$62, MATCH($AX50, 'Fixtures Predictions &amp; Results'!$BE$49:$BE$62, 0)), "")="", "", IFERROR(INDEX('Fixtures Predictions &amp; Results'!$K$49:$K$62, MATCH($AX50, 'Fixtures Predictions &amp; Results'!$BE$49:$BE$62, 0)), ""))</f>
        <v/>
      </c>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76" t="str">
        <f>IF('Tournament Setup'!$AM$3="", "", 'Tournament Setup'!$AM$3)</f>
        <v>France</v>
      </c>
      <c r="AN50" s="276"/>
      <c r="AO50" s="276"/>
      <c r="AP50" s="276"/>
      <c r="AQ50" s="276"/>
      <c r="AR50" s="276"/>
      <c r="AS50" s="276"/>
      <c r="AT50" s="2"/>
      <c r="AX50" s="28">
        <v>43</v>
      </c>
      <c r="CA50" s="15" t="str">
        <f>IFERROR(INDEX('Tournament Setup'!$J$90:$J$109, MATCH($B50, 'Tournament Setup'!$B$90:$B$109, 0)), "")</f>
        <v>White</v>
      </c>
      <c r="CB50" s="6" t="str">
        <f>IFERROR(INDEX('Tournament Setup'!$Q$90:$Q$109, MATCH($B50, 'Tournament Setup'!$B$90:$B$109, 0)), "")</f>
        <v>Red - Medium</v>
      </c>
    </row>
    <row r="51" spans="1:117" x14ac:dyDescent="0.25">
      <c r="A51" s="2"/>
      <c r="B51" s="201" t="str">
        <f>'Tournament Setup'!$J$64</f>
        <v>Australia</v>
      </c>
      <c r="C51" s="201"/>
      <c r="D51" s="201"/>
      <c r="E51" s="201"/>
      <c r="F51" s="201"/>
      <c r="G51" s="201"/>
      <c r="H51" s="201"/>
      <c r="I51" s="2"/>
      <c r="J51" s="307" t="str">
        <f>IF(IFERROR(INDEX('Fixtures Predictions &amp; Results'!$I$49:$I$62, MATCH($AX51, 'Fixtures Predictions &amp; Results'!$BE$49:$BE$62, 0)), "")="", "", IFERROR(INDEX('Fixtures Predictions &amp; Results'!$I$49:$I$62, MATCH($AX51, 'Fixtures Predictions &amp; Results'!$BE$49:$BE$62, 0)), ""))</f>
        <v/>
      </c>
      <c r="K51" s="308"/>
      <c r="L51" s="2" t="str">
        <f>IF(IFERROR(INDEX('Fixtures Predictions &amp; Results'!$L$49:$L$62, MATCH($AX51, 'Fixtures Predictions &amp; Results'!$BE$49:$BE$62, 0)), "")="", "", IFERROR(INDEX('Fixtures Predictions &amp; Results'!$L$49:$L$62, MATCH($AX51, 'Fixtures Predictions &amp; Results'!$BE$49:$BE$62, 0)), ""))</f>
        <v/>
      </c>
      <c r="M51" s="2"/>
      <c r="N51" s="306" t="s">
        <v>196</v>
      </c>
      <c r="O51" s="306"/>
      <c r="P51" s="306"/>
      <c r="Q51" s="306"/>
      <c r="R51" s="306"/>
      <c r="S51" s="306"/>
      <c r="T51" s="306"/>
      <c r="U51" s="2"/>
      <c r="V51" s="2"/>
      <c r="W51" s="2"/>
      <c r="X51" s="2"/>
      <c r="Y51" s="2"/>
      <c r="Z51" s="2"/>
      <c r="AA51" s="2"/>
      <c r="AB51" s="2"/>
      <c r="AC51" s="2"/>
      <c r="AD51" s="2"/>
      <c r="AE51" s="2"/>
      <c r="AF51" s="2"/>
      <c r="AG51" s="2"/>
      <c r="AH51" s="2"/>
      <c r="AI51" s="2"/>
      <c r="AJ51" s="2"/>
      <c r="AK51" s="2"/>
      <c r="AL51" s="2"/>
      <c r="AM51" s="291">
        <f>IF('Tournament Setup'!$T$3="", "", 'Tournament Setup'!$T$3)</f>
        <v>2023</v>
      </c>
      <c r="AN51" s="291"/>
      <c r="AO51" s="291"/>
      <c r="AP51" s="291"/>
      <c r="AQ51" s="291"/>
      <c r="AR51" s="291"/>
      <c r="AS51" s="291"/>
      <c r="AT51" s="2"/>
      <c r="AX51" s="29">
        <v>43</v>
      </c>
      <c r="CA51" s="14" t="str">
        <f>IFERROR(INDEX('Tournament Setup'!$J$90:$J$109, MATCH($B51, 'Tournament Setup'!$B$90:$B$109, 0)), "")</f>
        <v>Gold</v>
      </c>
      <c r="CB51" s="3" t="str">
        <f>IFERROR(INDEX('Tournament Setup'!$Q$90:$Q$109, MATCH($B51, 'Tournament Setup'!$B$90:$B$109, 0)), "")</f>
        <v>Green - Dark</v>
      </c>
      <c r="CM51" s="30" t="s">
        <v>222</v>
      </c>
      <c r="CN51" s="30" t="s">
        <v>223</v>
      </c>
    </row>
    <row r="52" spans="1:117" x14ac:dyDescent="0.25">
      <c r="A52" s="2"/>
      <c r="B52" s="2"/>
      <c r="C52" s="2"/>
      <c r="D52" s="2"/>
      <c r="E52" s="2"/>
      <c r="F52" s="2"/>
      <c r="G52" s="2"/>
      <c r="H52" s="2"/>
      <c r="I52" s="2"/>
      <c r="J52" s="2"/>
      <c r="K52" s="2"/>
      <c r="L52" s="2"/>
      <c r="M52" s="2"/>
      <c r="N52" s="201" t="str">
        <f>'Tournament Setup'!$B$72</f>
        <v/>
      </c>
      <c r="O52" s="201"/>
      <c r="P52" s="201"/>
      <c r="Q52" s="201"/>
      <c r="R52" s="201"/>
      <c r="S52" s="201"/>
      <c r="T52" s="201"/>
      <c r="U52" s="2"/>
      <c r="V52" s="174" t="str">
        <f>IF(IFERROR(INDEX('Fixtures Predictions &amp; Results'!$H$49:$H$62, MATCH($AX52, 'Fixtures Predictions &amp; Results'!$BE$49:$BE$62, 0)), "")="", "", IFERROR(INDEX('Fixtures Predictions &amp; Results'!$H$49:$H$62, MATCH($AX52, 'Fixtures Predictions &amp; Results'!$BE$49:$BE$62, 0)), ""))</f>
        <v/>
      </c>
      <c r="W52" s="176"/>
      <c r="X52" s="36" t="str">
        <f>IF(IFERROR(INDEX('Fixtures Predictions &amp; Results'!$K$49:$K$62, MATCH($AX52, 'Fixtures Predictions &amp; Results'!$BE$49:$BE$62, 0)), "")="", "", IFERROR(INDEX('Fixtures Predictions &amp; Results'!$K$49:$K$62, MATCH($AX52, 'Fixtures Predictions &amp; Results'!$BE$49:$BE$62, 0)), ""))</f>
        <v/>
      </c>
      <c r="Y52" s="2"/>
      <c r="Z52" s="2"/>
      <c r="AA52" s="2"/>
      <c r="AB52" s="2"/>
      <c r="AC52" s="2"/>
      <c r="AD52" s="2"/>
      <c r="AE52" s="2"/>
      <c r="AF52" s="2"/>
      <c r="AG52" s="2"/>
      <c r="AH52" s="2"/>
      <c r="AI52" s="2"/>
      <c r="AJ52" s="2"/>
      <c r="AK52" s="2"/>
      <c r="AL52" s="2"/>
      <c r="AM52" s="2"/>
      <c r="AN52" s="2"/>
      <c r="AO52" s="2"/>
      <c r="AP52" s="2"/>
      <c r="AQ52" s="2"/>
      <c r="AR52" s="2"/>
      <c r="AS52" s="2"/>
      <c r="AT52" s="2"/>
      <c r="AX52" s="28">
        <v>46</v>
      </c>
      <c r="CM52" s="15" t="str">
        <f>IFERROR(INDEX('Tournament Setup'!$J$90:$J$109, MATCH($N52, 'Tournament Setup'!$B$90:$B$109, 0)), "")</f>
        <v/>
      </c>
      <c r="CN52" s="6" t="str">
        <f>IFERROR(INDEX('Tournament Setup'!$Q$90:$Q$109, MATCH($N52, 'Tournament Setup'!$B$90:$B$109, 0)), "")</f>
        <v/>
      </c>
    </row>
    <row r="53" spans="1:117" x14ac:dyDescent="0.25">
      <c r="A53" s="2"/>
      <c r="B53" s="306" t="s">
        <v>194</v>
      </c>
      <c r="C53" s="306"/>
      <c r="D53" s="306"/>
      <c r="E53" s="306"/>
      <c r="F53" s="306"/>
      <c r="G53" s="306"/>
      <c r="H53" s="306"/>
      <c r="I53" s="2"/>
      <c r="J53" s="2"/>
      <c r="K53" s="2"/>
      <c r="L53" s="2"/>
      <c r="M53" s="2"/>
      <c r="N53" s="201" t="str">
        <f>'Tournament Setup'!$J$72</f>
        <v/>
      </c>
      <c r="O53" s="201"/>
      <c r="P53" s="201"/>
      <c r="Q53" s="201"/>
      <c r="R53" s="201"/>
      <c r="S53" s="201"/>
      <c r="T53" s="201"/>
      <c r="U53" s="2"/>
      <c r="V53" s="307" t="str">
        <f>IF(IFERROR(INDEX('Fixtures Predictions &amp; Results'!$I$49:$I$62, MATCH($AX53, 'Fixtures Predictions &amp; Results'!$BE$49:$BE$62, 0)), "")="", "", IFERROR(INDEX('Fixtures Predictions &amp; Results'!$I$49:$I$62, MATCH($AX53, 'Fixtures Predictions &amp; Results'!$BE$49:$BE$62, 0)), ""))</f>
        <v/>
      </c>
      <c r="W53" s="308"/>
      <c r="X53" s="36" t="str">
        <f>IF(IFERROR(INDEX('Fixtures Predictions &amp; Results'!$L$49:$L$62, MATCH($AX53, 'Fixtures Predictions &amp; Results'!$BE$49:$BE$62, 0)), "")="", "", IFERROR(INDEX('Fixtures Predictions &amp; Results'!$L$49:$L$62, MATCH($AX53, 'Fixtures Predictions &amp; Results'!$BE$49:$BE$62, 0)), ""))</f>
        <v/>
      </c>
      <c r="Y53" s="2"/>
      <c r="Z53" s="2"/>
      <c r="AA53" s="2"/>
      <c r="AB53" s="2"/>
      <c r="AC53" s="2"/>
      <c r="AD53" s="2"/>
      <c r="AE53" s="2"/>
      <c r="AF53" s="2"/>
      <c r="AG53" s="2"/>
      <c r="AH53" s="2"/>
      <c r="AI53" s="2"/>
      <c r="AJ53" s="2"/>
      <c r="AK53" s="2"/>
      <c r="AL53" s="2"/>
      <c r="AM53" s="2"/>
      <c r="AN53" s="2"/>
      <c r="AO53" s="2"/>
      <c r="AP53" s="2"/>
      <c r="AQ53" s="2"/>
      <c r="AR53" s="2"/>
      <c r="AS53" s="2"/>
      <c r="AT53" s="2"/>
      <c r="AX53" s="29">
        <v>46</v>
      </c>
      <c r="CA53" s="30" t="s">
        <v>222</v>
      </c>
      <c r="CB53" s="30" t="s">
        <v>223</v>
      </c>
      <c r="CM53" s="14" t="str">
        <f>IFERROR(INDEX('Tournament Setup'!$J$90:$J$109, MATCH($N53, 'Tournament Setup'!$B$90:$B$109, 0)), "")</f>
        <v/>
      </c>
      <c r="CN53" s="3" t="str">
        <f>IFERROR(INDEX('Tournament Setup'!$Q$90:$Q$109, MATCH($N53, 'Tournament Setup'!$B$90:$B$109, 0)), "")</f>
        <v/>
      </c>
    </row>
    <row r="54" spans="1:117" x14ac:dyDescent="0.25">
      <c r="A54" s="2"/>
      <c r="B54" s="201" t="str">
        <f>'Tournament Setup'!$B$65</f>
        <v>New Zealand</v>
      </c>
      <c r="C54" s="201"/>
      <c r="D54" s="201"/>
      <c r="E54" s="201"/>
      <c r="F54" s="201"/>
      <c r="G54" s="201"/>
      <c r="H54" s="201"/>
      <c r="I54" s="2"/>
      <c r="J54" s="174" t="str">
        <f>IF(IFERROR(INDEX('Fixtures Predictions &amp; Results'!$H$49:$H$62, MATCH($AX54, 'Fixtures Predictions &amp; Results'!$BE$49:$BE$62, 0)), "")="", "", IFERROR(INDEX('Fixtures Predictions &amp; Results'!$H$49:$H$62, MATCH($AX54, 'Fixtures Predictions &amp; Results'!$BE$49:$BE$62, 0)), ""))</f>
        <v/>
      </c>
      <c r="K54" s="176"/>
      <c r="L54" s="2" t="str">
        <f>IF(IFERROR(INDEX('Fixtures Predictions &amp; Results'!$K$49:$K$62, MATCH($AX54, 'Fixtures Predictions &amp; Results'!$BE$49:$BE$62, 0)), "")="", "", IFERROR(INDEX('Fixtures Predictions &amp; Results'!$K$49:$K$62, MATCH($AX54, 'Fixtures Predictions &amp; Results'!$BE$49:$BE$62, 0)), ""))</f>
        <v/>
      </c>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X54" s="28">
        <v>44</v>
      </c>
      <c r="CA54" s="15" t="str">
        <f>IFERROR(INDEX('Tournament Setup'!$J$90:$J$109, MATCH($B54, 'Tournament Setup'!$B$90:$B$109, 0)), "")</f>
        <v>Black</v>
      </c>
      <c r="CB54" s="6" t="str">
        <f>IFERROR(INDEX('Tournament Setup'!$Q$90:$Q$109, MATCH($B54, 'Tournament Setup'!$B$90:$B$109, 0)), "")</f>
        <v>White</v>
      </c>
    </row>
    <row r="55" spans="1:117" x14ac:dyDescent="0.25">
      <c r="A55" s="2"/>
      <c r="B55" s="201" t="str">
        <f>'Tournament Setup'!$J$65</f>
        <v>Ireland</v>
      </c>
      <c r="C55" s="201"/>
      <c r="D55" s="201"/>
      <c r="E55" s="201"/>
      <c r="F55" s="201"/>
      <c r="G55" s="201"/>
      <c r="H55" s="201"/>
      <c r="I55" s="2"/>
      <c r="J55" s="307" t="str">
        <f>IF(IFERROR(INDEX('Fixtures Predictions &amp; Results'!$I$49:$I$62, MATCH($AX55, 'Fixtures Predictions &amp; Results'!$BE$49:$BE$62, 0)), "")="", "", IFERROR(INDEX('Fixtures Predictions &amp; Results'!$I$49:$I$62, MATCH($AX55, 'Fixtures Predictions &amp; Results'!$BE$49:$BE$62, 0)), ""))</f>
        <v/>
      </c>
      <c r="K55" s="308"/>
      <c r="L55" s="2" t="str">
        <f>IF(IFERROR(INDEX('Fixtures Predictions &amp; Results'!$L$49:$L$62, MATCH($AX55, 'Fixtures Predictions &amp; Results'!$BE$49:$BE$62, 0)), "")="", "", IFERROR(INDEX('Fixtures Predictions &amp; Results'!$L$49:$L$62, MATCH($AX55, 'Fixtures Predictions &amp; Results'!$BE$49:$BE$62, 0)), ""))</f>
        <v/>
      </c>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X55" s="29">
        <v>44</v>
      </c>
      <c r="CA55" s="14" t="str">
        <f>IFERROR(INDEX('Tournament Setup'!$J$90:$J$109, MATCH($B55, 'Tournament Setup'!$B$90:$B$109, 0)), "")</f>
        <v>Green - Medium</v>
      </c>
      <c r="CB55" s="3" t="str">
        <f>IFERROR(INDEX('Tournament Setup'!$Q$90:$Q$109, MATCH($B55, 'Tournament Setup'!$B$90:$B$109, 0)), "")</f>
        <v>White</v>
      </c>
    </row>
    <row r="56" spans="1:11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117" x14ac:dyDescent="0.25">
      <c r="A57" s="2"/>
      <c r="B57" s="2"/>
      <c r="C57" s="2"/>
      <c r="D57" s="2"/>
      <c r="E57" s="2"/>
      <c r="F57" s="2"/>
      <c r="G57" s="2"/>
      <c r="H57" s="2"/>
      <c r="I57" s="2"/>
      <c r="J57" s="2"/>
      <c r="K57" s="2"/>
      <c r="L57" s="2"/>
      <c r="M57" s="2"/>
      <c r="N57" s="2"/>
      <c r="O57" s="2"/>
      <c r="P57" s="2"/>
      <c r="Q57" s="2"/>
      <c r="R57" s="2"/>
      <c r="S57" s="2"/>
      <c r="T57" s="2"/>
      <c r="U57" s="2"/>
      <c r="V57" s="2"/>
      <c r="W57" s="2"/>
      <c r="X57" s="2"/>
      <c r="Y57" s="2"/>
      <c r="Z57" s="306" t="s">
        <v>198</v>
      </c>
      <c r="AA57" s="306"/>
      <c r="AB57" s="306"/>
      <c r="AC57" s="306"/>
      <c r="AD57" s="306"/>
      <c r="AE57" s="306"/>
      <c r="AF57" s="306"/>
      <c r="AG57" s="2"/>
      <c r="AH57" s="2"/>
      <c r="AI57" s="2"/>
      <c r="AJ57" s="2"/>
      <c r="AK57" s="2"/>
      <c r="AL57" s="2"/>
      <c r="AM57" s="2"/>
      <c r="AN57" s="2"/>
      <c r="AO57" s="2"/>
      <c r="AP57" s="2"/>
      <c r="AQ57" s="2"/>
      <c r="AR57" s="2"/>
      <c r="AS57" s="2"/>
      <c r="AT57" s="2"/>
      <c r="CY57" s="30" t="s">
        <v>222</v>
      </c>
      <c r="CZ57" s="30" t="s">
        <v>223</v>
      </c>
    </row>
    <row r="58" spans="1:117" x14ac:dyDescent="0.25">
      <c r="A58" s="2"/>
      <c r="B58" s="153" t="s">
        <v>21</v>
      </c>
      <c r="C58" s="154"/>
      <c r="D58" s="154"/>
      <c r="E58" s="154"/>
      <c r="F58" s="154"/>
      <c r="G58" s="154"/>
      <c r="H58" s="154"/>
      <c r="I58" s="154"/>
      <c r="J58" s="154"/>
      <c r="K58" s="154"/>
      <c r="L58" s="154"/>
      <c r="M58" s="154"/>
      <c r="N58" s="154"/>
      <c r="O58" s="154"/>
      <c r="P58" s="154"/>
      <c r="Q58" s="154"/>
      <c r="R58" s="154"/>
      <c r="S58" s="154"/>
      <c r="T58" s="155"/>
      <c r="U58" s="2"/>
      <c r="V58" s="2"/>
      <c r="W58" s="2"/>
      <c r="X58" s="2"/>
      <c r="Y58" s="2"/>
      <c r="Z58" s="201" t="str">
        <f>'Tournament Setup'!$B$78</f>
        <v/>
      </c>
      <c r="AA58" s="201"/>
      <c r="AB58" s="201"/>
      <c r="AC58" s="201"/>
      <c r="AD58" s="201"/>
      <c r="AE58" s="201"/>
      <c r="AF58" s="201"/>
      <c r="AG58" s="2"/>
      <c r="AH58" s="174" t="str">
        <f>IF(IFERROR(INDEX('Fixtures Predictions &amp; Results'!$H$49:$H$62, MATCH($AX58, 'Fixtures Predictions &amp; Results'!$BE$49:$BE$62, 0)), "")="", "", IFERROR(INDEX('Fixtures Predictions &amp; Results'!$H$49:$H$62, MATCH($AX58, 'Fixtures Predictions &amp; Results'!$BE$49:$BE$62, 0)), ""))</f>
        <v/>
      </c>
      <c r="AI58" s="176"/>
      <c r="AJ58" s="36" t="str">
        <f>IF(IFERROR(INDEX('Fixtures Predictions &amp; Results'!$K$49:$K$62, MATCH($AX58, 'Fixtures Predictions &amp; Results'!$BE$49:$BE$62, 0)), "")="", "", IFERROR(INDEX('Fixtures Predictions &amp; Results'!$K$49:$K$62, MATCH($AX58, 'Fixtures Predictions &amp; Results'!$BE$49:$BE$62, 0)), ""))</f>
        <v/>
      </c>
      <c r="AK58" s="2"/>
      <c r="AL58" s="2"/>
      <c r="AM58" s="2"/>
      <c r="AN58" s="2"/>
      <c r="AO58" s="2"/>
      <c r="AP58" s="2"/>
      <c r="AQ58" s="2"/>
      <c r="AR58" s="2"/>
      <c r="AS58" s="2"/>
      <c r="AT58" s="2"/>
      <c r="AX58" s="28">
        <v>47</v>
      </c>
      <c r="CY58" s="15" t="str">
        <f>IFERROR(INDEX('Tournament Setup'!$J$90:$J$109, MATCH($Z58, 'Tournament Setup'!$B$90:$B$109, 0)), "")</f>
        <v/>
      </c>
      <c r="CZ58" s="6" t="str">
        <f>IFERROR(INDEX('Tournament Setup'!$Q$90:$Q$109, MATCH($Z58, 'Tournament Setup'!$B$90:$B$109, 0)), "")</f>
        <v/>
      </c>
    </row>
    <row r="59" spans="1:117" x14ac:dyDescent="0.25">
      <c r="A59" s="2"/>
      <c r="B59" s="144"/>
      <c r="C59" s="145"/>
      <c r="D59" s="145"/>
      <c r="E59" s="145"/>
      <c r="F59" s="145"/>
      <c r="G59" s="145"/>
      <c r="H59" s="145"/>
      <c r="I59" s="145"/>
      <c r="J59" s="145"/>
      <c r="K59" s="145"/>
      <c r="L59" s="145"/>
      <c r="M59" s="145"/>
      <c r="N59" s="145"/>
      <c r="O59" s="145"/>
      <c r="P59" s="145"/>
      <c r="Q59" s="145"/>
      <c r="R59" s="145"/>
      <c r="S59" s="145"/>
      <c r="T59" s="146"/>
      <c r="U59" s="2"/>
      <c r="V59" s="2"/>
      <c r="W59" s="2"/>
      <c r="X59" s="2"/>
      <c r="Y59" s="2"/>
      <c r="Z59" s="201" t="str">
        <f>'Tournament Setup'!$J$78</f>
        <v/>
      </c>
      <c r="AA59" s="201"/>
      <c r="AB59" s="201"/>
      <c r="AC59" s="201"/>
      <c r="AD59" s="201"/>
      <c r="AE59" s="201"/>
      <c r="AF59" s="201"/>
      <c r="AG59" s="2"/>
      <c r="AH59" s="307" t="str">
        <f>IF(IFERROR(INDEX('Fixtures Predictions &amp; Results'!$I$49:$I$62, MATCH($AX59, 'Fixtures Predictions &amp; Results'!$BE$49:$BE$62, 0)), "")="", "", IFERROR(INDEX('Fixtures Predictions &amp; Results'!$I$49:$I$62, MATCH($AX59, 'Fixtures Predictions &amp; Results'!$BE$49:$BE$62, 0)), ""))</f>
        <v/>
      </c>
      <c r="AI59" s="308"/>
      <c r="AJ59" s="36" t="str">
        <f>IF(IFERROR(INDEX('Fixtures Predictions &amp; Results'!$L$49:$L$62, MATCH($AX59, 'Fixtures Predictions &amp; Results'!$BE$49:$BE$62, 0)), "")="", "", IFERROR(INDEX('Fixtures Predictions &amp; Results'!$L$49:$L$62, MATCH($AX59, 'Fixtures Predictions &amp; Results'!$BE$49:$BE$62, 0)), ""))</f>
        <v/>
      </c>
      <c r="AK59" s="2"/>
      <c r="AL59" s="2"/>
      <c r="AM59" s="2"/>
      <c r="AN59" s="2"/>
      <c r="AO59" s="2"/>
      <c r="AP59" s="2"/>
      <c r="AQ59" s="2"/>
      <c r="AR59" s="2"/>
      <c r="AS59" s="2"/>
      <c r="AT59" s="2"/>
      <c r="AX59" s="29">
        <v>47</v>
      </c>
      <c r="CY59" s="14" t="str">
        <f>IFERROR(INDEX('Tournament Setup'!$J$90:$J$109, MATCH($Z59, 'Tournament Setup'!$B$90:$B$109, 0)), "")</f>
        <v/>
      </c>
      <c r="CZ59" s="3" t="str">
        <f>IFERROR(INDEX('Tournament Setup'!$Q$90:$Q$109, MATCH($Z59, 'Tournament Setup'!$B$90:$B$109, 0)), "")</f>
        <v/>
      </c>
    </row>
    <row r="60" spans="1:117" x14ac:dyDescent="0.25">
      <c r="A60" s="2"/>
      <c r="B60" s="147"/>
      <c r="C60" s="148"/>
      <c r="D60" s="148"/>
      <c r="E60" s="148"/>
      <c r="F60" s="148"/>
      <c r="G60" s="148"/>
      <c r="H60" s="148"/>
      <c r="I60" s="148"/>
      <c r="J60" s="148"/>
      <c r="K60" s="148"/>
      <c r="L60" s="148"/>
      <c r="M60" s="148"/>
      <c r="N60" s="148"/>
      <c r="O60" s="148"/>
      <c r="P60" s="148"/>
      <c r="Q60" s="148"/>
      <c r="R60" s="148"/>
      <c r="S60" s="148"/>
      <c r="T60" s="149"/>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117" x14ac:dyDescent="0.25">
      <c r="A61" s="2"/>
      <c r="B61" s="147"/>
      <c r="C61" s="148"/>
      <c r="D61" s="148"/>
      <c r="E61" s="148"/>
      <c r="F61" s="148"/>
      <c r="G61" s="148"/>
      <c r="H61" s="148"/>
      <c r="I61" s="148"/>
      <c r="J61" s="148"/>
      <c r="K61" s="148"/>
      <c r="L61" s="148"/>
      <c r="M61" s="148"/>
      <c r="N61" s="148"/>
      <c r="O61" s="148"/>
      <c r="P61" s="148"/>
      <c r="Q61" s="148"/>
      <c r="R61" s="148"/>
      <c r="S61" s="148"/>
      <c r="T61" s="149"/>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117" x14ac:dyDescent="0.25">
      <c r="A62" s="2"/>
      <c r="B62" s="147"/>
      <c r="C62" s="148"/>
      <c r="D62" s="148"/>
      <c r="E62" s="148"/>
      <c r="F62" s="148"/>
      <c r="G62" s="148"/>
      <c r="H62" s="148"/>
      <c r="I62" s="148"/>
      <c r="J62" s="148"/>
      <c r="K62" s="148"/>
      <c r="L62" s="148"/>
      <c r="M62" s="148"/>
      <c r="N62" s="148"/>
      <c r="O62" s="148"/>
      <c r="P62" s="148"/>
      <c r="Q62" s="148"/>
      <c r="R62" s="148"/>
      <c r="S62" s="148"/>
      <c r="T62" s="149"/>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117" x14ac:dyDescent="0.25">
      <c r="A63" s="2"/>
      <c r="B63" s="147"/>
      <c r="C63" s="148"/>
      <c r="D63" s="148"/>
      <c r="E63" s="148"/>
      <c r="F63" s="148"/>
      <c r="G63" s="148"/>
      <c r="H63" s="148"/>
      <c r="I63" s="148"/>
      <c r="J63" s="148"/>
      <c r="K63" s="148"/>
      <c r="L63" s="148"/>
      <c r="M63" s="148"/>
      <c r="N63" s="148"/>
      <c r="O63" s="148"/>
      <c r="P63" s="148"/>
      <c r="Q63" s="148"/>
      <c r="R63" s="148"/>
      <c r="S63" s="148"/>
      <c r="T63" s="149"/>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117" x14ac:dyDescent="0.25">
      <c r="A64" s="2"/>
      <c r="B64" s="147"/>
      <c r="C64" s="148"/>
      <c r="D64" s="148"/>
      <c r="E64" s="148"/>
      <c r="F64" s="148"/>
      <c r="G64" s="148"/>
      <c r="H64" s="148"/>
      <c r="I64" s="148"/>
      <c r="J64" s="148"/>
      <c r="K64" s="148"/>
      <c r="L64" s="148"/>
      <c r="M64" s="148"/>
      <c r="N64" s="148"/>
      <c r="O64" s="148"/>
      <c r="P64" s="148"/>
      <c r="Q64" s="148"/>
      <c r="R64" s="148"/>
      <c r="S64" s="148"/>
      <c r="T64" s="149"/>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x14ac:dyDescent="0.25">
      <c r="A65" s="2"/>
      <c r="B65" s="150"/>
      <c r="C65" s="151"/>
      <c r="D65" s="151"/>
      <c r="E65" s="151"/>
      <c r="F65" s="151"/>
      <c r="G65" s="151"/>
      <c r="H65" s="151"/>
      <c r="I65" s="151"/>
      <c r="J65" s="151"/>
      <c r="K65" s="151"/>
      <c r="L65" s="151"/>
      <c r="M65" s="151"/>
      <c r="N65" s="151"/>
      <c r="O65" s="151"/>
      <c r="P65" s="151"/>
      <c r="Q65" s="151"/>
      <c r="R65" s="151"/>
      <c r="S65" s="151"/>
      <c r="T65" s="15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sheetData>
  <sheetProtection algorithmName="SHA-512" hashValue="nfa+KKzoPfmdwrxTzermIT9Mwou3TkBqq9Tl93AQnv9lxosOuFqOwp8rltK3aaqIO+eCRrLyJy8uJGyFqHe7Wg==" saltValue="RhmFeNgvbaWydlA08V9yBw==" spinCount="100000" sheet="1" objects="1" scenarios="1"/>
  <mergeCells count="435">
    <mergeCell ref="B58:T58"/>
    <mergeCell ref="B59:T65"/>
    <mergeCell ref="AC2:AS4"/>
    <mergeCell ref="V52:W52"/>
    <mergeCell ref="N53:T53"/>
    <mergeCell ref="AM47:AS47"/>
    <mergeCell ref="Z57:AF57"/>
    <mergeCell ref="Z58:AF58"/>
    <mergeCell ref="AH58:AI58"/>
    <mergeCell ref="Z59:AF59"/>
    <mergeCell ref="AH59:AI59"/>
    <mergeCell ref="AM48:AS48"/>
    <mergeCell ref="AM49:AS49"/>
    <mergeCell ref="V53:W53"/>
    <mergeCell ref="Z47:AF47"/>
    <mergeCell ref="Z48:AF48"/>
    <mergeCell ref="AH48:AI48"/>
    <mergeCell ref="Z49:AF49"/>
    <mergeCell ref="AH49:AI49"/>
    <mergeCell ref="N51:T51"/>
    <mergeCell ref="N52:T52"/>
    <mergeCell ref="O34:P34"/>
    <mergeCell ref="Q34:R34"/>
    <mergeCell ref="Y33:Z33"/>
    <mergeCell ref="AA33:AB33"/>
    <mergeCell ref="AC33:AD33"/>
    <mergeCell ref="B53:H53"/>
    <mergeCell ref="B54:H54"/>
    <mergeCell ref="B55:H55"/>
    <mergeCell ref="J42:K42"/>
    <mergeCell ref="J43:K43"/>
    <mergeCell ref="J46:K46"/>
    <mergeCell ref="J47:K47"/>
    <mergeCell ref="J50:K50"/>
    <mergeCell ref="J51:K51"/>
    <mergeCell ref="J54:K54"/>
    <mergeCell ref="B47:H47"/>
    <mergeCell ref="J55:K55"/>
    <mergeCell ref="B41:H41"/>
    <mergeCell ref="B45:H45"/>
    <mergeCell ref="B49:H49"/>
    <mergeCell ref="B50:H50"/>
    <mergeCell ref="B51:H51"/>
    <mergeCell ref="AR35:AS35"/>
    <mergeCell ref="B38:AS38"/>
    <mergeCell ref="B42:H42"/>
    <mergeCell ref="B43:H43"/>
    <mergeCell ref="B46:H46"/>
    <mergeCell ref="U35:V35"/>
    <mergeCell ref="W35:X35"/>
    <mergeCell ref="Y35:Z35"/>
    <mergeCell ref="AA35:AB35"/>
    <mergeCell ref="AC35:AD35"/>
    <mergeCell ref="AE35:AF35"/>
    <mergeCell ref="N43:T43"/>
    <mergeCell ref="N44:T44"/>
    <mergeCell ref="V44:W44"/>
    <mergeCell ref="N45:T45"/>
    <mergeCell ref="V45:W45"/>
    <mergeCell ref="O32:P32"/>
    <mergeCell ref="Q32:R32"/>
    <mergeCell ref="AE34:AF34"/>
    <mergeCell ref="AJ34:AP34"/>
    <mergeCell ref="AR34:AS34"/>
    <mergeCell ref="B35:C35"/>
    <mergeCell ref="D35:J35"/>
    <mergeCell ref="K35:L35"/>
    <mergeCell ref="M35:N35"/>
    <mergeCell ref="O35:P35"/>
    <mergeCell ref="Q35:R35"/>
    <mergeCell ref="S35:T35"/>
    <mergeCell ref="S34:T34"/>
    <mergeCell ref="U34:V34"/>
    <mergeCell ref="W34:X34"/>
    <mergeCell ref="Y34:Z34"/>
    <mergeCell ref="AA34:AB34"/>
    <mergeCell ref="AC34:AD34"/>
    <mergeCell ref="B34:C34"/>
    <mergeCell ref="D34:J34"/>
    <mergeCell ref="K34:L34"/>
    <mergeCell ref="M34:N34"/>
    <mergeCell ref="AE33:AF33"/>
    <mergeCell ref="AJ35:AP35"/>
    <mergeCell ref="AJ33:AP33"/>
    <mergeCell ref="AR33:AS33"/>
    <mergeCell ref="AR32:AS32"/>
    <mergeCell ref="B33:C33"/>
    <mergeCell ref="D33:J33"/>
    <mergeCell ref="K33:L33"/>
    <mergeCell ref="M33:N33"/>
    <mergeCell ref="O33:P33"/>
    <mergeCell ref="Q33:R33"/>
    <mergeCell ref="S33:T33"/>
    <mergeCell ref="U33:V33"/>
    <mergeCell ref="W33:X33"/>
    <mergeCell ref="W32:X32"/>
    <mergeCell ref="Y32:Z32"/>
    <mergeCell ref="AA32:AB32"/>
    <mergeCell ref="AC32:AD32"/>
    <mergeCell ref="AE32:AF32"/>
    <mergeCell ref="AJ32:AP32"/>
    <mergeCell ref="B32:C32"/>
    <mergeCell ref="D32:J32"/>
    <mergeCell ref="S32:T32"/>
    <mergeCell ref="U32:V32"/>
    <mergeCell ref="K32:L32"/>
    <mergeCell ref="M32:N32"/>
    <mergeCell ref="B31:C31"/>
    <mergeCell ref="D31:J31"/>
    <mergeCell ref="K31:L31"/>
    <mergeCell ref="M31:N31"/>
    <mergeCell ref="O31:P31"/>
    <mergeCell ref="Q31:R31"/>
    <mergeCell ref="S31:T31"/>
    <mergeCell ref="S30:T30"/>
    <mergeCell ref="U30:V30"/>
    <mergeCell ref="B30:C30"/>
    <mergeCell ref="D30:J30"/>
    <mergeCell ref="K30:L30"/>
    <mergeCell ref="M30:N30"/>
    <mergeCell ref="O30:P30"/>
    <mergeCell ref="Q30:R30"/>
    <mergeCell ref="AR31:AS31"/>
    <mergeCell ref="K29:L29"/>
    <mergeCell ref="M29:R29"/>
    <mergeCell ref="S29:X29"/>
    <mergeCell ref="Y29:AB29"/>
    <mergeCell ref="AC29:AD29"/>
    <mergeCell ref="AE29:AF29"/>
    <mergeCell ref="W31:X31"/>
    <mergeCell ref="Y31:Z31"/>
    <mergeCell ref="AA31:AB31"/>
    <mergeCell ref="AC31:AD31"/>
    <mergeCell ref="AE31:AF31"/>
    <mergeCell ref="U31:V31"/>
    <mergeCell ref="AE30:AF30"/>
    <mergeCell ref="AJ30:AP30"/>
    <mergeCell ref="AR30:AS30"/>
    <mergeCell ref="W30:X30"/>
    <mergeCell ref="Y30:Z30"/>
    <mergeCell ref="AA30:AB30"/>
    <mergeCell ref="AC30:AD30"/>
    <mergeCell ref="AJ31:AP31"/>
    <mergeCell ref="W27:X27"/>
    <mergeCell ref="Y27:Z27"/>
    <mergeCell ref="AA27:AB27"/>
    <mergeCell ref="AC27:AD27"/>
    <mergeCell ref="AE27:AF27"/>
    <mergeCell ref="AE26:AF26"/>
    <mergeCell ref="AJ26:AP26"/>
    <mergeCell ref="AR26:AS26"/>
    <mergeCell ref="W26:X26"/>
    <mergeCell ref="Y26:Z26"/>
    <mergeCell ref="AA26:AB26"/>
    <mergeCell ref="AC26:AD26"/>
    <mergeCell ref="AJ27:AP27"/>
    <mergeCell ref="AR27:AS27"/>
    <mergeCell ref="S27:T27"/>
    <mergeCell ref="S26:T26"/>
    <mergeCell ref="U26:V26"/>
    <mergeCell ref="B26:C26"/>
    <mergeCell ref="D26:J26"/>
    <mergeCell ref="K26:L26"/>
    <mergeCell ref="M26:N26"/>
    <mergeCell ref="O26:P26"/>
    <mergeCell ref="Q26:R26"/>
    <mergeCell ref="U27:V27"/>
    <mergeCell ref="K24:L24"/>
    <mergeCell ref="M24:N24"/>
    <mergeCell ref="O24:P24"/>
    <mergeCell ref="Q24:R24"/>
    <mergeCell ref="B27:C27"/>
    <mergeCell ref="D27:J27"/>
    <mergeCell ref="K27:L27"/>
    <mergeCell ref="M27:N27"/>
    <mergeCell ref="O27:P27"/>
    <mergeCell ref="Q27:R27"/>
    <mergeCell ref="Y25:Z25"/>
    <mergeCell ref="AA25:AB25"/>
    <mergeCell ref="AC25:AD25"/>
    <mergeCell ref="AE25:AF25"/>
    <mergeCell ref="AJ25:AP25"/>
    <mergeCell ref="AR25:AS25"/>
    <mergeCell ref="AR24:AS24"/>
    <mergeCell ref="B25:C25"/>
    <mergeCell ref="D25:J25"/>
    <mergeCell ref="K25:L25"/>
    <mergeCell ref="M25:N25"/>
    <mergeCell ref="O25:P25"/>
    <mergeCell ref="Q25:R25"/>
    <mergeCell ref="S25:T25"/>
    <mergeCell ref="U25:V25"/>
    <mergeCell ref="W25:X25"/>
    <mergeCell ref="W24:X24"/>
    <mergeCell ref="Y24:Z24"/>
    <mergeCell ref="AA24:AB24"/>
    <mergeCell ref="AC24:AD24"/>
    <mergeCell ref="AE24:AF24"/>
    <mergeCell ref="AJ24:AP24"/>
    <mergeCell ref="B24:C24"/>
    <mergeCell ref="D24:J24"/>
    <mergeCell ref="S24:T24"/>
    <mergeCell ref="U24:V24"/>
    <mergeCell ref="U23:V23"/>
    <mergeCell ref="AE22:AF22"/>
    <mergeCell ref="AJ22:AP22"/>
    <mergeCell ref="AR22:AS22"/>
    <mergeCell ref="B23:C23"/>
    <mergeCell ref="D23:J23"/>
    <mergeCell ref="K23:L23"/>
    <mergeCell ref="M23:N23"/>
    <mergeCell ref="O23:P23"/>
    <mergeCell ref="Q23:R23"/>
    <mergeCell ref="S23:T23"/>
    <mergeCell ref="S22:T22"/>
    <mergeCell ref="U22:V22"/>
    <mergeCell ref="W22:X22"/>
    <mergeCell ref="Y22:Z22"/>
    <mergeCell ref="AA22:AB22"/>
    <mergeCell ref="AC22:AD22"/>
    <mergeCell ref="B22:C22"/>
    <mergeCell ref="D22:J22"/>
    <mergeCell ref="K22:L22"/>
    <mergeCell ref="M22:N22"/>
    <mergeCell ref="O22:P22"/>
    <mergeCell ref="Q22:R22"/>
    <mergeCell ref="AJ23:AP23"/>
    <mergeCell ref="AR23:AS23"/>
    <mergeCell ref="K21:L21"/>
    <mergeCell ref="M21:R21"/>
    <mergeCell ref="S21:X21"/>
    <mergeCell ref="Y21:AB21"/>
    <mergeCell ref="AC21:AD21"/>
    <mergeCell ref="AE21:AF21"/>
    <mergeCell ref="W23:X23"/>
    <mergeCell ref="Y23:Z23"/>
    <mergeCell ref="AA23:AB23"/>
    <mergeCell ref="AC23:AD23"/>
    <mergeCell ref="AE23:AF23"/>
    <mergeCell ref="W19:X19"/>
    <mergeCell ref="Y19:Z19"/>
    <mergeCell ref="AA19:AB19"/>
    <mergeCell ref="AC19:AD19"/>
    <mergeCell ref="AE19:AF19"/>
    <mergeCell ref="AE18:AF18"/>
    <mergeCell ref="AJ18:AP18"/>
    <mergeCell ref="AR18:AS18"/>
    <mergeCell ref="W18:X18"/>
    <mergeCell ref="Y18:Z18"/>
    <mergeCell ref="AA18:AB18"/>
    <mergeCell ref="AC18:AD18"/>
    <mergeCell ref="AJ19:AP19"/>
    <mergeCell ref="AR19:AS19"/>
    <mergeCell ref="B19:C19"/>
    <mergeCell ref="D19:J19"/>
    <mergeCell ref="K19:L19"/>
    <mergeCell ref="M19:N19"/>
    <mergeCell ref="O19:P19"/>
    <mergeCell ref="Q19:R19"/>
    <mergeCell ref="S19:T19"/>
    <mergeCell ref="S18:T18"/>
    <mergeCell ref="U18:V18"/>
    <mergeCell ref="B18:C18"/>
    <mergeCell ref="D18:J18"/>
    <mergeCell ref="K18:L18"/>
    <mergeCell ref="M18:N18"/>
    <mergeCell ref="O18:P18"/>
    <mergeCell ref="Q18:R18"/>
    <mergeCell ref="U19:V19"/>
    <mergeCell ref="AJ17:AP17"/>
    <mergeCell ref="AR17:AS17"/>
    <mergeCell ref="AR16:AS16"/>
    <mergeCell ref="B17:C17"/>
    <mergeCell ref="D17:J17"/>
    <mergeCell ref="K17:L17"/>
    <mergeCell ref="M17:N17"/>
    <mergeCell ref="O17:P17"/>
    <mergeCell ref="Q17:R17"/>
    <mergeCell ref="S17:T17"/>
    <mergeCell ref="U17:V17"/>
    <mergeCell ref="W17:X17"/>
    <mergeCell ref="W16:X16"/>
    <mergeCell ref="Y16:Z16"/>
    <mergeCell ref="AA16:AB16"/>
    <mergeCell ref="AC16:AD16"/>
    <mergeCell ref="AE16:AF16"/>
    <mergeCell ref="AJ16:AP16"/>
    <mergeCell ref="B16:C16"/>
    <mergeCell ref="D16:J16"/>
    <mergeCell ref="K16:L16"/>
    <mergeCell ref="M16:N16"/>
    <mergeCell ref="O16:P16"/>
    <mergeCell ref="Q16:R16"/>
    <mergeCell ref="W15:X15"/>
    <mergeCell ref="Y15:Z15"/>
    <mergeCell ref="AA15:AB15"/>
    <mergeCell ref="AC15:AD15"/>
    <mergeCell ref="AE15:AF15"/>
    <mergeCell ref="Y17:Z17"/>
    <mergeCell ref="AA17:AB17"/>
    <mergeCell ref="AC17:AD17"/>
    <mergeCell ref="AE17:AF17"/>
    <mergeCell ref="S16:T16"/>
    <mergeCell ref="U16:V16"/>
    <mergeCell ref="U15:V15"/>
    <mergeCell ref="AE14:AF14"/>
    <mergeCell ref="AJ14:AP14"/>
    <mergeCell ref="AR14:AS14"/>
    <mergeCell ref="B15:C15"/>
    <mergeCell ref="D15:J15"/>
    <mergeCell ref="K15:L15"/>
    <mergeCell ref="M15:N15"/>
    <mergeCell ref="O15:P15"/>
    <mergeCell ref="Q15:R15"/>
    <mergeCell ref="S15:T15"/>
    <mergeCell ref="S14:T14"/>
    <mergeCell ref="U14:V14"/>
    <mergeCell ref="W14:X14"/>
    <mergeCell ref="Y14:Z14"/>
    <mergeCell ref="AA14:AB14"/>
    <mergeCell ref="AC14:AD14"/>
    <mergeCell ref="B14:C14"/>
    <mergeCell ref="D14:J14"/>
    <mergeCell ref="K14:L14"/>
    <mergeCell ref="M14:N14"/>
    <mergeCell ref="O14:P14"/>
    <mergeCell ref="Q14:R14"/>
    <mergeCell ref="AJ15:AP15"/>
    <mergeCell ref="AR15:AS15"/>
    <mergeCell ref="AJ8:AP8"/>
    <mergeCell ref="AJ9:AP9"/>
    <mergeCell ref="AJ10:AP10"/>
    <mergeCell ref="AJ11:AP11"/>
    <mergeCell ref="AE10:AF10"/>
    <mergeCell ref="S10:T10"/>
    <mergeCell ref="U10:V10"/>
    <mergeCell ref="W10:X10"/>
    <mergeCell ref="Y10:Z10"/>
    <mergeCell ref="AA10:AB10"/>
    <mergeCell ref="AR9:AS9"/>
    <mergeCell ref="AR10:AS10"/>
    <mergeCell ref="AR11:AS11"/>
    <mergeCell ref="AC10:AD10"/>
    <mergeCell ref="Y9:Z9"/>
    <mergeCell ref="AA9:AB9"/>
    <mergeCell ref="AC9:AD9"/>
    <mergeCell ref="AE9:AF9"/>
    <mergeCell ref="S9:T9"/>
    <mergeCell ref="U9:V9"/>
    <mergeCell ref="W9:X9"/>
    <mergeCell ref="K13:L13"/>
    <mergeCell ref="M13:R13"/>
    <mergeCell ref="S13:X13"/>
    <mergeCell ref="Y13:AB13"/>
    <mergeCell ref="AC13:AD13"/>
    <mergeCell ref="AE13:AF13"/>
    <mergeCell ref="Y11:Z11"/>
    <mergeCell ref="AA11:AB11"/>
    <mergeCell ref="AC11:AD11"/>
    <mergeCell ref="AE11:AF11"/>
    <mergeCell ref="B11:C11"/>
    <mergeCell ref="D11:J11"/>
    <mergeCell ref="K11:L11"/>
    <mergeCell ref="M11:N11"/>
    <mergeCell ref="O11:P11"/>
    <mergeCell ref="Q11:R11"/>
    <mergeCell ref="S11:T11"/>
    <mergeCell ref="U11:V11"/>
    <mergeCell ref="W11:X11"/>
    <mergeCell ref="B10:C10"/>
    <mergeCell ref="D10:J10"/>
    <mergeCell ref="K10:L10"/>
    <mergeCell ref="M10:N10"/>
    <mergeCell ref="O10:P10"/>
    <mergeCell ref="Q10:R10"/>
    <mergeCell ref="B9:C9"/>
    <mergeCell ref="D9:J9"/>
    <mergeCell ref="K9:L9"/>
    <mergeCell ref="M9:N9"/>
    <mergeCell ref="O9:P9"/>
    <mergeCell ref="Q9:R9"/>
    <mergeCell ref="AR7:AS7"/>
    <mergeCell ref="B8:C8"/>
    <mergeCell ref="D8:J8"/>
    <mergeCell ref="K8:L8"/>
    <mergeCell ref="M8:N8"/>
    <mergeCell ref="O8:P8"/>
    <mergeCell ref="Q8:R8"/>
    <mergeCell ref="Q7:R7"/>
    <mergeCell ref="S7:T7"/>
    <mergeCell ref="U7:V7"/>
    <mergeCell ref="W7:X7"/>
    <mergeCell ref="Y7:Z7"/>
    <mergeCell ref="AA7:AB7"/>
    <mergeCell ref="AE8:AF8"/>
    <mergeCell ref="S8:T8"/>
    <mergeCell ref="U8:V8"/>
    <mergeCell ref="W8:X8"/>
    <mergeCell ref="Y8:Z8"/>
    <mergeCell ref="AA8:AB8"/>
    <mergeCell ref="AC8:AD8"/>
    <mergeCell ref="AR8:AS8"/>
    <mergeCell ref="K6:L6"/>
    <mergeCell ref="M6:N6"/>
    <mergeCell ref="O6:P6"/>
    <mergeCell ref="Q6:R6"/>
    <mergeCell ref="S6:T6"/>
    <mergeCell ref="B6:C6"/>
    <mergeCell ref="AC7:AD7"/>
    <mergeCell ref="AE7:AF7"/>
    <mergeCell ref="AJ7:AP7"/>
    <mergeCell ref="B4:R4"/>
    <mergeCell ref="AM50:AS50"/>
    <mergeCell ref="AM51:AS51"/>
    <mergeCell ref="AJ6:AP6"/>
    <mergeCell ref="AR6:AS6"/>
    <mergeCell ref="B2:R3"/>
    <mergeCell ref="AC5:AD5"/>
    <mergeCell ref="AE5:AF5"/>
    <mergeCell ref="AE6:AF6"/>
    <mergeCell ref="AC6:AD6"/>
    <mergeCell ref="M7:N7"/>
    <mergeCell ref="K7:L7"/>
    <mergeCell ref="D7:J7"/>
    <mergeCell ref="B7:C7"/>
    <mergeCell ref="O7:P7"/>
    <mergeCell ref="Y5:AB5"/>
    <mergeCell ref="S5:X5"/>
    <mergeCell ref="M5:R5"/>
    <mergeCell ref="K5:L5"/>
    <mergeCell ref="U6:V6"/>
    <mergeCell ref="W6:X6"/>
    <mergeCell ref="Y6:Z6"/>
    <mergeCell ref="AA6:AB6"/>
    <mergeCell ref="D6:J6"/>
  </mergeCell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A182A3EE-7C8B-4448-97E1-1CB846B975F9}">
            <xm:f>CB7='Tournament Setup'!$BB$105</xm:f>
            <x14:dxf>
              <font>
                <b/>
                <i val="0"/>
                <color rgb="FFFFFF00"/>
              </font>
            </x14:dxf>
          </x14:cfRule>
          <x14:cfRule type="expression" priority="2" id="{146724C9-6328-42B7-B910-C3DC90046B0B}">
            <xm:f>CB7='Tournament Setup'!$BB$104</xm:f>
            <x14:dxf>
              <font>
                <b/>
                <i val="0"/>
                <color theme="0"/>
              </font>
            </x14:dxf>
          </x14:cfRule>
          <x14:cfRule type="expression" priority="3" id="{44439CE6-7135-48F2-81E1-8B8C5329B495}">
            <xm:f>CB7='Tournament Setup'!$BB$103</xm:f>
            <x14:dxf>
              <font>
                <b/>
                <i val="0"/>
                <color rgb="FFFF0000"/>
              </font>
            </x14:dxf>
          </x14:cfRule>
          <x14:cfRule type="expression" priority="4" id="{CE0D9380-19DB-4D77-B343-84E201E5D6E0}">
            <xm:f>CB7='Tournament Setup'!$BB$102</xm:f>
            <x14:dxf>
              <font>
                <b/>
                <i val="0"/>
                <color rgb="FF960000"/>
              </font>
            </x14:dxf>
          </x14:cfRule>
          <x14:cfRule type="expression" priority="5" id="{13A02D2F-8D18-4480-8B9C-1BFAB318EAF1}">
            <xm:f>CB7='Tournament Setup'!$BB$101</xm:f>
            <x14:dxf>
              <font>
                <b/>
                <i val="0"/>
                <color rgb="FF7030A0"/>
              </font>
            </x14:dxf>
          </x14:cfRule>
          <x14:cfRule type="expression" priority="6" id="{80EC0849-75B8-471A-A7AB-2CA19598CC2D}">
            <xm:f>CB7='Tournament Setup'!$BB$100</xm:f>
            <x14:dxf>
              <font>
                <b/>
                <i val="0"/>
                <color theme="0" tint="-0.499984740745262"/>
              </font>
            </x14:dxf>
          </x14:cfRule>
          <x14:cfRule type="expression" priority="7" id="{3D10DF9D-9B77-48F9-BF49-85EE9EC9AB3A}">
            <xm:f>CB7='Tournament Setup'!$BB$99</xm:f>
            <x14:dxf>
              <font>
                <b/>
                <i val="0"/>
                <color rgb="FF00B050"/>
              </font>
            </x14:dxf>
          </x14:cfRule>
          <x14:cfRule type="expression" priority="8" id="{265ACF87-A210-4A9E-99DA-EA95FDA371D0}">
            <xm:f>CB7='Tournament Setup'!$BB$98</xm:f>
            <x14:dxf>
              <font>
                <b/>
                <i val="0"/>
                <color rgb="FF92D050"/>
              </font>
            </x14:dxf>
          </x14:cfRule>
          <x14:cfRule type="expression" priority="9" id="{EE48B0C0-7BE9-4587-94DE-7B4450CE98D8}">
            <xm:f>CB7='Tournament Setup'!$BB$97</xm:f>
            <x14:dxf>
              <font>
                <b/>
                <i val="0"/>
                <color rgb="FF006432"/>
              </font>
            </x14:dxf>
          </x14:cfRule>
          <x14:cfRule type="expression" priority="10" id="{75F2DAFC-8AE0-486F-A348-F46566089CDE}">
            <xm:f>CB7='Tournament Setup'!$BB$96</xm:f>
            <x14:dxf>
              <font>
                <b/>
                <i val="0"/>
                <color rgb="FFFFC000"/>
              </font>
            </x14:dxf>
          </x14:cfRule>
          <x14:cfRule type="expression" priority="11" id="{66B29963-0008-4C4A-859D-16A877626FE5}">
            <xm:f>CB7='Tournament Setup'!$BB$95</xm:f>
            <x14:dxf>
              <font>
                <b/>
                <i val="0"/>
                <color theme="5" tint="-0.499984740745262"/>
              </font>
            </x14:dxf>
          </x14:cfRule>
          <x14:cfRule type="expression" priority="12" id="{57B2723A-4B64-4E30-BC24-0DF38C5C4DFA}">
            <xm:f>CB7='Tournament Setup'!$BB$94</xm:f>
            <x14:dxf>
              <font>
                <b/>
                <i val="0"/>
                <color rgb="FF0000FF"/>
              </font>
            </x14:dxf>
          </x14:cfRule>
          <x14:cfRule type="expression" priority="13" id="{58FCD6C5-698B-481E-A260-271F6F02AB52}">
            <xm:f>CB7='Tournament Setup'!$BB$93</xm:f>
            <x14:dxf>
              <font>
                <b/>
                <i val="0"/>
                <color rgb="FF0070C0"/>
              </font>
            </x14:dxf>
          </x14:cfRule>
          <x14:cfRule type="expression" priority="14" id="{F1EF4E60-4EA7-4ACB-8644-502517A58228}">
            <xm:f>CB7='Tournament Setup'!$BB$92</xm:f>
            <x14:dxf>
              <font>
                <b/>
                <i val="0"/>
                <color rgb="FF00B0F0"/>
              </font>
            </x14:dxf>
          </x14:cfRule>
          <x14:cfRule type="expression" priority="15" id="{763437A5-857F-48D1-AF4B-09CB8D5C22DC}">
            <xm:f>CB7='Tournament Setup'!$BB$91</xm:f>
            <x14:dxf>
              <font>
                <b/>
                <i val="0"/>
                <color rgb="FF002060"/>
              </font>
            </x14:dxf>
          </x14:cfRule>
          <x14:cfRule type="expression" priority="16" id="{2E99C301-8B29-4727-8CEB-9764A41BF883}">
            <xm:f>CB7='Tournament Setup'!$BB$90</xm:f>
            <x14:dxf>
              <font>
                <b/>
                <i val="0"/>
                <color theme="1"/>
              </font>
            </x14:dxf>
          </x14:cfRule>
          <x14:cfRule type="expression" priority="17" id="{CDFAA6A9-52E0-41BF-BB84-FDD410B26A2F}">
            <xm:f>CA7='Tournament Setup'!$BB$105</xm:f>
            <x14:dxf>
              <fill>
                <patternFill>
                  <bgColor rgb="FFFFFF00"/>
                </patternFill>
              </fill>
            </x14:dxf>
          </x14:cfRule>
          <x14:cfRule type="expression" priority="18" id="{C68713A8-B1D2-4A65-A8D6-51BDD0B958AB}">
            <xm:f>CA7='Tournament Setup'!$BB$104</xm:f>
            <x14:dxf>
              <fill>
                <patternFill>
                  <bgColor theme="0"/>
                </patternFill>
              </fill>
            </x14:dxf>
          </x14:cfRule>
          <x14:cfRule type="expression" priority="19" id="{71D1220D-AF34-455E-B47E-A0246FA6C696}">
            <xm:f>CA7='Tournament Setup'!$BB$103</xm:f>
            <x14:dxf>
              <fill>
                <patternFill>
                  <bgColor rgb="FFFF0000"/>
                </patternFill>
              </fill>
            </x14:dxf>
          </x14:cfRule>
          <x14:cfRule type="expression" priority="20" id="{282212BA-F750-4B68-BC28-EDECEC1F12AF}">
            <xm:f>CA7='Tournament Setup'!$BB$102</xm:f>
            <x14:dxf>
              <fill>
                <patternFill>
                  <bgColor rgb="FF960000"/>
                </patternFill>
              </fill>
            </x14:dxf>
          </x14:cfRule>
          <x14:cfRule type="expression" priority="21" id="{196C2B33-5C25-42C4-B51E-37544A2F5A4A}">
            <xm:f>CA7='Tournament Setup'!$BB$101</xm:f>
            <x14:dxf>
              <fill>
                <patternFill>
                  <bgColor rgb="FF7030A0"/>
                </patternFill>
              </fill>
            </x14:dxf>
          </x14:cfRule>
          <x14:cfRule type="expression" priority="22" id="{51BFF53D-BD43-47A1-8C6F-D0FCFE09F05B}">
            <xm:f>CA7='Tournament Setup'!$BB$100</xm:f>
            <x14:dxf>
              <fill>
                <patternFill>
                  <bgColor theme="0" tint="-0.499984740745262"/>
                </patternFill>
              </fill>
            </x14:dxf>
          </x14:cfRule>
          <x14:cfRule type="expression" priority="23" id="{DC2AB62B-643F-426F-9F4C-5AEA1B28D14F}">
            <xm:f>CA7='Tournament Setup'!$BB$99</xm:f>
            <x14:dxf>
              <fill>
                <patternFill>
                  <bgColor rgb="FF00B050"/>
                </patternFill>
              </fill>
            </x14:dxf>
          </x14:cfRule>
          <x14:cfRule type="expression" priority="24" id="{14BB2D15-AE48-41C2-9C25-97773B9BC3C9}">
            <xm:f>CA7='Tournament Setup'!$BB$98</xm:f>
            <x14:dxf>
              <fill>
                <patternFill>
                  <bgColor rgb="FF92D050"/>
                </patternFill>
              </fill>
            </x14:dxf>
          </x14:cfRule>
          <x14:cfRule type="expression" priority="25" id="{E26C08DF-8FAD-4DBB-BC3B-D0D9026BD530}">
            <xm:f>CA7='Tournament Setup'!$BB$97</xm:f>
            <x14:dxf>
              <fill>
                <patternFill>
                  <bgColor rgb="FF006432"/>
                </patternFill>
              </fill>
            </x14:dxf>
          </x14:cfRule>
          <x14:cfRule type="expression" priority="26" id="{B69B7E2C-B16A-447D-970B-804DAFAEAEE0}">
            <xm:f>CA7='Tournament Setup'!$BB$96</xm:f>
            <x14:dxf>
              <fill>
                <patternFill>
                  <bgColor rgb="FFFFC000"/>
                </patternFill>
              </fill>
            </x14:dxf>
          </x14:cfRule>
          <x14:cfRule type="expression" priority="27" id="{2F845408-8481-497A-926A-6691A6449420}">
            <xm:f>CA7='Tournament Setup'!$BB$95</xm:f>
            <x14:dxf>
              <fill>
                <patternFill>
                  <bgColor theme="5" tint="-0.499984740745262"/>
                </patternFill>
              </fill>
            </x14:dxf>
          </x14:cfRule>
          <x14:cfRule type="expression" priority="28" id="{E3CA566E-8637-4EC3-8D68-BBD008D8FEBB}">
            <xm:f>CA7='Tournament Setup'!$BB$94</xm:f>
            <x14:dxf>
              <fill>
                <patternFill>
                  <bgColor rgb="FF0000FF"/>
                </patternFill>
              </fill>
            </x14:dxf>
          </x14:cfRule>
          <x14:cfRule type="expression" priority="29" id="{01D6171C-DFAD-46DF-9DFD-F6BBBD82E16E}">
            <xm:f>CA7='Tournament Setup'!$BB$93</xm:f>
            <x14:dxf>
              <fill>
                <patternFill>
                  <bgColor rgb="FF0070C0"/>
                </patternFill>
              </fill>
            </x14:dxf>
          </x14:cfRule>
          <x14:cfRule type="expression" priority="30" id="{DB1B2EBC-DDD2-42B3-8886-1FB79F800BC3}">
            <xm:f>CA7='Tournament Setup'!$BB$92</xm:f>
            <x14:dxf>
              <fill>
                <patternFill>
                  <bgColor rgb="FF00B0F0"/>
                </patternFill>
              </fill>
            </x14:dxf>
          </x14:cfRule>
          <x14:cfRule type="expression" priority="31" id="{2103C3D5-8D7D-4A12-9E25-74B7873DF6CF}">
            <xm:f>CA7='Tournament Setup'!$BB$91</xm:f>
            <x14:dxf>
              <fill>
                <patternFill>
                  <bgColor rgb="FF002060"/>
                </patternFill>
              </fill>
            </x14:dxf>
          </x14:cfRule>
          <x14:cfRule type="expression" priority="32" id="{7806CC05-7534-4253-A655-C8B808A55D51}">
            <xm:f>CA7='Tournament Setup'!$BB$90</xm:f>
            <x14:dxf>
              <fill>
                <patternFill>
                  <bgColor theme="1"/>
                </patternFill>
              </fill>
            </x14:dxf>
          </x14:cfRule>
          <xm:sqref>D7:J11 D15:J19 D23:J27 D31:J35 AJ7:AP11 AJ15:AP19 AJ23:AP27 AJ31:AP35 B42:H43 B46:H47 B54:H55 N44:T45 N52:T53 Z48:AF49 Z58:AF59 AM49:AS49 B50:H51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A9EE-810C-4D92-BABE-D67E108DFC8D}">
  <sheetPr>
    <tabColor rgb="FF7030A0"/>
  </sheetPr>
  <dimension ref="A1:AJ50"/>
  <sheetViews>
    <sheetView zoomScaleNormal="100" workbookViewId="0">
      <pane ySplit="11" topLeftCell="A12" activePane="bottomLeft" state="frozen"/>
      <selection pane="bottomLeft"/>
    </sheetView>
  </sheetViews>
  <sheetFormatPr defaultColWidth="0" defaultRowHeight="15" zeroHeight="1" x14ac:dyDescent="0.25"/>
  <cols>
    <col min="1" max="33" width="2.7109375" style="1" customWidth="1"/>
    <col min="34" max="16384" width="9.140625" style="1" hidden="1"/>
  </cols>
  <sheetData>
    <row r="1" spans="1:3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6" x14ac:dyDescent="0.25">
      <c r="A2" s="2"/>
      <c r="B2" s="98" t="s">
        <v>278</v>
      </c>
      <c r="C2" s="99"/>
      <c r="D2" s="99"/>
      <c r="E2" s="99"/>
      <c r="F2" s="99"/>
      <c r="G2" s="99"/>
      <c r="H2" s="99"/>
      <c r="I2" s="99"/>
      <c r="J2" s="99"/>
      <c r="K2" s="99"/>
      <c r="L2" s="99"/>
      <c r="M2" s="99"/>
      <c r="N2" s="99"/>
      <c r="O2" s="99"/>
      <c r="P2" s="99"/>
      <c r="Q2" s="99"/>
      <c r="R2" s="100"/>
      <c r="S2" s="2"/>
      <c r="T2" s="2"/>
      <c r="U2" s="2"/>
      <c r="V2" s="2"/>
      <c r="W2" s="2"/>
      <c r="X2" s="2"/>
      <c r="Y2" s="2"/>
      <c r="Z2" s="2"/>
      <c r="AA2" s="2"/>
      <c r="AB2" s="2"/>
      <c r="AC2" s="2"/>
      <c r="AD2" s="2"/>
      <c r="AE2" s="2"/>
      <c r="AF2" s="2"/>
      <c r="AG2" s="2"/>
    </row>
    <row r="3" spans="1:36" x14ac:dyDescent="0.25">
      <c r="A3" s="2"/>
      <c r="B3" s="101"/>
      <c r="C3" s="102"/>
      <c r="D3" s="102"/>
      <c r="E3" s="102"/>
      <c r="F3" s="102"/>
      <c r="G3" s="102"/>
      <c r="H3" s="102"/>
      <c r="I3" s="102"/>
      <c r="J3" s="102"/>
      <c r="K3" s="102"/>
      <c r="L3" s="102"/>
      <c r="M3" s="102"/>
      <c r="N3" s="102"/>
      <c r="O3" s="102"/>
      <c r="P3" s="102"/>
      <c r="Q3" s="102"/>
      <c r="R3" s="103"/>
      <c r="S3" s="2"/>
      <c r="T3" s="2"/>
      <c r="U3" s="2"/>
      <c r="V3" s="2"/>
      <c r="W3" s="2"/>
      <c r="X3" s="2"/>
      <c r="Y3" s="2"/>
      <c r="Z3" s="2"/>
      <c r="AA3" s="2"/>
      <c r="AB3" s="2"/>
      <c r="AC3" s="2"/>
      <c r="AD3" s="2"/>
      <c r="AE3" s="2"/>
      <c r="AF3" s="2"/>
      <c r="AG3" s="2"/>
    </row>
    <row r="4" spans="1:36" x14ac:dyDescent="0.25">
      <c r="A4" s="2"/>
      <c r="B4" s="291" t="str">
        <f>CONCATENATE('Tournament Setup'!$AM$3, " ", 'Tournament Setup'!$T$3)</f>
        <v>France 2023</v>
      </c>
      <c r="C4" s="291"/>
      <c r="D4" s="291"/>
      <c r="E4" s="291"/>
      <c r="F4" s="291"/>
      <c r="G4" s="291"/>
      <c r="H4" s="291"/>
      <c r="I4" s="291"/>
      <c r="J4" s="291"/>
      <c r="K4" s="291"/>
      <c r="L4" s="291"/>
      <c r="M4" s="291"/>
      <c r="N4" s="291"/>
      <c r="O4" s="291"/>
      <c r="P4" s="291"/>
      <c r="Q4" s="291"/>
      <c r="R4" s="291"/>
      <c r="S4" s="2"/>
      <c r="T4" s="2"/>
      <c r="U4" s="2"/>
      <c r="V4" s="2"/>
      <c r="W4" s="2"/>
      <c r="X4" s="2"/>
      <c r="Y4" s="2"/>
      <c r="Z4" s="2"/>
      <c r="AA4" s="2"/>
      <c r="AB4" s="2"/>
      <c r="AC4" s="2"/>
      <c r="AD4" s="2"/>
      <c r="AE4" s="2"/>
      <c r="AF4" s="2"/>
      <c r="AG4" s="2"/>
    </row>
    <row r="5" spans="1:36" x14ac:dyDescent="0.25">
      <c r="A5" s="2"/>
      <c r="B5" s="291" t="str">
        <f>IF('Intro &amp; Setup'!$AB$31="", "", 'Intro &amp; Setup'!$AB$31)</f>
        <v/>
      </c>
      <c r="C5" s="291"/>
      <c r="D5" s="291"/>
      <c r="E5" s="291"/>
      <c r="F5" s="291"/>
      <c r="G5" s="291"/>
      <c r="H5" s="291"/>
      <c r="I5" s="291"/>
      <c r="J5" s="291"/>
      <c r="K5" s="291"/>
      <c r="L5" s="291"/>
      <c r="M5" s="291"/>
      <c r="N5" s="291"/>
      <c r="O5" s="291"/>
      <c r="P5" s="291"/>
      <c r="Q5" s="291"/>
      <c r="R5" s="291"/>
      <c r="S5" s="2"/>
      <c r="T5" s="2"/>
      <c r="U5" s="2"/>
      <c r="V5" s="2"/>
      <c r="W5" s="2"/>
      <c r="X5" s="2"/>
      <c r="Y5" s="2"/>
      <c r="Z5" s="2"/>
      <c r="AA5" s="2"/>
      <c r="AB5" s="2"/>
      <c r="AC5" s="2"/>
      <c r="AD5" s="2"/>
      <c r="AE5" s="2"/>
      <c r="AF5" s="2"/>
      <c r="AG5" s="2"/>
    </row>
    <row r="6" spans="1:3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6" x14ac:dyDescent="0.25">
      <c r="A7" s="2"/>
      <c r="B7" s="113" t="s">
        <v>282</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5"/>
      <c r="AG7" s="2"/>
    </row>
    <row r="8" spans="1:36" x14ac:dyDescent="0.25">
      <c r="A8" s="2"/>
      <c r="B8" s="116"/>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8"/>
      <c r="AG8" s="2"/>
    </row>
    <row r="9" spans="1:36" x14ac:dyDescent="0.25">
      <c r="A9" s="2"/>
      <c r="B9" s="119"/>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1"/>
      <c r="AG9" s="2"/>
    </row>
    <row r="10" spans="1:3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6" x14ac:dyDescent="0.25">
      <c r="A11" s="2"/>
      <c r="B11" s="198" t="s">
        <v>187</v>
      </c>
      <c r="C11" s="199"/>
      <c r="D11" s="200"/>
      <c r="E11" s="2"/>
      <c r="F11" s="198" t="s">
        <v>279</v>
      </c>
      <c r="G11" s="199"/>
      <c r="H11" s="199"/>
      <c r="I11" s="199"/>
      <c r="J11" s="199"/>
      <c r="K11" s="199"/>
      <c r="L11" s="199"/>
      <c r="M11" s="199"/>
      <c r="N11" s="200"/>
      <c r="O11" s="2"/>
      <c r="P11" s="198" t="s">
        <v>183</v>
      </c>
      <c r="Q11" s="199"/>
      <c r="R11" s="199"/>
      <c r="S11" s="199"/>
      <c r="T11" s="200"/>
      <c r="U11" s="2"/>
      <c r="V11" s="198" t="s">
        <v>14</v>
      </c>
      <c r="W11" s="199"/>
      <c r="X11" s="199"/>
      <c r="Y11" s="199"/>
      <c r="Z11" s="200"/>
      <c r="AA11" s="2"/>
      <c r="AB11" s="198" t="s">
        <v>283</v>
      </c>
      <c r="AC11" s="199"/>
      <c r="AD11" s="199"/>
      <c r="AE11" s="199"/>
      <c r="AF11" s="200"/>
      <c r="AG11" s="2"/>
    </row>
    <row r="12" spans="1:36" x14ac:dyDescent="0.25">
      <c r="A12" s="2"/>
      <c r="B12" s="327" t="s">
        <v>296</v>
      </c>
      <c r="C12" s="328"/>
      <c r="D12" s="329"/>
      <c r="E12" s="2"/>
      <c r="F12" s="326" t="str">
        <f>IFERROR(INDEX('Intro &amp; Setup'!$BG$19:$BG$38, MATCH($AJ12, 'Intro &amp; Setup'!$BO$19:$BO$38, 0)), "")</f>
        <v/>
      </c>
      <c r="G12" s="305"/>
      <c r="H12" s="305"/>
      <c r="I12" s="305"/>
      <c r="J12" s="305"/>
      <c r="K12" s="305"/>
      <c r="L12" s="305"/>
      <c r="M12" s="305"/>
      <c r="N12" s="295"/>
      <c r="O12" s="2"/>
      <c r="P12" s="320" t="str">
        <f>IFERROR(INDEX('Intro &amp; Setup'!$BL$19:$BL$38, MATCH($AJ12, 'Intro &amp; Setup'!$BO$19:$BO$38, 0)), "")</f>
        <v/>
      </c>
      <c r="Q12" s="321"/>
      <c r="R12" s="321"/>
      <c r="S12" s="321"/>
      <c r="T12" s="322"/>
      <c r="U12" s="2"/>
      <c r="V12" s="320" t="str">
        <f>IFERROR(INDEX('Intro &amp; Setup'!$BM$19:$BM$38, MATCH($AJ12, 'Intro &amp; Setup'!$BO$19:$BO$38, 0)), "")</f>
        <v/>
      </c>
      <c r="W12" s="321"/>
      <c r="X12" s="321"/>
      <c r="Y12" s="321"/>
      <c r="Z12" s="322"/>
      <c r="AA12" s="2"/>
      <c r="AB12" s="320" t="str">
        <f>IFERROR(INDEX('Intro &amp; Setup'!$BN$19:$BN$38, MATCH($AJ12, 'Intro &amp; Setup'!$BO$19:$BO$38, 0)), "")</f>
        <v/>
      </c>
      <c r="AC12" s="321"/>
      <c r="AD12" s="321"/>
      <c r="AE12" s="321"/>
      <c r="AF12" s="322"/>
      <c r="AG12" s="2"/>
      <c r="AJ12" s="28">
        <v>1</v>
      </c>
    </row>
    <row r="13" spans="1:36" x14ac:dyDescent="0.25">
      <c r="A13" s="2"/>
      <c r="B13" s="330" t="s">
        <v>297</v>
      </c>
      <c r="C13" s="331"/>
      <c r="D13" s="332"/>
      <c r="E13" s="2"/>
      <c r="F13" s="319" t="str">
        <f>IFERROR(INDEX('Intro &amp; Setup'!$BG$19:$BG$38, MATCH($AJ13, 'Intro &amp; Setup'!$BO$19:$BO$38, 0)), "")</f>
        <v/>
      </c>
      <c r="G13" s="299"/>
      <c r="H13" s="299"/>
      <c r="I13" s="299"/>
      <c r="J13" s="299"/>
      <c r="K13" s="299"/>
      <c r="L13" s="299"/>
      <c r="M13" s="299"/>
      <c r="N13" s="300"/>
      <c r="O13" s="2"/>
      <c r="P13" s="323" t="str">
        <f>IFERROR(INDEX('Intro &amp; Setup'!$BL$19:$BL$38, MATCH($AJ13, 'Intro &amp; Setup'!$BO$19:$BO$38, 0)), "")</f>
        <v/>
      </c>
      <c r="Q13" s="324"/>
      <c r="R13" s="324"/>
      <c r="S13" s="324"/>
      <c r="T13" s="325"/>
      <c r="U13" s="2"/>
      <c r="V13" s="323" t="str">
        <f>IFERROR(INDEX('Intro &amp; Setup'!$BM$19:$BM$38, MATCH($AJ13, 'Intro &amp; Setup'!$BO$19:$BO$38, 0)), "")</f>
        <v/>
      </c>
      <c r="W13" s="324"/>
      <c r="X13" s="324"/>
      <c r="Y13" s="324"/>
      <c r="Z13" s="325"/>
      <c r="AA13" s="2"/>
      <c r="AB13" s="323" t="str">
        <f>IFERROR(INDEX('Intro &amp; Setup'!$BN$19:$BN$38, MATCH($AJ13, 'Intro &amp; Setup'!$BO$19:$BO$38, 0)), "")</f>
        <v/>
      </c>
      <c r="AC13" s="324"/>
      <c r="AD13" s="324"/>
      <c r="AE13" s="324"/>
      <c r="AF13" s="325"/>
      <c r="AG13" s="2"/>
      <c r="AJ13" s="34">
        <v>2</v>
      </c>
    </row>
    <row r="14" spans="1:36" x14ac:dyDescent="0.25">
      <c r="A14" s="2"/>
      <c r="B14" s="333" t="s">
        <v>298</v>
      </c>
      <c r="C14" s="334"/>
      <c r="D14" s="335"/>
      <c r="E14" s="2"/>
      <c r="F14" s="319" t="str">
        <f>IFERROR(INDEX('Intro &amp; Setup'!$BG$19:$BG$38, MATCH($AJ14, 'Intro &amp; Setup'!$BO$19:$BO$38, 0)), "")</f>
        <v/>
      </c>
      <c r="G14" s="299"/>
      <c r="H14" s="299"/>
      <c r="I14" s="299"/>
      <c r="J14" s="299"/>
      <c r="K14" s="299"/>
      <c r="L14" s="299"/>
      <c r="M14" s="299"/>
      <c r="N14" s="300"/>
      <c r="O14" s="2"/>
      <c r="P14" s="323" t="str">
        <f>IFERROR(INDEX('Intro &amp; Setup'!$BL$19:$BL$38, MATCH($AJ14, 'Intro &amp; Setup'!$BO$19:$BO$38, 0)), "")</f>
        <v/>
      </c>
      <c r="Q14" s="324"/>
      <c r="R14" s="324"/>
      <c r="S14" s="324"/>
      <c r="T14" s="325"/>
      <c r="U14" s="2"/>
      <c r="V14" s="323" t="str">
        <f>IFERROR(INDEX('Intro &amp; Setup'!$BM$19:$BM$38, MATCH($AJ14, 'Intro &amp; Setup'!$BO$19:$BO$38, 0)), "")</f>
        <v/>
      </c>
      <c r="W14" s="324"/>
      <c r="X14" s="324"/>
      <c r="Y14" s="324"/>
      <c r="Z14" s="325"/>
      <c r="AA14" s="2"/>
      <c r="AB14" s="323" t="str">
        <f>IFERROR(INDEX('Intro &amp; Setup'!$BN$19:$BN$38, MATCH($AJ14, 'Intro &amp; Setup'!$BO$19:$BO$38, 0)), "")</f>
        <v/>
      </c>
      <c r="AC14" s="324"/>
      <c r="AD14" s="324"/>
      <c r="AE14" s="324"/>
      <c r="AF14" s="325"/>
      <c r="AG14" s="2"/>
      <c r="AJ14" s="34">
        <v>3</v>
      </c>
    </row>
    <row r="15" spans="1:36" x14ac:dyDescent="0.25">
      <c r="A15" s="2"/>
      <c r="B15" s="306">
        <v>4</v>
      </c>
      <c r="C15" s="306"/>
      <c r="D15" s="306"/>
      <c r="E15" s="2"/>
      <c r="F15" s="319" t="str">
        <f>IFERROR(INDEX('Intro &amp; Setup'!$BG$19:$BG$38, MATCH($AJ15, 'Intro &amp; Setup'!$BO$19:$BO$38, 0)), "")</f>
        <v/>
      </c>
      <c r="G15" s="299"/>
      <c r="H15" s="299"/>
      <c r="I15" s="299"/>
      <c r="J15" s="299"/>
      <c r="K15" s="299"/>
      <c r="L15" s="299"/>
      <c r="M15" s="299"/>
      <c r="N15" s="300"/>
      <c r="O15" s="2"/>
      <c r="P15" s="323" t="str">
        <f>IFERROR(INDEX('Intro &amp; Setup'!$BL$19:$BL$38, MATCH($AJ15, 'Intro &amp; Setup'!$BO$19:$BO$38, 0)), "")</f>
        <v/>
      </c>
      <c r="Q15" s="324"/>
      <c r="R15" s="324"/>
      <c r="S15" s="324"/>
      <c r="T15" s="325"/>
      <c r="U15" s="2"/>
      <c r="V15" s="323" t="str">
        <f>IFERROR(INDEX('Intro &amp; Setup'!$BM$19:$BM$38, MATCH($AJ15, 'Intro &amp; Setup'!$BO$19:$BO$38, 0)), "")</f>
        <v/>
      </c>
      <c r="W15" s="324"/>
      <c r="X15" s="324"/>
      <c r="Y15" s="324"/>
      <c r="Z15" s="325"/>
      <c r="AA15" s="2"/>
      <c r="AB15" s="323" t="str">
        <f>IFERROR(INDEX('Intro &amp; Setup'!$BN$19:$BN$38, MATCH($AJ15, 'Intro &amp; Setup'!$BO$19:$BO$38, 0)), "")</f>
        <v/>
      </c>
      <c r="AC15" s="324"/>
      <c r="AD15" s="324"/>
      <c r="AE15" s="324"/>
      <c r="AF15" s="325"/>
      <c r="AG15" s="2"/>
      <c r="AJ15" s="34">
        <v>4</v>
      </c>
    </row>
    <row r="16" spans="1:36" x14ac:dyDescent="0.25">
      <c r="A16" s="2"/>
      <c r="B16" s="306">
        <v>5</v>
      </c>
      <c r="C16" s="306"/>
      <c r="D16" s="306"/>
      <c r="E16" s="2"/>
      <c r="F16" s="319" t="str">
        <f>IFERROR(INDEX('Intro &amp; Setup'!$BG$19:$BG$38, MATCH($AJ16, 'Intro &amp; Setup'!$BO$19:$BO$38, 0)), "")</f>
        <v/>
      </c>
      <c r="G16" s="299"/>
      <c r="H16" s="299"/>
      <c r="I16" s="299"/>
      <c r="J16" s="299"/>
      <c r="K16" s="299"/>
      <c r="L16" s="299"/>
      <c r="M16" s="299"/>
      <c r="N16" s="300"/>
      <c r="O16" s="2"/>
      <c r="P16" s="323" t="str">
        <f>IFERROR(INDEX('Intro &amp; Setup'!$BL$19:$BL$38, MATCH($AJ16, 'Intro &amp; Setup'!$BO$19:$BO$38, 0)), "")</f>
        <v/>
      </c>
      <c r="Q16" s="324"/>
      <c r="R16" s="324"/>
      <c r="S16" s="324"/>
      <c r="T16" s="325"/>
      <c r="U16" s="2"/>
      <c r="V16" s="323" t="str">
        <f>IFERROR(INDEX('Intro &amp; Setup'!$BM$19:$BM$38, MATCH($AJ16, 'Intro &amp; Setup'!$BO$19:$BO$38, 0)), "")</f>
        <v/>
      </c>
      <c r="W16" s="324"/>
      <c r="X16" s="324"/>
      <c r="Y16" s="324"/>
      <c r="Z16" s="325"/>
      <c r="AA16" s="2"/>
      <c r="AB16" s="323" t="str">
        <f>IFERROR(INDEX('Intro &amp; Setup'!$BN$19:$BN$38, MATCH($AJ16, 'Intro &amp; Setup'!$BO$19:$BO$38, 0)), "")</f>
        <v/>
      </c>
      <c r="AC16" s="324"/>
      <c r="AD16" s="324"/>
      <c r="AE16" s="324"/>
      <c r="AF16" s="325"/>
      <c r="AG16" s="2"/>
      <c r="AJ16" s="34">
        <v>5</v>
      </c>
    </row>
    <row r="17" spans="1:36" x14ac:dyDescent="0.25">
      <c r="A17" s="2"/>
      <c r="B17" s="306">
        <v>6</v>
      </c>
      <c r="C17" s="306"/>
      <c r="D17" s="306"/>
      <c r="E17" s="2"/>
      <c r="F17" s="319" t="str">
        <f>IFERROR(INDEX('Intro &amp; Setup'!$BG$19:$BG$38, MATCH($AJ17, 'Intro &amp; Setup'!$BO$19:$BO$38, 0)), "")</f>
        <v/>
      </c>
      <c r="G17" s="299"/>
      <c r="H17" s="299"/>
      <c r="I17" s="299"/>
      <c r="J17" s="299"/>
      <c r="K17" s="299"/>
      <c r="L17" s="299"/>
      <c r="M17" s="299"/>
      <c r="N17" s="300"/>
      <c r="O17" s="2"/>
      <c r="P17" s="323" t="str">
        <f>IFERROR(INDEX('Intro &amp; Setup'!$BL$19:$BL$38, MATCH($AJ17, 'Intro &amp; Setup'!$BO$19:$BO$38, 0)), "")</f>
        <v/>
      </c>
      <c r="Q17" s="324"/>
      <c r="R17" s="324"/>
      <c r="S17" s="324"/>
      <c r="T17" s="325"/>
      <c r="U17" s="2"/>
      <c r="V17" s="323" t="str">
        <f>IFERROR(INDEX('Intro &amp; Setup'!$BM$19:$BM$38, MATCH($AJ17, 'Intro &amp; Setup'!$BO$19:$BO$38, 0)), "")</f>
        <v/>
      </c>
      <c r="W17" s="324"/>
      <c r="X17" s="324"/>
      <c r="Y17" s="324"/>
      <c r="Z17" s="325"/>
      <c r="AA17" s="2"/>
      <c r="AB17" s="323" t="str">
        <f>IFERROR(INDEX('Intro &amp; Setup'!$BN$19:$BN$38, MATCH($AJ17, 'Intro &amp; Setup'!$BO$19:$BO$38, 0)), "")</f>
        <v/>
      </c>
      <c r="AC17" s="324"/>
      <c r="AD17" s="324"/>
      <c r="AE17" s="324"/>
      <c r="AF17" s="325"/>
      <c r="AG17" s="2"/>
      <c r="AJ17" s="34">
        <v>6</v>
      </c>
    </row>
    <row r="18" spans="1:36" x14ac:dyDescent="0.25">
      <c r="A18" s="2"/>
      <c r="B18" s="306">
        <v>7</v>
      </c>
      <c r="C18" s="306"/>
      <c r="D18" s="306"/>
      <c r="E18" s="2"/>
      <c r="F18" s="319" t="str">
        <f>IFERROR(INDEX('Intro &amp; Setup'!$BG$19:$BG$38, MATCH($AJ18, 'Intro &amp; Setup'!$BO$19:$BO$38, 0)), "")</f>
        <v/>
      </c>
      <c r="G18" s="299"/>
      <c r="H18" s="299"/>
      <c r="I18" s="299"/>
      <c r="J18" s="299"/>
      <c r="K18" s="299"/>
      <c r="L18" s="299"/>
      <c r="M18" s="299"/>
      <c r="N18" s="300"/>
      <c r="O18" s="2"/>
      <c r="P18" s="323" t="str">
        <f>IFERROR(INDEX('Intro &amp; Setup'!$BL$19:$BL$38, MATCH($AJ18, 'Intro &amp; Setup'!$BO$19:$BO$38, 0)), "")</f>
        <v/>
      </c>
      <c r="Q18" s="324"/>
      <c r="R18" s="324"/>
      <c r="S18" s="324"/>
      <c r="T18" s="325"/>
      <c r="U18" s="2"/>
      <c r="V18" s="323" t="str">
        <f>IFERROR(INDEX('Intro &amp; Setup'!$BM$19:$BM$38, MATCH($AJ18, 'Intro &amp; Setup'!$BO$19:$BO$38, 0)), "")</f>
        <v/>
      </c>
      <c r="W18" s="324"/>
      <c r="X18" s="324"/>
      <c r="Y18" s="324"/>
      <c r="Z18" s="325"/>
      <c r="AA18" s="2"/>
      <c r="AB18" s="323" t="str">
        <f>IFERROR(INDEX('Intro &amp; Setup'!$BN$19:$BN$38, MATCH($AJ18, 'Intro &amp; Setup'!$BO$19:$BO$38, 0)), "")</f>
        <v/>
      </c>
      <c r="AC18" s="324"/>
      <c r="AD18" s="324"/>
      <c r="AE18" s="324"/>
      <c r="AF18" s="325"/>
      <c r="AG18" s="2"/>
      <c r="AJ18" s="34">
        <v>7</v>
      </c>
    </row>
    <row r="19" spans="1:36" x14ac:dyDescent="0.25">
      <c r="A19" s="2"/>
      <c r="B19" s="306">
        <v>8</v>
      </c>
      <c r="C19" s="306"/>
      <c r="D19" s="306"/>
      <c r="E19" s="2"/>
      <c r="F19" s="319" t="str">
        <f>IFERROR(INDEX('Intro &amp; Setup'!$BG$19:$BG$38, MATCH($AJ19, 'Intro &amp; Setup'!$BO$19:$BO$38, 0)), "")</f>
        <v/>
      </c>
      <c r="G19" s="299"/>
      <c r="H19" s="299"/>
      <c r="I19" s="299"/>
      <c r="J19" s="299"/>
      <c r="K19" s="299"/>
      <c r="L19" s="299"/>
      <c r="M19" s="299"/>
      <c r="N19" s="300"/>
      <c r="O19" s="2"/>
      <c r="P19" s="323" t="str">
        <f>IFERROR(INDEX('Intro &amp; Setup'!$BL$19:$BL$38, MATCH($AJ19, 'Intro &amp; Setup'!$BO$19:$BO$38, 0)), "")</f>
        <v/>
      </c>
      <c r="Q19" s="324"/>
      <c r="R19" s="324"/>
      <c r="S19" s="324"/>
      <c r="T19" s="325"/>
      <c r="U19" s="2"/>
      <c r="V19" s="323" t="str">
        <f>IFERROR(INDEX('Intro &amp; Setup'!$BM$19:$BM$38, MATCH($AJ19, 'Intro &amp; Setup'!$BO$19:$BO$38, 0)), "")</f>
        <v/>
      </c>
      <c r="W19" s="324"/>
      <c r="X19" s="324"/>
      <c r="Y19" s="324"/>
      <c r="Z19" s="325"/>
      <c r="AA19" s="2"/>
      <c r="AB19" s="323" t="str">
        <f>IFERROR(INDEX('Intro &amp; Setup'!$BN$19:$BN$38, MATCH($AJ19, 'Intro &amp; Setup'!$BO$19:$BO$38, 0)), "")</f>
        <v/>
      </c>
      <c r="AC19" s="324"/>
      <c r="AD19" s="324"/>
      <c r="AE19" s="324"/>
      <c r="AF19" s="325"/>
      <c r="AG19" s="2"/>
      <c r="AJ19" s="34">
        <v>8</v>
      </c>
    </row>
    <row r="20" spans="1:36" x14ac:dyDescent="0.25">
      <c r="A20" s="2"/>
      <c r="B20" s="306">
        <v>9</v>
      </c>
      <c r="C20" s="306"/>
      <c r="D20" s="306"/>
      <c r="E20" s="2"/>
      <c r="F20" s="319" t="str">
        <f>IFERROR(INDEX('Intro &amp; Setup'!$BG$19:$BG$38, MATCH($AJ20, 'Intro &amp; Setup'!$BO$19:$BO$38, 0)), "")</f>
        <v/>
      </c>
      <c r="G20" s="299"/>
      <c r="H20" s="299"/>
      <c r="I20" s="299"/>
      <c r="J20" s="299"/>
      <c r="K20" s="299"/>
      <c r="L20" s="299"/>
      <c r="M20" s="299"/>
      <c r="N20" s="300"/>
      <c r="O20" s="2"/>
      <c r="P20" s="323" t="str">
        <f>IFERROR(INDEX('Intro &amp; Setup'!$BL$19:$BL$38, MATCH($AJ20, 'Intro &amp; Setup'!$BO$19:$BO$38, 0)), "")</f>
        <v/>
      </c>
      <c r="Q20" s="324"/>
      <c r="R20" s="324"/>
      <c r="S20" s="324"/>
      <c r="T20" s="325"/>
      <c r="U20" s="2"/>
      <c r="V20" s="323" t="str">
        <f>IFERROR(INDEX('Intro &amp; Setup'!$BM$19:$BM$38, MATCH($AJ20, 'Intro &amp; Setup'!$BO$19:$BO$38, 0)), "")</f>
        <v/>
      </c>
      <c r="W20" s="324"/>
      <c r="X20" s="324"/>
      <c r="Y20" s="324"/>
      <c r="Z20" s="325"/>
      <c r="AA20" s="2"/>
      <c r="AB20" s="323" t="str">
        <f>IFERROR(INDEX('Intro &amp; Setup'!$BN$19:$BN$38, MATCH($AJ20, 'Intro &amp; Setup'!$BO$19:$BO$38, 0)), "")</f>
        <v/>
      </c>
      <c r="AC20" s="324"/>
      <c r="AD20" s="324"/>
      <c r="AE20" s="324"/>
      <c r="AF20" s="325"/>
      <c r="AG20" s="2"/>
      <c r="AJ20" s="34">
        <v>9</v>
      </c>
    </row>
    <row r="21" spans="1:36" x14ac:dyDescent="0.25">
      <c r="A21" s="2"/>
      <c r="B21" s="306">
        <v>10</v>
      </c>
      <c r="C21" s="306"/>
      <c r="D21" s="306"/>
      <c r="E21" s="2"/>
      <c r="F21" s="319" t="str">
        <f>IFERROR(INDEX('Intro &amp; Setup'!$BG$19:$BG$38, MATCH($AJ21, 'Intro &amp; Setup'!$BO$19:$BO$38, 0)), "")</f>
        <v/>
      </c>
      <c r="G21" s="299"/>
      <c r="H21" s="299"/>
      <c r="I21" s="299"/>
      <c r="J21" s="299"/>
      <c r="K21" s="299"/>
      <c r="L21" s="299"/>
      <c r="M21" s="299"/>
      <c r="N21" s="300"/>
      <c r="O21" s="2"/>
      <c r="P21" s="323" t="str">
        <f>IFERROR(INDEX('Intro &amp; Setup'!$BL$19:$BL$38, MATCH($AJ21, 'Intro &amp; Setup'!$BO$19:$BO$38, 0)), "")</f>
        <v/>
      </c>
      <c r="Q21" s="324"/>
      <c r="R21" s="324"/>
      <c r="S21" s="324"/>
      <c r="T21" s="325"/>
      <c r="U21" s="2"/>
      <c r="V21" s="323" t="str">
        <f>IFERROR(INDEX('Intro &amp; Setup'!$BM$19:$BM$38, MATCH($AJ21, 'Intro &amp; Setup'!$BO$19:$BO$38, 0)), "")</f>
        <v/>
      </c>
      <c r="W21" s="324"/>
      <c r="X21" s="324"/>
      <c r="Y21" s="324"/>
      <c r="Z21" s="325"/>
      <c r="AA21" s="2"/>
      <c r="AB21" s="323" t="str">
        <f>IFERROR(INDEX('Intro &amp; Setup'!$BN$19:$BN$38, MATCH($AJ21, 'Intro &amp; Setup'!$BO$19:$BO$38, 0)), "")</f>
        <v/>
      </c>
      <c r="AC21" s="324"/>
      <c r="AD21" s="324"/>
      <c r="AE21" s="324"/>
      <c r="AF21" s="325"/>
      <c r="AG21" s="2"/>
      <c r="AJ21" s="34">
        <v>10</v>
      </c>
    </row>
    <row r="22" spans="1:36" x14ac:dyDescent="0.25">
      <c r="A22" s="2"/>
      <c r="B22" s="306">
        <v>11</v>
      </c>
      <c r="C22" s="306"/>
      <c r="D22" s="306"/>
      <c r="E22" s="2"/>
      <c r="F22" s="319" t="str">
        <f>IFERROR(INDEX('Intro &amp; Setup'!$BG$19:$BG$38, MATCH($AJ22, 'Intro &amp; Setup'!$BO$19:$BO$38, 0)), "")</f>
        <v/>
      </c>
      <c r="G22" s="299"/>
      <c r="H22" s="299"/>
      <c r="I22" s="299"/>
      <c r="J22" s="299"/>
      <c r="K22" s="299"/>
      <c r="L22" s="299"/>
      <c r="M22" s="299"/>
      <c r="N22" s="300"/>
      <c r="O22" s="2"/>
      <c r="P22" s="323" t="str">
        <f>IFERROR(INDEX('Intro &amp; Setup'!$BL$19:$BL$38, MATCH($AJ22, 'Intro &amp; Setup'!$BO$19:$BO$38, 0)), "")</f>
        <v/>
      </c>
      <c r="Q22" s="324"/>
      <c r="R22" s="324"/>
      <c r="S22" s="324"/>
      <c r="T22" s="325"/>
      <c r="U22" s="2"/>
      <c r="V22" s="323" t="str">
        <f>IFERROR(INDEX('Intro &amp; Setup'!$BM$19:$BM$38, MATCH($AJ22, 'Intro &amp; Setup'!$BO$19:$BO$38, 0)), "")</f>
        <v/>
      </c>
      <c r="W22" s="324"/>
      <c r="X22" s="324"/>
      <c r="Y22" s="324"/>
      <c r="Z22" s="325"/>
      <c r="AA22" s="2"/>
      <c r="AB22" s="323" t="str">
        <f>IFERROR(INDEX('Intro &amp; Setup'!$BN$19:$BN$38, MATCH($AJ22, 'Intro &amp; Setup'!$BO$19:$BO$38, 0)), "")</f>
        <v/>
      </c>
      <c r="AC22" s="324"/>
      <c r="AD22" s="324"/>
      <c r="AE22" s="324"/>
      <c r="AF22" s="325"/>
      <c r="AG22" s="2"/>
      <c r="AJ22" s="34">
        <v>11</v>
      </c>
    </row>
    <row r="23" spans="1:36" x14ac:dyDescent="0.25">
      <c r="A23" s="2"/>
      <c r="B23" s="306">
        <v>12</v>
      </c>
      <c r="C23" s="306"/>
      <c r="D23" s="306"/>
      <c r="E23" s="2"/>
      <c r="F23" s="319" t="str">
        <f>IFERROR(INDEX('Intro &amp; Setup'!$BG$19:$BG$38, MATCH($AJ23, 'Intro &amp; Setup'!$BO$19:$BO$38, 0)), "")</f>
        <v/>
      </c>
      <c r="G23" s="299"/>
      <c r="H23" s="299"/>
      <c r="I23" s="299"/>
      <c r="J23" s="299"/>
      <c r="K23" s="299"/>
      <c r="L23" s="299"/>
      <c r="M23" s="299"/>
      <c r="N23" s="300"/>
      <c r="O23" s="2"/>
      <c r="P23" s="323" t="str">
        <f>IFERROR(INDEX('Intro &amp; Setup'!$BL$19:$BL$38, MATCH($AJ23, 'Intro &amp; Setup'!$BO$19:$BO$38, 0)), "")</f>
        <v/>
      </c>
      <c r="Q23" s="324"/>
      <c r="R23" s="324"/>
      <c r="S23" s="324"/>
      <c r="T23" s="325"/>
      <c r="U23" s="2"/>
      <c r="V23" s="323" t="str">
        <f>IFERROR(INDEX('Intro &amp; Setup'!$BM$19:$BM$38, MATCH($AJ23, 'Intro &amp; Setup'!$BO$19:$BO$38, 0)), "")</f>
        <v/>
      </c>
      <c r="W23" s="324"/>
      <c r="X23" s="324"/>
      <c r="Y23" s="324"/>
      <c r="Z23" s="325"/>
      <c r="AA23" s="2"/>
      <c r="AB23" s="323" t="str">
        <f>IFERROR(INDEX('Intro &amp; Setup'!$BN$19:$BN$38, MATCH($AJ23, 'Intro &amp; Setup'!$BO$19:$BO$38, 0)), "")</f>
        <v/>
      </c>
      <c r="AC23" s="324"/>
      <c r="AD23" s="324"/>
      <c r="AE23" s="324"/>
      <c r="AF23" s="325"/>
      <c r="AG23" s="2"/>
      <c r="AJ23" s="34">
        <v>12</v>
      </c>
    </row>
    <row r="24" spans="1:36" x14ac:dyDescent="0.25">
      <c r="A24" s="2"/>
      <c r="B24" s="306">
        <v>13</v>
      </c>
      <c r="C24" s="306"/>
      <c r="D24" s="306"/>
      <c r="E24" s="2"/>
      <c r="F24" s="319" t="str">
        <f>IFERROR(INDEX('Intro &amp; Setup'!$BG$19:$BG$38, MATCH($AJ24, 'Intro &amp; Setup'!$BO$19:$BO$38, 0)), "")</f>
        <v/>
      </c>
      <c r="G24" s="299"/>
      <c r="H24" s="299"/>
      <c r="I24" s="299"/>
      <c r="J24" s="299"/>
      <c r="K24" s="299"/>
      <c r="L24" s="299"/>
      <c r="M24" s="299"/>
      <c r="N24" s="300"/>
      <c r="O24" s="2"/>
      <c r="P24" s="323" t="str">
        <f>IFERROR(INDEX('Intro &amp; Setup'!$BL$19:$BL$38, MATCH($AJ24, 'Intro &amp; Setup'!$BO$19:$BO$38, 0)), "")</f>
        <v/>
      </c>
      <c r="Q24" s="324"/>
      <c r="R24" s="324"/>
      <c r="S24" s="324"/>
      <c r="T24" s="325"/>
      <c r="U24" s="2"/>
      <c r="V24" s="323" t="str">
        <f>IFERROR(INDEX('Intro &amp; Setup'!$BM$19:$BM$38, MATCH($AJ24, 'Intro &amp; Setup'!$BO$19:$BO$38, 0)), "")</f>
        <v/>
      </c>
      <c r="W24" s="324"/>
      <c r="X24" s="324"/>
      <c r="Y24" s="324"/>
      <c r="Z24" s="325"/>
      <c r="AA24" s="2"/>
      <c r="AB24" s="323" t="str">
        <f>IFERROR(INDEX('Intro &amp; Setup'!$BN$19:$BN$38, MATCH($AJ24, 'Intro &amp; Setup'!$BO$19:$BO$38, 0)), "")</f>
        <v/>
      </c>
      <c r="AC24" s="324"/>
      <c r="AD24" s="324"/>
      <c r="AE24" s="324"/>
      <c r="AF24" s="325"/>
      <c r="AG24" s="2"/>
      <c r="AJ24" s="34">
        <v>13</v>
      </c>
    </row>
    <row r="25" spans="1:36" x14ac:dyDescent="0.25">
      <c r="A25" s="2"/>
      <c r="B25" s="306">
        <v>14</v>
      </c>
      <c r="C25" s="306"/>
      <c r="D25" s="306"/>
      <c r="E25" s="2"/>
      <c r="F25" s="319" t="str">
        <f>IFERROR(INDEX('Intro &amp; Setup'!$BG$19:$BG$38, MATCH($AJ25, 'Intro &amp; Setup'!$BO$19:$BO$38, 0)), "")</f>
        <v/>
      </c>
      <c r="G25" s="299"/>
      <c r="H25" s="299"/>
      <c r="I25" s="299"/>
      <c r="J25" s="299"/>
      <c r="K25" s="299"/>
      <c r="L25" s="299"/>
      <c r="M25" s="299"/>
      <c r="N25" s="300"/>
      <c r="O25" s="2"/>
      <c r="P25" s="323" t="str">
        <f>IFERROR(INDEX('Intro &amp; Setup'!$BL$19:$BL$38, MATCH($AJ25, 'Intro &amp; Setup'!$BO$19:$BO$38, 0)), "")</f>
        <v/>
      </c>
      <c r="Q25" s="324"/>
      <c r="R25" s="324"/>
      <c r="S25" s="324"/>
      <c r="T25" s="325"/>
      <c r="U25" s="2"/>
      <c r="V25" s="323" t="str">
        <f>IFERROR(INDEX('Intro &amp; Setup'!$BM$19:$BM$38, MATCH($AJ25, 'Intro &amp; Setup'!$BO$19:$BO$38, 0)), "")</f>
        <v/>
      </c>
      <c r="W25" s="324"/>
      <c r="X25" s="324"/>
      <c r="Y25" s="324"/>
      <c r="Z25" s="325"/>
      <c r="AA25" s="2"/>
      <c r="AB25" s="323" t="str">
        <f>IFERROR(INDEX('Intro &amp; Setup'!$BN$19:$BN$38, MATCH($AJ25, 'Intro &amp; Setup'!$BO$19:$BO$38, 0)), "")</f>
        <v/>
      </c>
      <c r="AC25" s="324"/>
      <c r="AD25" s="324"/>
      <c r="AE25" s="324"/>
      <c r="AF25" s="325"/>
      <c r="AG25" s="2"/>
      <c r="AJ25" s="34">
        <v>14</v>
      </c>
    </row>
    <row r="26" spans="1:36" x14ac:dyDescent="0.25">
      <c r="A26" s="2"/>
      <c r="B26" s="306">
        <v>15</v>
      </c>
      <c r="C26" s="306"/>
      <c r="D26" s="306"/>
      <c r="E26" s="2"/>
      <c r="F26" s="319" t="str">
        <f>IFERROR(INDEX('Intro &amp; Setup'!$BG$19:$BG$38, MATCH($AJ26, 'Intro &amp; Setup'!$BO$19:$BO$38, 0)), "")</f>
        <v/>
      </c>
      <c r="G26" s="299"/>
      <c r="H26" s="299"/>
      <c r="I26" s="299"/>
      <c r="J26" s="299"/>
      <c r="K26" s="299"/>
      <c r="L26" s="299"/>
      <c r="M26" s="299"/>
      <c r="N26" s="300"/>
      <c r="O26" s="2"/>
      <c r="P26" s="323" t="str">
        <f>IFERROR(INDEX('Intro &amp; Setup'!$BL$19:$BL$38, MATCH($AJ26, 'Intro &amp; Setup'!$BO$19:$BO$38, 0)), "")</f>
        <v/>
      </c>
      <c r="Q26" s="324"/>
      <c r="R26" s="324"/>
      <c r="S26" s="324"/>
      <c r="T26" s="325"/>
      <c r="U26" s="2"/>
      <c r="V26" s="323" t="str">
        <f>IFERROR(INDEX('Intro &amp; Setup'!$BM$19:$BM$38, MATCH($AJ26, 'Intro &amp; Setup'!$BO$19:$BO$38, 0)), "")</f>
        <v/>
      </c>
      <c r="W26" s="324"/>
      <c r="X26" s="324"/>
      <c r="Y26" s="324"/>
      <c r="Z26" s="325"/>
      <c r="AA26" s="2"/>
      <c r="AB26" s="323" t="str">
        <f>IFERROR(INDEX('Intro &amp; Setup'!$BN$19:$BN$38, MATCH($AJ26, 'Intro &amp; Setup'!$BO$19:$BO$38, 0)), "")</f>
        <v/>
      </c>
      <c r="AC26" s="324"/>
      <c r="AD26" s="324"/>
      <c r="AE26" s="324"/>
      <c r="AF26" s="325"/>
      <c r="AG26" s="2"/>
      <c r="AJ26" s="34">
        <v>15</v>
      </c>
    </row>
    <row r="27" spans="1:36" x14ac:dyDescent="0.25">
      <c r="A27" s="2"/>
      <c r="B27" s="306">
        <v>16</v>
      </c>
      <c r="C27" s="306"/>
      <c r="D27" s="306"/>
      <c r="E27" s="2"/>
      <c r="F27" s="319" t="str">
        <f>IFERROR(INDEX('Intro &amp; Setup'!$BG$19:$BG$38, MATCH($AJ27, 'Intro &amp; Setup'!$BO$19:$BO$38, 0)), "")</f>
        <v/>
      </c>
      <c r="G27" s="299"/>
      <c r="H27" s="299"/>
      <c r="I27" s="299"/>
      <c r="J27" s="299"/>
      <c r="K27" s="299"/>
      <c r="L27" s="299"/>
      <c r="M27" s="299"/>
      <c r="N27" s="300"/>
      <c r="O27" s="2"/>
      <c r="P27" s="323" t="str">
        <f>IFERROR(INDEX('Intro &amp; Setup'!$BL$19:$BL$38, MATCH($AJ27, 'Intro &amp; Setup'!$BO$19:$BO$38, 0)), "")</f>
        <v/>
      </c>
      <c r="Q27" s="324"/>
      <c r="R27" s="324"/>
      <c r="S27" s="324"/>
      <c r="T27" s="325"/>
      <c r="U27" s="2"/>
      <c r="V27" s="323" t="str">
        <f>IFERROR(INDEX('Intro &amp; Setup'!$BM$19:$BM$38, MATCH($AJ27, 'Intro &amp; Setup'!$BO$19:$BO$38, 0)), "")</f>
        <v/>
      </c>
      <c r="W27" s="324"/>
      <c r="X27" s="324"/>
      <c r="Y27" s="324"/>
      <c r="Z27" s="325"/>
      <c r="AA27" s="2"/>
      <c r="AB27" s="323" t="str">
        <f>IFERROR(INDEX('Intro &amp; Setup'!$BN$19:$BN$38, MATCH($AJ27, 'Intro &amp; Setup'!$BO$19:$BO$38, 0)), "")</f>
        <v/>
      </c>
      <c r="AC27" s="324"/>
      <c r="AD27" s="324"/>
      <c r="AE27" s="324"/>
      <c r="AF27" s="325"/>
      <c r="AG27" s="2"/>
      <c r="AJ27" s="34">
        <v>16</v>
      </c>
    </row>
    <row r="28" spans="1:36" x14ac:dyDescent="0.25">
      <c r="A28" s="2"/>
      <c r="B28" s="306">
        <v>17</v>
      </c>
      <c r="C28" s="306"/>
      <c r="D28" s="306"/>
      <c r="E28" s="2"/>
      <c r="F28" s="319" t="str">
        <f>IFERROR(INDEX('Intro &amp; Setup'!$BG$19:$BG$38, MATCH($AJ28, 'Intro &amp; Setup'!$BO$19:$BO$38, 0)), "")</f>
        <v/>
      </c>
      <c r="G28" s="299"/>
      <c r="H28" s="299"/>
      <c r="I28" s="299"/>
      <c r="J28" s="299"/>
      <c r="K28" s="299"/>
      <c r="L28" s="299"/>
      <c r="M28" s="299"/>
      <c r="N28" s="300"/>
      <c r="O28" s="2"/>
      <c r="P28" s="323" t="str">
        <f>IFERROR(INDEX('Intro &amp; Setup'!$BL$19:$BL$38, MATCH($AJ28, 'Intro &amp; Setup'!$BO$19:$BO$38, 0)), "")</f>
        <v/>
      </c>
      <c r="Q28" s="324"/>
      <c r="R28" s="324"/>
      <c r="S28" s="324"/>
      <c r="T28" s="325"/>
      <c r="U28" s="2"/>
      <c r="V28" s="323" t="str">
        <f>IFERROR(INDEX('Intro &amp; Setup'!$BM$19:$BM$38, MATCH($AJ28, 'Intro &amp; Setup'!$BO$19:$BO$38, 0)), "")</f>
        <v/>
      </c>
      <c r="W28" s="324"/>
      <c r="X28" s="324"/>
      <c r="Y28" s="324"/>
      <c r="Z28" s="325"/>
      <c r="AA28" s="2"/>
      <c r="AB28" s="323" t="str">
        <f>IFERROR(INDEX('Intro &amp; Setup'!$BN$19:$BN$38, MATCH($AJ28, 'Intro &amp; Setup'!$BO$19:$BO$38, 0)), "")</f>
        <v/>
      </c>
      <c r="AC28" s="324"/>
      <c r="AD28" s="324"/>
      <c r="AE28" s="324"/>
      <c r="AF28" s="325"/>
      <c r="AG28" s="2"/>
      <c r="AJ28" s="34">
        <v>17</v>
      </c>
    </row>
    <row r="29" spans="1:36" x14ac:dyDescent="0.25">
      <c r="A29" s="2"/>
      <c r="B29" s="306">
        <v>18</v>
      </c>
      <c r="C29" s="306"/>
      <c r="D29" s="306"/>
      <c r="E29" s="2"/>
      <c r="F29" s="319" t="str">
        <f>IFERROR(INDEX('Intro &amp; Setup'!$BG$19:$BG$38, MATCH($AJ29, 'Intro &amp; Setup'!$BO$19:$BO$38, 0)), "")</f>
        <v/>
      </c>
      <c r="G29" s="299"/>
      <c r="H29" s="299"/>
      <c r="I29" s="299"/>
      <c r="J29" s="299"/>
      <c r="K29" s="299"/>
      <c r="L29" s="299"/>
      <c r="M29" s="299"/>
      <c r="N29" s="300"/>
      <c r="O29" s="2"/>
      <c r="P29" s="323" t="str">
        <f>IFERROR(INDEX('Intro &amp; Setup'!$BL$19:$BL$38, MATCH($AJ29, 'Intro &amp; Setup'!$BO$19:$BO$38, 0)), "")</f>
        <v/>
      </c>
      <c r="Q29" s="324"/>
      <c r="R29" s="324"/>
      <c r="S29" s="324"/>
      <c r="T29" s="325"/>
      <c r="U29" s="2"/>
      <c r="V29" s="323" t="str">
        <f>IFERROR(INDEX('Intro &amp; Setup'!$BM$19:$BM$38, MATCH($AJ29, 'Intro &amp; Setup'!$BO$19:$BO$38, 0)), "")</f>
        <v/>
      </c>
      <c r="W29" s="324"/>
      <c r="X29" s="324"/>
      <c r="Y29" s="324"/>
      <c r="Z29" s="325"/>
      <c r="AA29" s="2"/>
      <c r="AB29" s="323" t="str">
        <f>IFERROR(INDEX('Intro &amp; Setup'!$BN$19:$BN$38, MATCH($AJ29, 'Intro &amp; Setup'!$BO$19:$BO$38, 0)), "")</f>
        <v/>
      </c>
      <c r="AC29" s="324"/>
      <c r="AD29" s="324"/>
      <c r="AE29" s="324"/>
      <c r="AF29" s="325"/>
      <c r="AG29" s="2"/>
      <c r="AJ29" s="34">
        <v>18</v>
      </c>
    </row>
    <row r="30" spans="1:36" x14ac:dyDescent="0.25">
      <c r="A30" s="2"/>
      <c r="B30" s="306">
        <v>19</v>
      </c>
      <c r="C30" s="306"/>
      <c r="D30" s="306"/>
      <c r="E30" s="2"/>
      <c r="F30" s="319" t="str">
        <f>IFERROR(INDEX('Intro &amp; Setup'!$BG$19:$BG$38, MATCH($AJ30, 'Intro &amp; Setup'!$BO$19:$BO$38, 0)), "")</f>
        <v/>
      </c>
      <c r="G30" s="299"/>
      <c r="H30" s="299"/>
      <c r="I30" s="299"/>
      <c r="J30" s="299"/>
      <c r="K30" s="299"/>
      <c r="L30" s="299"/>
      <c r="M30" s="299"/>
      <c r="N30" s="300"/>
      <c r="O30" s="2"/>
      <c r="P30" s="323" t="str">
        <f>IFERROR(INDEX('Intro &amp; Setup'!$BL$19:$BL$38, MATCH($AJ30, 'Intro &amp; Setup'!$BO$19:$BO$38, 0)), "")</f>
        <v/>
      </c>
      <c r="Q30" s="324"/>
      <c r="R30" s="324"/>
      <c r="S30" s="324"/>
      <c r="T30" s="325"/>
      <c r="U30" s="2"/>
      <c r="V30" s="323" t="str">
        <f>IFERROR(INDEX('Intro &amp; Setup'!$BM$19:$BM$38, MATCH($AJ30, 'Intro &amp; Setup'!$BO$19:$BO$38, 0)), "")</f>
        <v/>
      </c>
      <c r="W30" s="324"/>
      <c r="X30" s="324"/>
      <c r="Y30" s="324"/>
      <c r="Z30" s="325"/>
      <c r="AA30" s="2"/>
      <c r="AB30" s="323" t="str">
        <f>IFERROR(INDEX('Intro &amp; Setup'!$BN$19:$BN$38, MATCH($AJ30, 'Intro &amp; Setup'!$BO$19:$BO$38, 0)), "")</f>
        <v/>
      </c>
      <c r="AC30" s="324"/>
      <c r="AD30" s="324"/>
      <c r="AE30" s="324"/>
      <c r="AF30" s="325"/>
      <c r="AG30" s="2"/>
      <c r="AJ30" s="34">
        <v>19</v>
      </c>
    </row>
    <row r="31" spans="1:36" x14ac:dyDescent="0.25">
      <c r="A31" s="2"/>
      <c r="B31" s="306">
        <v>20</v>
      </c>
      <c r="C31" s="306"/>
      <c r="D31" s="306"/>
      <c r="E31" s="2"/>
      <c r="F31" s="336" t="str">
        <f>IFERROR(INDEX('Intro &amp; Setup'!$BG$19:$BG$38, MATCH($AJ31, 'Intro &amp; Setup'!$BO$19:$BO$38, 0)), "")</f>
        <v/>
      </c>
      <c r="G31" s="303"/>
      <c r="H31" s="303"/>
      <c r="I31" s="303"/>
      <c r="J31" s="303"/>
      <c r="K31" s="303"/>
      <c r="L31" s="303"/>
      <c r="M31" s="303"/>
      <c r="N31" s="304"/>
      <c r="O31" s="2"/>
      <c r="P31" s="346" t="str">
        <f>IFERROR(INDEX('Intro &amp; Setup'!$BL$19:$BL$38, MATCH($AJ31, 'Intro &amp; Setup'!$BO$19:$BO$38, 0)), "")</f>
        <v/>
      </c>
      <c r="Q31" s="347"/>
      <c r="R31" s="347"/>
      <c r="S31" s="347"/>
      <c r="T31" s="348"/>
      <c r="U31" s="2"/>
      <c r="V31" s="346" t="str">
        <f>IFERROR(INDEX('Intro &amp; Setup'!$BM$19:$BM$38, MATCH($AJ31, 'Intro &amp; Setup'!$BO$19:$BO$38, 0)), "")</f>
        <v/>
      </c>
      <c r="W31" s="347"/>
      <c r="X31" s="347"/>
      <c r="Y31" s="347"/>
      <c r="Z31" s="348"/>
      <c r="AA31" s="2"/>
      <c r="AB31" s="346" t="str">
        <f>IFERROR(INDEX('Intro &amp; Setup'!$BN$19:$BN$38, MATCH($AJ31, 'Intro &amp; Setup'!$BO$19:$BO$38, 0)), "")</f>
        <v/>
      </c>
      <c r="AC31" s="347"/>
      <c r="AD31" s="347"/>
      <c r="AE31" s="347"/>
      <c r="AF31" s="348"/>
      <c r="AG31" s="2"/>
      <c r="AJ31" s="29">
        <v>20</v>
      </c>
    </row>
    <row r="32" spans="1:3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3"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3"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x14ac:dyDescent="0.25">
      <c r="A36" s="2"/>
      <c r="B36" s="337" t="s">
        <v>281</v>
      </c>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9"/>
      <c r="AG36" s="2"/>
    </row>
    <row r="37" spans="1:33" ht="15" customHeight="1" x14ac:dyDescent="0.25">
      <c r="A37" s="2"/>
      <c r="B37" s="340"/>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2"/>
      <c r="AG37" s="2"/>
    </row>
    <row r="38" spans="1:33" x14ac:dyDescent="0.25">
      <c r="A38" s="2"/>
      <c r="B38" s="340"/>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2"/>
      <c r="AG38" s="2"/>
    </row>
    <row r="39" spans="1:33" x14ac:dyDescent="0.25">
      <c r="A39" s="2"/>
      <c r="B39" s="343"/>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5"/>
      <c r="AG39" s="2"/>
    </row>
    <row r="40" spans="1:33"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x14ac:dyDescent="0.25">
      <c r="A41" s="2"/>
      <c r="B41" s="144"/>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6"/>
      <c r="AG41" s="2"/>
    </row>
    <row r="42" spans="1:33" x14ac:dyDescent="0.25">
      <c r="A42" s="2"/>
      <c r="B42" s="147"/>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9"/>
      <c r="AG42" s="2"/>
    </row>
    <row r="43" spans="1:33" x14ac:dyDescent="0.25">
      <c r="A43" s="2"/>
      <c r="B43" s="147"/>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9"/>
      <c r="AG43" s="2"/>
    </row>
    <row r="44" spans="1:33" x14ac:dyDescent="0.25">
      <c r="A44" s="2"/>
      <c r="B44" s="147"/>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9"/>
      <c r="AG44" s="2"/>
    </row>
    <row r="45" spans="1:33" x14ac:dyDescent="0.25">
      <c r="A45" s="2"/>
      <c r="B45" s="147"/>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9"/>
      <c r="AG45" s="2"/>
    </row>
    <row r="46" spans="1:33" x14ac:dyDescent="0.25">
      <c r="A46" s="2"/>
      <c r="B46" s="147"/>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9"/>
      <c r="AG46" s="2"/>
    </row>
    <row r="47" spans="1:33" x14ac:dyDescent="0.25">
      <c r="A47" s="2"/>
      <c r="B47" s="147"/>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9"/>
      <c r="AG47" s="2"/>
    </row>
    <row r="48" spans="1:33" x14ac:dyDescent="0.25">
      <c r="A48" s="2"/>
      <c r="B48" s="147"/>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9"/>
      <c r="AG48" s="2"/>
    </row>
    <row r="49" spans="1:33" x14ac:dyDescent="0.25">
      <c r="A49" s="2"/>
      <c r="B49" s="150"/>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2"/>
      <c r="AG49" s="2"/>
    </row>
    <row r="50" spans="1:33"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sheetData>
  <sheetProtection algorithmName="SHA-512" hashValue="dliKyOzpRxytL/Q4YrO1R3iCgSwldowojZMv7PTte3/NwMtWpexa0xuxnwsJcOHPk3Zq9ZE53BXAM8azMzDLXQ==" saltValue="oRXHykdqBb/dgPDDOgsHHg==" spinCount="100000" sheet="1" objects="1" scenarios="1"/>
  <mergeCells count="111">
    <mergeCell ref="B41:AF49"/>
    <mergeCell ref="B36:AF39"/>
    <mergeCell ref="B5:R5"/>
    <mergeCell ref="P30:T30"/>
    <mergeCell ref="V30:Z30"/>
    <mergeCell ref="AB30:AF30"/>
    <mergeCell ref="P31:T31"/>
    <mergeCell ref="V31:Z31"/>
    <mergeCell ref="AB31:AF31"/>
    <mergeCell ref="P28:T28"/>
    <mergeCell ref="V28:Z28"/>
    <mergeCell ref="AB28:AF28"/>
    <mergeCell ref="P29:T29"/>
    <mergeCell ref="V29:Z29"/>
    <mergeCell ref="AB29:AF29"/>
    <mergeCell ref="P26:T26"/>
    <mergeCell ref="V26:Z26"/>
    <mergeCell ref="AB26:AF26"/>
    <mergeCell ref="P27:T27"/>
    <mergeCell ref="V27:Z27"/>
    <mergeCell ref="AB27:AF27"/>
    <mergeCell ref="P24:T24"/>
    <mergeCell ref="V24:Z24"/>
    <mergeCell ref="AB24:AF24"/>
    <mergeCell ref="P25:T25"/>
    <mergeCell ref="V25:Z25"/>
    <mergeCell ref="AB25:AF25"/>
    <mergeCell ref="P22:T22"/>
    <mergeCell ref="V22:Z22"/>
    <mergeCell ref="AB22:AF22"/>
    <mergeCell ref="P23:T23"/>
    <mergeCell ref="V23:Z23"/>
    <mergeCell ref="AB23:AF23"/>
    <mergeCell ref="P20:T20"/>
    <mergeCell ref="V20:Z20"/>
    <mergeCell ref="AB20:AF20"/>
    <mergeCell ref="P21:T21"/>
    <mergeCell ref="V21:Z21"/>
    <mergeCell ref="AB21:AF21"/>
    <mergeCell ref="P18:T18"/>
    <mergeCell ref="V18:Z18"/>
    <mergeCell ref="AB18:AF18"/>
    <mergeCell ref="P19:T19"/>
    <mergeCell ref="V19:Z19"/>
    <mergeCell ref="AB19:AF19"/>
    <mergeCell ref="F30:N30"/>
    <mergeCell ref="F31:N31"/>
    <mergeCell ref="F22:N22"/>
    <mergeCell ref="F23:N23"/>
    <mergeCell ref="F24:N24"/>
    <mergeCell ref="F25:N25"/>
    <mergeCell ref="F26:N26"/>
    <mergeCell ref="F17:N17"/>
    <mergeCell ref="F18:N18"/>
    <mergeCell ref="F19:N19"/>
    <mergeCell ref="F20:N20"/>
    <mergeCell ref="F21:N21"/>
    <mergeCell ref="F27:N27"/>
    <mergeCell ref="F28:N28"/>
    <mergeCell ref="F29:N29"/>
    <mergeCell ref="B27:D27"/>
    <mergeCell ref="B28:D28"/>
    <mergeCell ref="B29:D29"/>
    <mergeCell ref="B30:D30"/>
    <mergeCell ref="B31:D31"/>
    <mergeCell ref="B22:D22"/>
    <mergeCell ref="B23:D23"/>
    <mergeCell ref="B24:D24"/>
    <mergeCell ref="B25:D25"/>
    <mergeCell ref="B26:D26"/>
    <mergeCell ref="B18:D18"/>
    <mergeCell ref="B19:D19"/>
    <mergeCell ref="B20:D20"/>
    <mergeCell ref="B21:D21"/>
    <mergeCell ref="B12:D12"/>
    <mergeCell ref="B13:D13"/>
    <mergeCell ref="B14:D14"/>
    <mergeCell ref="B15:D15"/>
    <mergeCell ref="B16:D16"/>
    <mergeCell ref="B17:D17"/>
    <mergeCell ref="F16:N16"/>
    <mergeCell ref="P16:T16"/>
    <mergeCell ref="V16:Z16"/>
    <mergeCell ref="AB16:AF16"/>
    <mergeCell ref="P17:T17"/>
    <mergeCell ref="V17:Z17"/>
    <mergeCell ref="AB17:AF17"/>
    <mergeCell ref="P14:T14"/>
    <mergeCell ref="V14:Z14"/>
    <mergeCell ref="AB14:AF14"/>
    <mergeCell ref="P15:T15"/>
    <mergeCell ref="V15:Z15"/>
    <mergeCell ref="AB15:AF15"/>
    <mergeCell ref="F14:N14"/>
    <mergeCell ref="B4:R4"/>
    <mergeCell ref="AB11:AF11"/>
    <mergeCell ref="F11:N11"/>
    <mergeCell ref="B11:D11"/>
    <mergeCell ref="B2:R3"/>
    <mergeCell ref="V11:Z11"/>
    <mergeCell ref="P11:T11"/>
    <mergeCell ref="B7:AF9"/>
    <mergeCell ref="F15:N15"/>
    <mergeCell ref="AB12:AF12"/>
    <mergeCell ref="V12:Z12"/>
    <mergeCell ref="P12:T12"/>
    <mergeCell ref="P13:T13"/>
    <mergeCell ref="V13:Z13"/>
    <mergeCell ref="AB13:AF13"/>
    <mergeCell ref="F12:N12"/>
    <mergeCell ref="F13:N13"/>
  </mergeCells>
  <conditionalFormatting sqref="AB12:AF3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296C6B-4218-416F-A85E-2F1F3CD32ED2}"/>
</file>

<file path=customXml/itemProps2.xml><?xml version="1.0" encoding="utf-8"?>
<ds:datastoreItem xmlns:ds="http://schemas.openxmlformats.org/officeDocument/2006/customXml" ds:itemID="{4CB6261E-EB16-4187-9445-529911343FAA}">
  <ds:schemaRefs>
    <ds:schemaRef ds:uri="http://schemas.microsoft.com/sharepoint/v3/contenttype/forms"/>
  </ds:schemaRefs>
</ds:datastoreItem>
</file>

<file path=customXml/itemProps3.xml><?xml version="1.0" encoding="utf-8"?>
<ds:datastoreItem xmlns:ds="http://schemas.openxmlformats.org/officeDocument/2006/customXml" ds:itemID="{6F41EBF1-3446-47C1-BEC2-F9092873FA15}">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0224aa69-f8be-496a-942a-f68b2082be9d"/>
    <ds:schemaRef ds:uri="http://purl.org/dc/terms/"/>
    <ds:schemaRef ds:uri="5c22b865-9d05-42be-b306-86f259ab344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 &amp; Setup</vt:lpstr>
      <vt:lpstr>Tournament Setup</vt:lpstr>
      <vt:lpstr>Fixtures Predictions &amp; Results</vt:lpstr>
      <vt:lpstr>Pools &amp; Knockout</vt:lpstr>
      <vt:lpstr>Sweepstake Standings</vt:lpstr>
      <vt:lpstr>'Fixtures Predictions &amp; Results'!Print_Area</vt:lpstr>
      <vt:lpstr>'Intro &amp; Setup'!Print_Area</vt:lpstr>
      <vt:lpstr>'Pools &amp; Knockout'!Print_Area</vt:lpstr>
      <vt:lpstr>'Sweepstake Standings'!Print_Area</vt:lpstr>
      <vt:lpstr>'Tournament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2019-09-09T08:36:17Z</dcterms:created>
  <dcterms:modified xsi:type="dcterms:W3CDTF">2022-11-21T17:50:59Z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MediaServiceImageTags">
    <vt:lpwstr/>
  </property>
</Properties>
</file>