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Personal Mileage Cost Calculator\"/>
    </mc:Choice>
  </mc:AlternateContent>
  <xr:revisionPtr revIDLastSave="27" documentId="8_{03C65927-176F-438B-94C6-950349CD2F51}" xr6:coauthVersionLast="45" xr6:coauthVersionMax="45" xr10:uidLastSave="{D5740EFC-7898-4202-8915-8DD0F6BC52A1}"/>
  <workbookProtection workbookAlgorithmName="SHA-512" workbookHashValue="e2o7I7009qb2zPv3In6rbtbHHJD1Yqqdad8aCwTCR0wR19htDRs2KXjV0ACP5tglnH14wagiffP50Y9/G05ZZg==" workbookSaltValue="a/XMzjolQf+3ZuYDOWqYiw==" workbookSpinCount="100000" lockStructure="1"/>
  <bookViews>
    <workbookView xWindow="-120" yWindow="-120" windowWidth="20730" windowHeight="11160" xr2:uid="{37A1F13B-157D-459B-89C4-2E1F9B628F05}"/>
  </bookViews>
  <sheets>
    <sheet name="Intro &amp; Setup" sheetId="1" r:id="rId1"/>
    <sheet name="Data Entry" sheetId="2" r:id="rId2"/>
    <sheet name="Report" sheetId="3" r:id="rId3"/>
  </sheets>
  <definedNames>
    <definedName name="_xlnm._FilterDatabase" localSheetId="1" hidden="1">'Data Entry'!$B$8:$H$9</definedName>
    <definedName name="_xlnm.Print_Area" localSheetId="1">'Data Entry'!$A$1:$R$33</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3" l="1"/>
  <c r="B22" i="3"/>
  <c r="B19" i="3"/>
  <c r="B20" i="3"/>
  <c r="B9" i="3"/>
  <c r="B10" i="3"/>
  <c r="B11" i="3"/>
  <c r="B12" i="3"/>
  <c r="B13" i="3"/>
  <c r="B14" i="3"/>
  <c r="B15" i="3"/>
  <c r="B16" i="3"/>
  <c r="B17" i="3"/>
  <c r="B18" i="3"/>
  <c r="B8" i="3"/>
  <c r="BO20" i="3" l="1"/>
  <c r="BO16" i="3"/>
  <c r="BJ23" i="3"/>
  <c r="X22" i="3" s="1"/>
  <c r="BJ19" i="3"/>
  <c r="X18" i="3" s="1"/>
  <c r="BJ15" i="3"/>
  <c r="X14" i="3" s="1"/>
  <c r="BI22" i="3"/>
  <c r="U21" i="3" s="1"/>
  <c r="AT32" i="2"/>
  <c r="AT31" i="2"/>
  <c r="AT30" i="2"/>
  <c r="AT29" i="2"/>
  <c r="AT28" i="2"/>
  <c r="AT27" i="2"/>
  <c r="AT26" i="2"/>
  <c r="AT25" i="2"/>
  <c r="AT24" i="2"/>
  <c r="AT23" i="2"/>
  <c r="AT22" i="2"/>
  <c r="AT21" i="2"/>
  <c r="AT20" i="2"/>
  <c r="AT19" i="2"/>
  <c r="AT18" i="2"/>
  <c r="AT17" i="2"/>
  <c r="AT16" i="2"/>
  <c r="AT15" i="2"/>
  <c r="AT14" i="2"/>
  <c r="AT13" i="2"/>
  <c r="BH21" i="3"/>
  <c r="R20" i="3" s="1"/>
  <c r="BH17" i="3"/>
  <c r="R16" i="3" s="1"/>
  <c r="BH13" i="3"/>
  <c r="R12" i="3" s="1"/>
  <c r="BF16" i="3"/>
  <c r="BF20" i="3"/>
  <c r="BA23" i="3"/>
  <c r="O22" i="3" s="1"/>
  <c r="BA19" i="3"/>
  <c r="O18" i="3" s="1"/>
  <c r="BA15" i="3"/>
  <c r="O14" i="3" s="1"/>
  <c r="AZ22" i="3"/>
  <c r="L21" i="3" s="1"/>
  <c r="AY21" i="3"/>
  <c r="I20" i="3" s="1"/>
  <c r="AY17" i="3"/>
  <c r="I16" i="3" s="1"/>
  <c r="AY13" i="3"/>
  <c r="I12" i="3" s="1"/>
  <c r="AX21" i="3"/>
  <c r="BI21" i="3" s="1"/>
  <c r="U20" i="3" s="1"/>
  <c r="AX22" i="3"/>
  <c r="BJ22" i="3" s="1"/>
  <c r="X21" i="3" s="1"/>
  <c r="AX23" i="3"/>
  <c r="BO23" i="3" s="1"/>
  <c r="AX10" i="3"/>
  <c r="AZ10" i="3" s="1"/>
  <c r="L9" i="3" s="1"/>
  <c r="AX11" i="3"/>
  <c r="AX12" i="3"/>
  <c r="AX13" i="3"/>
  <c r="BI13" i="3" s="1"/>
  <c r="U12" i="3" s="1"/>
  <c r="AX14" i="3"/>
  <c r="BJ14" i="3" s="1"/>
  <c r="X13" i="3" s="1"/>
  <c r="AX15" i="3"/>
  <c r="BO15" i="3" s="1"/>
  <c r="AX16" i="3"/>
  <c r="BH16" i="3" s="1"/>
  <c r="R15" i="3" s="1"/>
  <c r="AX17" i="3"/>
  <c r="BI17" i="3" s="1"/>
  <c r="U16" i="3" s="1"/>
  <c r="AX18" i="3"/>
  <c r="BJ18" i="3" s="1"/>
  <c r="X17" i="3" s="1"/>
  <c r="AX19" i="3"/>
  <c r="BO19" i="3" s="1"/>
  <c r="AX20" i="3"/>
  <c r="BH20" i="3" s="1"/>
  <c r="R19" i="3" s="1"/>
  <c r="AX9" i="3"/>
  <c r="AZ9" i="3" s="1"/>
  <c r="L8" i="3" s="1"/>
  <c r="B2" i="3"/>
  <c r="BI14" i="3" l="1"/>
  <c r="U13" i="3" s="1"/>
  <c r="BI18" i="3"/>
  <c r="U17" i="3" s="1"/>
  <c r="AY14" i="3"/>
  <c r="I13" i="3" s="1"/>
  <c r="AY18" i="3"/>
  <c r="I17" i="3" s="1"/>
  <c r="AY22" i="3"/>
  <c r="I21" i="3" s="1"/>
  <c r="AZ15" i="3"/>
  <c r="L14" i="3" s="1"/>
  <c r="AZ19" i="3"/>
  <c r="L18" i="3" s="1"/>
  <c r="AZ23" i="3"/>
  <c r="L22" i="3" s="1"/>
  <c r="BA16" i="3"/>
  <c r="O15" i="3" s="1"/>
  <c r="BA20" i="3"/>
  <c r="BF23" i="3"/>
  <c r="BF19" i="3"/>
  <c r="BD19" i="3" s="1"/>
  <c r="AH18" i="3" s="1"/>
  <c r="BF15" i="3"/>
  <c r="BH14" i="3"/>
  <c r="R13" i="3" s="1"/>
  <c r="BH18" i="3"/>
  <c r="R17" i="3" s="1"/>
  <c r="BH22" i="3"/>
  <c r="R21" i="3" s="1"/>
  <c r="BI15" i="3"/>
  <c r="U14" i="3" s="1"/>
  <c r="BI19" i="3"/>
  <c r="U18" i="3" s="1"/>
  <c r="BI23" i="3"/>
  <c r="U22" i="3" s="1"/>
  <c r="BJ16" i="3"/>
  <c r="X15" i="3" s="1"/>
  <c r="BJ20" i="3"/>
  <c r="X19" i="3" s="1"/>
  <c r="BO13" i="3"/>
  <c r="BO17" i="3"/>
  <c r="BO21" i="3"/>
  <c r="BL21" i="3" s="1"/>
  <c r="AN20" i="3" s="1"/>
  <c r="AY15" i="3"/>
  <c r="I14" i="3" s="1"/>
  <c r="AY19" i="3"/>
  <c r="I18" i="3" s="1"/>
  <c r="AY23" i="3"/>
  <c r="I22" i="3" s="1"/>
  <c r="AZ16" i="3"/>
  <c r="L15" i="3" s="1"/>
  <c r="AZ20" i="3"/>
  <c r="L19" i="3" s="1"/>
  <c r="BA13" i="3"/>
  <c r="O12" i="3" s="1"/>
  <c r="BA17" i="3"/>
  <c r="O16" i="3" s="1"/>
  <c r="BA21" i="3"/>
  <c r="O20" i="3" s="1"/>
  <c r="BF22" i="3"/>
  <c r="BF18" i="3"/>
  <c r="BF14" i="3"/>
  <c r="BH15" i="3"/>
  <c r="R14" i="3" s="1"/>
  <c r="BH19" i="3"/>
  <c r="R18" i="3" s="1"/>
  <c r="BH23" i="3"/>
  <c r="R22" i="3" s="1"/>
  <c r="BI16" i="3"/>
  <c r="U15" i="3" s="1"/>
  <c r="BI20" i="3"/>
  <c r="U19" i="3" s="1"/>
  <c r="BJ13" i="3"/>
  <c r="X12" i="3" s="1"/>
  <c r="BJ17" i="3"/>
  <c r="X16" i="3" s="1"/>
  <c r="BJ21" i="3"/>
  <c r="X20" i="3" s="1"/>
  <c r="BO14" i="3"/>
  <c r="BO18" i="3"/>
  <c r="BL18" i="3" s="1"/>
  <c r="AN17" i="3" s="1"/>
  <c r="BO22" i="3"/>
  <c r="AZ14" i="3"/>
  <c r="L13" i="3" s="1"/>
  <c r="AZ18" i="3"/>
  <c r="L17" i="3" s="1"/>
  <c r="AY16" i="3"/>
  <c r="I15" i="3" s="1"/>
  <c r="AY20" i="3"/>
  <c r="I19" i="3" s="1"/>
  <c r="AZ13" i="3"/>
  <c r="L12" i="3" s="1"/>
  <c r="AZ17" i="3"/>
  <c r="L16" i="3" s="1"/>
  <c r="AZ21" i="3"/>
  <c r="L20" i="3" s="1"/>
  <c r="BA14" i="3"/>
  <c r="BA18" i="3"/>
  <c r="O17" i="3" s="1"/>
  <c r="BA22" i="3"/>
  <c r="O21" i="3" s="1"/>
  <c r="BF21" i="3"/>
  <c r="BF17" i="3"/>
  <c r="BF13" i="3"/>
  <c r="BC13" i="3" s="1"/>
  <c r="AE12" i="3" s="1"/>
  <c r="BL17" i="3"/>
  <c r="AN16" i="3" s="1"/>
  <c r="AZ12" i="3"/>
  <c r="L11" i="3" s="1"/>
  <c r="AZ11" i="3"/>
  <c r="L10" i="3" s="1"/>
  <c r="O13" i="3"/>
  <c r="BM17" i="3"/>
  <c r="AQ16" i="3" s="1"/>
  <c r="BL19" i="3"/>
  <c r="AN18" i="3" s="1"/>
  <c r="O19" i="3"/>
  <c r="BK17" i="3"/>
  <c r="AK16" i="3" s="1"/>
  <c r="BL23" i="3"/>
  <c r="AN22" i="3" s="1"/>
  <c r="BC15" i="3"/>
  <c r="AE14" i="3" s="1"/>
  <c r="BB13" i="3"/>
  <c r="AB12" i="3" s="1"/>
  <c r="BB17" i="3"/>
  <c r="AB16" i="3" s="1"/>
  <c r="BD15" i="3"/>
  <c r="AH14" i="3" s="1"/>
  <c r="BB14" i="3"/>
  <c r="AB13" i="3" s="1"/>
  <c r="BC14" i="3"/>
  <c r="AE13" i="3" s="1"/>
  <c r="BD14" i="3" l="1"/>
  <c r="AH13" i="3" s="1"/>
  <c r="BC18" i="3"/>
  <c r="AE17" i="3" s="1"/>
  <c r="BD23" i="3"/>
  <c r="AH22" i="3" s="1"/>
  <c r="BD13" i="3"/>
  <c r="AH12" i="3" s="1"/>
  <c r="BK15" i="3"/>
  <c r="AK14" i="3" s="1"/>
  <c r="BB15" i="3"/>
  <c r="AB14" i="3" s="1"/>
  <c r="BL13" i="3"/>
  <c r="AN12" i="3" s="1"/>
  <c r="BD20" i="3"/>
  <c r="AH19" i="3" s="1"/>
  <c r="BK18" i="3"/>
  <c r="AK17" i="3" s="1"/>
  <c r="BK19" i="3"/>
  <c r="AK18" i="3" s="1"/>
  <c r="BM13" i="3"/>
  <c r="AQ12" i="3" s="1"/>
  <c r="BL14" i="3"/>
  <c r="AN13" i="3" s="1"/>
  <c r="BB20" i="3"/>
  <c r="AB19" i="3" s="1"/>
  <c r="BM19" i="3"/>
  <c r="AQ18" i="3" s="1"/>
  <c r="BK13" i="3"/>
  <c r="AK12" i="3" s="1"/>
  <c r="BM18" i="3"/>
  <c r="AQ17" i="3" s="1"/>
  <c r="BC19" i="3"/>
  <c r="AE18" i="3" s="1"/>
  <c r="BK20" i="3"/>
  <c r="AK19" i="3" s="1"/>
  <c r="BB19" i="3"/>
  <c r="AB18" i="3" s="1"/>
  <c r="BK23" i="3"/>
  <c r="AK22" i="3" s="1"/>
  <c r="BC20" i="3"/>
  <c r="AE19" i="3" s="1"/>
  <c r="BM23" i="3"/>
  <c r="AQ22" i="3" s="1"/>
  <c r="BM14" i="3"/>
  <c r="AQ13" i="3" s="1"/>
  <c r="BD22" i="3"/>
  <c r="AH21" i="3" s="1"/>
  <c r="BB22" i="3"/>
  <c r="AB21" i="3" s="1"/>
  <c r="BB16" i="3"/>
  <c r="AB15" i="3" s="1"/>
  <c r="BK14" i="3"/>
  <c r="AK13" i="3" s="1"/>
  <c r="BD17" i="3"/>
  <c r="AH16" i="3" s="1"/>
  <c r="BL15" i="3"/>
  <c r="AN14" i="3" s="1"/>
  <c r="BC17" i="3"/>
  <c r="AE16" i="3" s="1"/>
  <c r="BK16" i="3"/>
  <c r="AK15" i="3" s="1"/>
  <c r="BB23" i="3"/>
  <c r="AB22" i="3" s="1"/>
  <c r="BD16" i="3"/>
  <c r="AH15" i="3" s="1"/>
  <c r="BC22" i="3"/>
  <c r="AE21" i="3" s="1"/>
  <c r="BB18" i="3"/>
  <c r="AB17" i="3" s="1"/>
  <c r="BC23" i="3"/>
  <c r="AE22" i="3" s="1"/>
  <c r="BL20" i="3"/>
  <c r="AN19" i="3" s="1"/>
  <c r="BM20" i="3"/>
  <c r="AQ19" i="3" s="1"/>
  <c r="BK22" i="3"/>
  <c r="AK21" i="3" s="1"/>
  <c r="BM15" i="3"/>
  <c r="AQ14" i="3" s="1"/>
  <c r="BM22" i="3"/>
  <c r="AQ21" i="3" s="1"/>
  <c r="BD21" i="3"/>
  <c r="AH20" i="3" s="1"/>
  <c r="BL22" i="3"/>
  <c r="AN21" i="3" s="1"/>
  <c r="BK21" i="3"/>
  <c r="AK20" i="3" s="1"/>
  <c r="BC16" i="3"/>
  <c r="AE15" i="3" s="1"/>
  <c r="BB21" i="3"/>
  <c r="AB20" i="3" s="1"/>
  <c r="BC21" i="3"/>
  <c r="AE20" i="3" s="1"/>
  <c r="BL16" i="3"/>
  <c r="AN15" i="3" s="1"/>
  <c r="BM16" i="3"/>
  <c r="AQ15" i="3" s="1"/>
  <c r="BM21" i="3"/>
  <c r="AQ20" i="3" s="1"/>
  <c r="BD18" i="3"/>
  <c r="AH17" i="3" s="1"/>
  <c r="L23" i="3"/>
  <c r="AQ32" i="2"/>
  <c r="AQ31" i="2"/>
  <c r="AQ30" i="2"/>
  <c r="AQ29" i="2"/>
  <c r="AQ28" i="2"/>
  <c r="AQ27" i="2"/>
  <c r="AQ26" i="2"/>
  <c r="AQ25" i="2"/>
  <c r="AQ24" i="2"/>
  <c r="AQ23" i="2"/>
  <c r="AQ22" i="2"/>
  <c r="AQ21" i="2"/>
  <c r="AQ20" i="2"/>
  <c r="AQ19" i="2"/>
  <c r="AQ18" i="2"/>
  <c r="AQ17" i="2"/>
  <c r="AQ16" i="2"/>
  <c r="AQ15" i="2"/>
  <c r="AQ14" i="2"/>
  <c r="AQ13" i="2"/>
  <c r="AQ10" i="2"/>
  <c r="AO23" i="2"/>
  <c r="AO20" i="2"/>
  <c r="AO21" i="2"/>
  <c r="AO22" i="2"/>
  <c r="AO10" i="2"/>
  <c r="AO11" i="2"/>
  <c r="AO12" i="2"/>
  <c r="AO13" i="2"/>
  <c r="AO14" i="2"/>
  <c r="AO15" i="2"/>
  <c r="AO16" i="2"/>
  <c r="AO17" i="2"/>
  <c r="AO18" i="2"/>
  <c r="AO19" i="2"/>
  <c r="AO9" i="2"/>
  <c r="AQ12" i="2" s="1"/>
  <c r="AW31" i="1"/>
  <c r="AW30" i="1"/>
  <c r="AW29" i="1"/>
  <c r="AW28" i="1"/>
  <c r="AW27" i="1"/>
  <c r="AW26" i="1"/>
  <c r="AW25" i="1"/>
  <c r="AW24" i="1"/>
  <c r="AW23" i="1"/>
  <c r="AW22" i="1"/>
  <c r="AW21" i="1"/>
  <c r="AW20" i="1"/>
  <c r="AW19" i="1"/>
  <c r="AW18" i="1"/>
  <c r="AW17" i="1"/>
  <c r="AQ11" i="2" l="1"/>
  <c r="AQ9" i="2"/>
  <c r="AQ6" i="2" s="1"/>
  <c r="C5" i="2" s="1"/>
  <c r="U26" i="2"/>
  <c r="U25" i="2"/>
  <c r="U28" i="2" s="1"/>
  <c r="W3" i="2"/>
  <c r="Z11" i="2" s="1"/>
  <c r="Y11" i="2" s="1"/>
  <c r="B4" i="3" l="1"/>
  <c r="U29" i="2"/>
  <c r="U31" i="2"/>
  <c r="W13" i="2"/>
  <c r="Z17" i="2" s="1"/>
  <c r="Z10" i="2"/>
  <c r="Y10" i="2" s="1"/>
  <c r="W11" i="2" s="1"/>
  <c r="W31" i="2" s="1"/>
  <c r="Z8" i="2"/>
  <c r="Y8" i="2" s="1"/>
  <c r="Z4" i="2"/>
  <c r="Z5" i="2" s="1"/>
  <c r="Y5" i="2" s="1"/>
  <c r="W5" i="2" s="1"/>
  <c r="Z9" i="2"/>
  <c r="Y9" i="2" s="1"/>
  <c r="W9" i="2" s="1"/>
  <c r="W29" i="2" s="1"/>
  <c r="Z7" i="2"/>
  <c r="Y7" i="2" s="1"/>
  <c r="W7" i="2" s="1"/>
  <c r="W27" i="2" s="1"/>
  <c r="Z14" i="2" l="1"/>
  <c r="Z15" i="2" s="1"/>
  <c r="Z16" i="2" s="1"/>
  <c r="Y16" i="2" s="1"/>
  <c r="Z20" i="2"/>
  <c r="Y20" i="2" s="1"/>
  <c r="W20" i="2" s="1"/>
  <c r="W38" i="2" s="1"/>
  <c r="AG14" i="2"/>
  <c r="AS14" i="2" s="1"/>
  <c r="AG17" i="2"/>
  <c r="AS17" i="2" s="1"/>
  <c r="AG20" i="2"/>
  <c r="AS20" i="2" s="1"/>
  <c r="AG31" i="2"/>
  <c r="AS31" i="2" s="1"/>
  <c r="AG27" i="2"/>
  <c r="AS27" i="2" s="1"/>
  <c r="AG23" i="2"/>
  <c r="AS23" i="2" s="1"/>
  <c r="AG19" i="2"/>
  <c r="AS19" i="2" s="1"/>
  <c r="AG15" i="2"/>
  <c r="AS15" i="2" s="1"/>
  <c r="AG30" i="2"/>
  <c r="AS30" i="2" s="1"/>
  <c r="AG26" i="2"/>
  <c r="AS26" i="2" s="1"/>
  <c r="AG22" i="2"/>
  <c r="AS22" i="2" s="1"/>
  <c r="AG18" i="2"/>
  <c r="AS18" i="2" s="1"/>
  <c r="AG29" i="2"/>
  <c r="AS29" i="2" s="1"/>
  <c r="AG25" i="2"/>
  <c r="AS25" i="2" s="1"/>
  <c r="AG21" i="2"/>
  <c r="AS21" i="2" s="1"/>
  <c r="AG13" i="2"/>
  <c r="AS13" i="2" s="1"/>
  <c r="AG32" i="2"/>
  <c r="AS32" i="2" s="1"/>
  <c r="AG28" i="2"/>
  <c r="AS28" i="2" s="1"/>
  <c r="AG24" i="2"/>
  <c r="AS24" i="2" s="1"/>
  <c r="AG16" i="2"/>
  <c r="AS16" i="2" s="1"/>
  <c r="Q5" i="2"/>
  <c r="AL68" i="3"/>
  <c r="F4" i="2"/>
  <c r="K30" i="2"/>
  <c r="M30" i="2" s="1"/>
  <c r="P30" i="2" s="1"/>
  <c r="K14" i="2"/>
  <c r="M14" i="2" s="1"/>
  <c r="P14" i="2" s="1"/>
  <c r="W10" i="2"/>
  <c r="W30" i="2" s="1"/>
  <c r="Y14" i="2"/>
  <c r="W14" i="2" s="1"/>
  <c r="W32" i="2" s="1"/>
  <c r="Z18" i="2"/>
  <c r="Y18" i="2" s="1"/>
  <c r="W18" i="2" s="1"/>
  <c r="W36" i="2" s="1"/>
  <c r="Z21" i="2"/>
  <c r="Y21" i="2" s="1"/>
  <c r="W21" i="2" s="1"/>
  <c r="W39" i="2" s="1"/>
  <c r="Y4" i="2"/>
  <c r="W4" i="2" s="1"/>
  <c r="W24" i="2" s="1"/>
  <c r="Z19" i="2"/>
  <c r="Y19" i="2" s="1"/>
  <c r="W19" i="2" s="1"/>
  <c r="W37" i="2" s="1"/>
  <c r="W8" i="2"/>
  <c r="W28" i="2" s="1"/>
  <c r="W6" i="2"/>
  <c r="W26" i="2" s="1"/>
  <c r="W25" i="2"/>
  <c r="Y17" i="2"/>
  <c r="W17" i="2" s="1"/>
  <c r="W35" i="2" s="1"/>
  <c r="Z6" i="2"/>
  <c r="Y6" i="2" s="1"/>
  <c r="Y15" i="2" l="1"/>
  <c r="W15" i="2" s="1"/>
  <c r="K26" i="2"/>
  <c r="M26" i="2" s="1"/>
  <c r="P26" i="2" s="1"/>
  <c r="K23" i="2"/>
  <c r="M23" i="2" s="1"/>
  <c r="P23" i="2" s="1"/>
  <c r="K25" i="2"/>
  <c r="M25" i="2" s="1"/>
  <c r="P25" i="2" s="1"/>
  <c r="K20" i="2"/>
  <c r="M20" i="2" s="1"/>
  <c r="P20" i="2" s="1"/>
  <c r="K29" i="2"/>
  <c r="M29" i="2" s="1"/>
  <c r="P29" i="2" s="1"/>
  <c r="K19" i="2"/>
  <c r="M19" i="2" s="1"/>
  <c r="P19" i="2" s="1"/>
  <c r="K32" i="2"/>
  <c r="M32" i="2" s="1"/>
  <c r="P32" i="2" s="1"/>
  <c r="K13" i="2"/>
  <c r="M13" i="2" s="1"/>
  <c r="P13" i="2" s="1"/>
  <c r="K16" i="2"/>
  <c r="M16" i="2" s="1"/>
  <c r="P16" i="2" s="1"/>
  <c r="K21" i="2"/>
  <c r="M21" i="2" s="1"/>
  <c r="P21" i="2" s="1"/>
  <c r="K18" i="2"/>
  <c r="M18" i="2" s="1"/>
  <c r="P18" i="2" s="1"/>
  <c r="K15" i="2"/>
  <c r="M15" i="2" s="1"/>
  <c r="P15" i="2" s="1"/>
  <c r="K31" i="2"/>
  <c r="M31" i="2" s="1"/>
  <c r="P31" i="2" s="1"/>
  <c r="K28" i="2"/>
  <c r="M28" i="2" s="1"/>
  <c r="P28" i="2" s="1"/>
  <c r="K27" i="2"/>
  <c r="M27" i="2" s="1"/>
  <c r="P27" i="2" s="1"/>
  <c r="K24" i="2"/>
  <c r="M24" i="2" s="1"/>
  <c r="P24" i="2" s="1"/>
  <c r="K22" i="2"/>
  <c r="M22" i="2" s="1"/>
  <c r="P22" i="2" s="1"/>
  <c r="K17" i="2"/>
  <c r="M17" i="2" s="1"/>
  <c r="P17" i="2" s="1"/>
  <c r="AI14" i="2"/>
  <c r="N14" i="2"/>
  <c r="AJ14" i="2"/>
  <c r="AJ21" i="2"/>
  <c r="N21" i="2"/>
  <c r="N15" i="2"/>
  <c r="AI28" i="2"/>
  <c r="AI30" i="2"/>
  <c r="N30" i="2"/>
  <c r="AJ30" i="2"/>
  <c r="AI24" i="2"/>
  <c r="N24" i="2"/>
  <c r="N29" i="2"/>
  <c r="N19" i="2"/>
  <c r="AJ19" i="2"/>
  <c r="N17" i="2"/>
  <c r="AI17" i="2"/>
  <c r="AI16" i="2"/>
  <c r="N13" i="2"/>
  <c r="AI13" i="2"/>
  <c r="AI26" i="2"/>
  <c r="N26" i="2"/>
  <c r="AJ26" i="2"/>
  <c r="N23" i="2"/>
  <c r="AJ23" i="2"/>
  <c r="AI23" i="2"/>
  <c r="AI25" i="2"/>
  <c r="AI20" i="2"/>
  <c r="N20" i="2"/>
  <c r="AJ20" i="2"/>
  <c r="W16" i="2"/>
  <c r="W34" i="2" s="1"/>
  <c r="W33" i="2"/>
  <c r="N25" i="2" l="1"/>
  <c r="AI32" i="2"/>
  <c r="AJ25" i="2"/>
  <c r="AI15" i="2"/>
  <c r="U37" i="2"/>
  <c r="AJ13" i="2"/>
  <c r="AJ24" i="2"/>
  <c r="AJ15" i="2"/>
  <c r="AJ22" i="2"/>
  <c r="AJ29" i="2"/>
  <c r="AI31" i="2"/>
  <c r="AJ16" i="2"/>
  <c r="AI22" i="2"/>
  <c r="AJ31" i="2"/>
  <c r="N16" i="2"/>
  <c r="AI29" i="2"/>
  <c r="AJ32" i="2"/>
  <c r="AJ28" i="2"/>
  <c r="AJ17" i="2"/>
  <c r="N32" i="2"/>
  <c r="AI19" i="2"/>
  <c r="N22" i="2"/>
  <c r="N28" i="2"/>
  <c r="N31" i="2"/>
  <c r="AI21" i="2"/>
  <c r="N27" i="2"/>
  <c r="AJ18" i="2"/>
  <c r="AI27" i="2"/>
  <c r="N18" i="2"/>
  <c r="AJ27" i="2"/>
  <c r="AI18" i="2"/>
  <c r="U34" i="2"/>
  <c r="AL22" i="2"/>
  <c r="Q22" i="2"/>
  <c r="AM22" i="2"/>
  <c r="AL28" i="2"/>
  <c r="Q28" i="2"/>
  <c r="AM28" i="2"/>
  <c r="AM25" i="2"/>
  <c r="Q25" i="2"/>
  <c r="AL25" i="2"/>
  <c r="AL16" i="2"/>
  <c r="Q16" i="2"/>
  <c r="AM16" i="2"/>
  <c r="AM29" i="2"/>
  <c r="Q29" i="2"/>
  <c r="AL29" i="2"/>
  <c r="AM21" i="2"/>
  <c r="Q21" i="2"/>
  <c r="AL21" i="2"/>
  <c r="AL20" i="2"/>
  <c r="Q20" i="2"/>
  <c r="AM20" i="2"/>
  <c r="AL18" i="2"/>
  <c r="Q18" i="2"/>
  <c r="AM18" i="2"/>
  <c r="Q23" i="2"/>
  <c r="AM23" i="2"/>
  <c r="AL23" i="2"/>
  <c r="Q27" i="2"/>
  <c r="AM27" i="2"/>
  <c r="AL27" i="2"/>
  <c r="AM17" i="2"/>
  <c r="Q17" i="2"/>
  <c r="AL17" i="2"/>
  <c r="AL24" i="2"/>
  <c r="Q24" i="2"/>
  <c r="AM24" i="2"/>
  <c r="Q31" i="2"/>
  <c r="AM31" i="2"/>
  <c r="AL31" i="2"/>
  <c r="AL32" i="2"/>
  <c r="Q32" i="2"/>
  <c r="AM32" i="2"/>
  <c r="AL26" i="2"/>
  <c r="Q26" i="2"/>
  <c r="AM26" i="2"/>
  <c r="AM13" i="2"/>
  <c r="Q13" i="2"/>
  <c r="AL13" i="2"/>
  <c r="Q19" i="2"/>
  <c r="AM19" i="2"/>
  <c r="AL19" i="2"/>
  <c r="AL30" i="2"/>
  <c r="Q30" i="2"/>
  <c r="AM30" i="2"/>
  <c r="Q15" i="2"/>
  <c r="AM15" i="2"/>
  <c r="AL15" i="2"/>
  <c r="AL14" i="2"/>
  <c r="Q14" i="2"/>
  <c r="AM14" i="2"/>
  <c r="AT11" i="2" l="1"/>
  <c r="BI11" i="3" s="1"/>
  <c r="U10" i="3" s="1"/>
  <c r="AT10" i="2"/>
  <c r="BI10" i="3" s="1"/>
  <c r="U9" i="3" s="1"/>
  <c r="AT12" i="2"/>
  <c r="BI12" i="3" s="1"/>
  <c r="U11" i="3" s="1"/>
  <c r="AG12" i="2"/>
  <c r="AG10" i="2"/>
  <c r="AG11" i="2"/>
  <c r="AT9" i="2"/>
  <c r="BI9" i="3" s="1"/>
  <c r="AG9" i="2"/>
  <c r="AS12" i="2" l="1"/>
  <c r="BH12" i="3" s="1"/>
  <c r="R11" i="3" s="1"/>
  <c r="AY12" i="3"/>
  <c r="I11" i="3" s="1"/>
  <c r="K12" i="2"/>
  <c r="M12" i="2" s="1"/>
  <c r="AS11" i="2"/>
  <c r="BH11" i="3" s="1"/>
  <c r="R10" i="3" s="1"/>
  <c r="AY11" i="3"/>
  <c r="I10" i="3" s="1"/>
  <c r="K11" i="2"/>
  <c r="M11" i="2" s="1"/>
  <c r="AS10" i="2"/>
  <c r="BH10" i="3" s="1"/>
  <c r="R9" i="3" s="1"/>
  <c r="AY10" i="3"/>
  <c r="I9" i="3" s="1"/>
  <c r="K10" i="2"/>
  <c r="M10" i="2" s="1"/>
  <c r="K9" i="2"/>
  <c r="M9" i="2" s="1"/>
  <c r="AS9" i="2"/>
  <c r="BH9" i="3" s="1"/>
  <c r="AY9" i="3"/>
  <c r="I8" i="3" s="1"/>
  <c r="BI24" i="3"/>
  <c r="U8" i="3"/>
  <c r="U23" i="3" s="1"/>
  <c r="I23" i="3" l="1"/>
  <c r="BA11" i="3"/>
  <c r="O10" i="3" s="1"/>
  <c r="AJ11" i="2"/>
  <c r="P11" i="2"/>
  <c r="AI11" i="2"/>
  <c r="P10" i="2"/>
  <c r="BA10" i="3"/>
  <c r="O9" i="3" s="1"/>
  <c r="AJ10" i="2"/>
  <c r="AI10" i="2"/>
  <c r="P12" i="2"/>
  <c r="BA12" i="3"/>
  <c r="O11" i="3" s="1"/>
  <c r="AJ12" i="2"/>
  <c r="AI12" i="2"/>
  <c r="BH24" i="3"/>
  <c r="R8" i="3"/>
  <c r="R23" i="3" s="1"/>
  <c r="P9" i="2"/>
  <c r="AI9" i="2"/>
  <c r="BA9" i="3"/>
  <c r="O8" i="3" s="1"/>
  <c r="AJ9" i="2"/>
  <c r="N10" i="2" l="1"/>
  <c r="BF10" i="3" s="1"/>
  <c r="BC10" i="3" s="1"/>
  <c r="AE9" i="3" s="1"/>
  <c r="N12" i="2"/>
  <c r="BF12" i="3" s="1"/>
  <c r="BD12" i="3" s="1"/>
  <c r="AH11" i="3" s="1"/>
  <c r="O23" i="3"/>
  <c r="BJ11" i="3"/>
  <c r="X10" i="3" s="1"/>
  <c r="AL11" i="2"/>
  <c r="AM11" i="2"/>
  <c r="BJ10" i="3"/>
  <c r="X9" i="3" s="1"/>
  <c r="AL10" i="2"/>
  <c r="AM10" i="2"/>
  <c r="BJ12" i="3"/>
  <c r="X11" i="3" s="1"/>
  <c r="AM12" i="2"/>
  <c r="AL12" i="2"/>
  <c r="Q12" i="2" s="1"/>
  <c r="BO12" i="3" s="1"/>
  <c r="N11" i="2"/>
  <c r="BF11" i="3" s="1"/>
  <c r="N9" i="2"/>
  <c r="BF9" i="3" s="1"/>
  <c r="BC9" i="3" s="1"/>
  <c r="AE8" i="3" s="1"/>
  <c r="BJ9" i="3"/>
  <c r="AL9" i="2"/>
  <c r="AM9" i="2"/>
  <c r="BD10" i="3" l="1"/>
  <c r="AH9" i="3" s="1"/>
  <c r="BB10" i="3"/>
  <c r="AB9" i="3" s="1"/>
  <c r="Q10" i="2"/>
  <c r="BO10" i="3" s="1"/>
  <c r="BM10" i="3" s="1"/>
  <c r="AQ9" i="3" s="1"/>
  <c r="BB12" i="3"/>
  <c r="AB11" i="3" s="1"/>
  <c r="BC12" i="3"/>
  <c r="AE11" i="3" s="1"/>
  <c r="BK12" i="3"/>
  <c r="AK11" i="3" s="1"/>
  <c r="BL12" i="3"/>
  <c r="AN11" i="3" s="1"/>
  <c r="BM12" i="3"/>
  <c r="AQ11" i="3" s="1"/>
  <c r="Q11" i="2"/>
  <c r="BO11" i="3" s="1"/>
  <c r="BD11" i="3"/>
  <c r="AH10" i="3" s="1"/>
  <c r="BC11" i="3"/>
  <c r="AE10" i="3" s="1"/>
  <c r="BB11" i="3"/>
  <c r="AB10" i="3" s="1"/>
  <c r="BB9" i="3"/>
  <c r="AB8" i="3" s="1"/>
  <c r="BD9" i="3"/>
  <c r="AH8" i="3" s="1"/>
  <c r="X8" i="3"/>
  <c r="X23" i="3" s="1"/>
  <c r="BJ24" i="3"/>
  <c r="Q9" i="2"/>
  <c r="BO9" i="3" s="1"/>
  <c r="AH23" i="3" l="1"/>
  <c r="AB23" i="3"/>
  <c r="BL10" i="3"/>
  <c r="AN9" i="3" s="1"/>
  <c r="BK10" i="3"/>
  <c r="AK9" i="3" s="1"/>
  <c r="AE23" i="3"/>
  <c r="BM11" i="3"/>
  <c r="AQ10" i="3" s="1"/>
  <c r="BK11" i="3"/>
  <c r="AK10" i="3" s="1"/>
  <c r="BL11" i="3"/>
  <c r="AN10" i="3" s="1"/>
  <c r="BK9" i="3"/>
  <c r="BM9" i="3"/>
  <c r="BL9" i="3"/>
  <c r="BL24" i="3" l="1"/>
  <c r="AN8" i="3"/>
  <c r="AN23" i="3" s="1"/>
  <c r="BM24" i="3"/>
  <c r="AQ8" i="3"/>
  <c r="AQ23" i="3" s="1"/>
  <c r="AK8" i="3"/>
  <c r="AK23" i="3" s="1"/>
  <c r="BK24" i="3"/>
</calcChain>
</file>

<file path=xl/sharedStrings.xml><?xml version="1.0" encoding="utf-8"?>
<sst xmlns="http://schemas.openxmlformats.org/spreadsheetml/2006/main" count="166" uniqueCount="107">
  <si>
    <t>Start Date</t>
  </si>
  <si>
    <t>End Date</t>
  </si>
  <si>
    <t>Person</t>
  </si>
  <si>
    <t>Commute</t>
  </si>
  <si>
    <t>For the Period</t>
  </si>
  <si>
    <t>Work Mileage</t>
  </si>
  <si>
    <t>Total Period</t>
  </si>
  <si>
    <t>Mileage</t>
  </si>
  <si>
    <t>Personal Mileage</t>
  </si>
  <si>
    <t>Cost of Mileage</t>
  </si>
  <si>
    <t>Period</t>
  </si>
  <si>
    <t>1 Year Period</t>
  </si>
  <si>
    <t>Vehicle Reg</t>
  </si>
  <si>
    <t>Data Entry</t>
  </si>
  <si>
    <t>Cost per Mile</t>
  </si>
  <si>
    <t>UK Bank Holidays</t>
  </si>
  <si>
    <t>Day</t>
  </si>
  <si>
    <t>Date</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</si>
  <si>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</si>
  <si>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</si>
  <si>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</si>
  <si>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</si>
  <si>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</si>
  <si>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</si>
  <si>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</si>
  <si>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</si>
  <si>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</si>
  <si>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</si>
  <si>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</si>
  <si>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</si>
  <si>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</si>
  <si>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</si>
  <si>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</si>
  <si>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</si>
  <si>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</si>
  <si>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</si>
  <si>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</si>
  <si>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Holidays</t>
  </si>
  <si>
    <t>Working Days</t>
  </si>
  <si>
    <t>Valid Check</t>
  </si>
  <si>
    <t>Full Year</t>
  </si>
  <si>
    <t>Enter all distances as whole miles</t>
  </si>
  <si>
    <t>Year Network Days</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</si>
  <si>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</si>
  <si>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</si>
  <si>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</si>
  <si>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</si>
  <si>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</si>
  <si>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</si>
  <si>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</si>
  <si>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</si>
  <si>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Enter the price for mileage driven. There is usually an accepted amount, which is a rate for the first number of miles, and then another rate thereafter. If you leave this blank, it will use a default.</t>
  </si>
  <si>
    <t>The first</t>
  </si>
  <si>
    <t>Your company name will be locked. It is like that to ensure protection for this spreadsheet. If it is wrong, please contact us.</t>
  </si>
  <si>
    <t>Miles @</t>
  </si>
  <si>
    <t>Thereafter</t>
  </si>
  <si>
    <t>This spreadsheet was created by</t>
  </si>
  <si>
    <t>© Sumcor Ltd - Trading as Spreadsheet Solutions</t>
  </si>
  <si>
    <t>Personnel Names</t>
  </si>
  <si>
    <t>Milage &lt; Threshold</t>
  </si>
  <si>
    <t>Milage &gt; Threshold</t>
  </si>
  <si>
    <t>Year</t>
  </si>
  <si>
    <t>Names</t>
  </si>
  <si>
    <t>Name Check</t>
  </si>
  <si>
    <t>Select</t>
  </si>
  <si>
    <t>The yellow background and blue writing usually identifies cells where you can enter or edit information.</t>
  </si>
  <si>
    <t>The blue background and yellow writing usually identifies cells which are calculated, and therefore locked.</t>
  </si>
  <si>
    <t>If you get stuck, here is a demo video</t>
  </si>
  <si>
    <t>Watch the demo on YouTube</t>
  </si>
  <si>
    <t>This spreadsheet is part of our</t>
  </si>
  <si>
    <t>Click the logo to see the other products in this range</t>
  </si>
  <si>
    <t>We do not offer support on Basic Range spreadsheets,
but if you find any errors, please let us know.</t>
  </si>
  <si>
    <t>SSS10090 - Personal Mileage Cost Calculator</t>
  </si>
  <si>
    <t>Your Business</t>
  </si>
  <si>
    <t>Complete the yellow sections below, one line for each vehicle. Enter whole miles only for any mileage fields, select the person who benefits from having each vehicle. ONLY use the grey column if you wish to OVER-RIDE the default price per mile (set up on the Intro &amp; Setup tab). If you do, the price entered will be used to cost per mile, otherwise the default will be used. The blue cells will populate automatically.</t>
  </si>
  <si>
    <t>They Milage Shown Below is</t>
  </si>
  <si>
    <t>Blank for default</t>
  </si>
  <si>
    <t>1 Round Trip</t>
  </si>
  <si>
    <t>Period Mileage</t>
  </si>
  <si>
    <t>Total less commute</t>
  </si>
  <si>
    <t>Taken</t>
  </si>
  <si>
    <t>Due</t>
  </si>
  <si>
    <t>Days taken off / total due</t>
  </si>
  <si>
    <t>Business</t>
  </si>
  <si>
    <t>Personal</t>
  </si>
  <si>
    <t>Miles</t>
  </si>
  <si>
    <t>Value</t>
  </si>
  <si>
    <t>Total Value</t>
  </si>
  <si>
    <t>Actual Values to Date</t>
  </si>
  <si>
    <t>Annual Figures</t>
  </si>
  <si>
    <t>Annual Comm</t>
  </si>
  <si>
    <t>Annual Work</t>
  </si>
  <si>
    <t>Breakdown Per Person &amp; Per Mileage Type - Entered Figures</t>
  </si>
  <si>
    <t>Breakdown Per Person &amp; Per Mileage Type - Annual Figures</t>
  </si>
  <si>
    <t>These Figures are</t>
  </si>
  <si>
    <t>Calculated Annual Values</t>
  </si>
  <si>
    <t>As per the Values Entered</t>
  </si>
  <si>
    <t>Shown as Values</t>
  </si>
  <si>
    <t>Shown as Miles</t>
  </si>
  <si>
    <t>Totals</t>
  </si>
  <si>
    <t>You can enter up to 15 names of staff or people who you wish to add to the list. Simply enter up to 15 unique names here, and then those names will be available to select on the Data Entry tab, to assign to a vehicle.</t>
  </si>
  <si>
    <t>Thanks for trying the Personal Mileage Calculator</t>
  </si>
  <si>
    <t>Richard</t>
  </si>
  <si>
    <t>Wendy</t>
  </si>
  <si>
    <t>Sean</t>
  </si>
  <si>
    <t>Michelle</t>
  </si>
  <si>
    <t>AB16ABC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</si>
</sst>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d\,\ dd\ mmm\ yyyy"/>
    <numFmt numFmtId="165" formatCode="#,##0_ ;[Red]\-#,##0\ "/>
    <numFmt numFmtId="166" formatCode="dddd\,\ dd\ mmmm\ yyyy"/>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u/>
      <sz val="11"/>
      <color theme="1"/>
      <name val="Calibri"/>
      <family val="2"/>
      <scheme val="minor"/>
    </font>
    <font>
      <b/>
      <sz val="10"/>
      <color theme="1"/>
      <name val="Calibri"/>
      <family val="2"/>
      <scheme val="minor"/>
    </font>
    <font>
      <b/>
      <sz val="20"/>
      <color rgb="FFFFC000"/>
      <name val="Calibri"/>
      <family val="2"/>
      <scheme val="minor"/>
    </font>
    <font>
      <b/>
      <sz val="11"/>
      <color rgb="FFFFC000"/>
      <name val="Calibri"/>
      <family val="2"/>
      <scheme val="minor"/>
    </font>
    <font>
      <b/>
      <sz val="11"/>
      <color rgb="FF002060"/>
      <name val="Calibri"/>
      <family val="2"/>
      <scheme val="minor"/>
    </font>
    <font>
      <b/>
      <sz val="16"/>
      <color theme="0"/>
      <name val="Calibri"/>
      <family val="2"/>
      <scheme val="minor"/>
    </font>
    <font>
      <b/>
      <sz val="8"/>
      <color rgb="FFFFC00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36">
    <xf numFmtId="0" fontId="0" fillId="0" borderId="0" xfId="0"/>
    <xf numFmtId="0" fontId="0" fillId="0" borderId="0" xfId="0" applyAlignment="1" applyProtection="1">
      <alignment shrinkToFit="1"/>
      <protection hidden="1"/>
    </xf>
    <xf numFmtId="0" fontId="0" fillId="0" borderId="1" xfId="0"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2" borderId="0" xfId="0" applyFill="1" applyAlignment="1" applyProtection="1">
      <alignment shrinkToFit="1"/>
      <protection hidden="1"/>
    </xf>
    <xf numFmtId="0" fontId="3" fillId="2" borderId="0" xfId="0" applyFont="1" applyFill="1" applyAlignment="1" applyProtection="1">
      <alignment horizontal="center" shrinkToFit="1"/>
      <protection hidden="1"/>
    </xf>
    <xf numFmtId="0" fontId="0" fillId="2" borderId="0" xfId="0" applyFill="1" applyAlignment="1" applyProtection="1">
      <alignment horizontal="center" shrinkToFit="1"/>
      <protection hidden="1"/>
    </xf>
    <xf numFmtId="0" fontId="0" fillId="2" borderId="0" xfId="0" applyFill="1" applyBorder="1" applyAlignment="1" applyProtection="1">
      <alignment horizontal="center" shrinkToFit="1"/>
      <protection hidden="1"/>
    </xf>
    <xf numFmtId="0" fontId="4" fillId="0" borderId="0" xfId="0" applyFont="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8" xfId="0" applyBorder="1" applyAlignment="1" applyProtection="1">
      <alignment shrinkToFit="1"/>
      <protection hidden="1"/>
    </xf>
    <xf numFmtId="166" fontId="2" fillId="0" borderId="8"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6" fontId="2" fillId="0" borderId="12" xfId="0" applyNumberFormat="1" applyFon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0" fillId="0" borderId="9" xfId="0" applyBorder="1" applyAlignment="1" applyProtection="1">
      <alignment shrinkToFit="1"/>
      <protection hidden="1"/>
    </xf>
    <xf numFmtId="166" fontId="2" fillId="0" borderId="9" xfId="0" applyNumberFormat="1" applyFon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2" fillId="0" borderId="1" xfId="0" applyFont="1" applyFill="1" applyBorder="1" applyAlignment="1" applyProtection="1">
      <alignment horizontal="center" shrinkToFit="1"/>
      <protection hidden="1"/>
    </xf>
    <xf numFmtId="166" fontId="0" fillId="0" borderId="0" xfId="0" applyNumberFormat="1" applyAlignment="1" applyProtection="1">
      <alignment shrinkToFit="1"/>
      <protection hidden="1"/>
    </xf>
    <xf numFmtId="166" fontId="0" fillId="0" borderId="8" xfId="0" applyNumberFormat="1" applyBorder="1" applyAlignment="1" applyProtection="1">
      <alignment horizontal="right" shrinkToFit="1"/>
      <protection hidden="1"/>
    </xf>
    <xf numFmtId="166" fontId="0" fillId="0" borderId="12" xfId="0" applyNumberFormat="1" applyBorder="1" applyAlignment="1" applyProtection="1">
      <alignment horizontal="right" shrinkToFit="1"/>
      <protection hidden="1"/>
    </xf>
    <xf numFmtId="166" fontId="0" fillId="0" borderId="9" xfId="0" applyNumberFormat="1" applyBorder="1" applyAlignment="1" applyProtection="1">
      <alignment horizontal="right" shrinkToFit="1"/>
      <protection hidden="1"/>
    </xf>
    <xf numFmtId="164" fontId="0" fillId="0" borderId="1" xfId="0" applyNumberFormat="1" applyBorder="1" applyAlignment="1" applyProtection="1">
      <alignment horizontal="center" shrinkToFit="1"/>
      <protection hidden="1"/>
    </xf>
    <xf numFmtId="166" fontId="0" fillId="0" borderId="1" xfId="0" applyNumberFormat="1" applyBorder="1" applyAlignment="1" applyProtection="1">
      <alignment horizontal="center" shrinkToFit="1"/>
      <protection hidden="1"/>
    </xf>
    <xf numFmtId="0" fontId="0" fillId="0" borderId="1" xfId="0" applyFont="1" applyBorder="1" applyAlignment="1" applyProtection="1">
      <alignment shrinkToFit="1"/>
      <protection hidden="1"/>
    </xf>
    <xf numFmtId="165" fontId="0" fillId="0" borderId="8" xfId="0" applyNumberFormat="1" applyBorder="1" applyAlignment="1" applyProtection="1">
      <alignment horizontal="right" shrinkToFit="1"/>
      <protection hidden="1"/>
    </xf>
    <xf numFmtId="165" fontId="0" fillId="0" borderId="12" xfId="0" applyNumberFormat="1" applyBorder="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165" fontId="0" fillId="0" borderId="4" xfId="0" applyNumberFormat="1" applyBorder="1" applyAlignment="1" applyProtection="1">
      <alignment horizontal="right" shrinkToFit="1"/>
      <protection hidden="1"/>
    </xf>
    <xf numFmtId="165" fontId="0" fillId="0" borderId="11" xfId="0" applyNumberFormat="1" applyBorder="1" applyAlignment="1" applyProtection="1">
      <alignment horizontal="right" shrinkToFit="1"/>
      <protection hidden="1"/>
    </xf>
    <xf numFmtId="165" fontId="0" fillId="0" borderId="7"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0"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165" fontId="0" fillId="0" borderId="2" xfId="0" applyNumberFormat="1" applyBorder="1" applyAlignment="1" applyProtection="1">
      <alignment horizontal="right" shrinkToFit="1"/>
      <protection hidden="1"/>
    </xf>
    <xf numFmtId="165" fontId="0" fillId="0" borderId="10"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0" borderId="15" xfId="0" applyBorder="1" applyAlignment="1" applyProtection="1">
      <alignment horizontal="center" shrinkToFit="1"/>
      <protection hidden="1"/>
    </xf>
    <xf numFmtId="0" fontId="4" fillId="0" borderId="0" xfId="0" applyFont="1" applyAlignment="1" applyProtection="1">
      <alignment horizontal="center" shrinkToFit="1"/>
      <protection hidden="1"/>
    </xf>
    <xf numFmtId="8" fontId="0" fillId="0" borderId="4" xfId="0" applyNumberFormat="1" applyFill="1" applyBorder="1" applyAlignment="1" applyProtection="1">
      <alignment horizontal="right" shrinkToFit="1"/>
      <protection hidden="1"/>
    </xf>
    <xf numFmtId="8" fontId="0" fillId="0" borderId="11"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0" fillId="0" borderId="8"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3" xfId="0" applyBorder="1" applyAlignment="1" applyProtection="1">
      <alignment horizontal="center" shrinkToFit="1"/>
      <protection locked="0"/>
    </xf>
    <xf numFmtId="0" fontId="8" fillId="6" borderId="2" xfId="0" applyFont="1" applyFill="1" applyBorder="1" applyAlignment="1" applyProtection="1">
      <alignment horizontal="center" shrinkToFit="1"/>
      <protection hidden="1"/>
    </xf>
    <xf numFmtId="0" fontId="8" fillId="6" borderId="3" xfId="0" applyFont="1" applyFill="1" applyBorder="1" applyAlignment="1" applyProtection="1">
      <alignment horizontal="center" shrinkToFit="1"/>
      <protection hidden="1"/>
    </xf>
    <xf numFmtId="0" fontId="8" fillId="6" borderId="4" xfId="0" applyFont="1" applyFill="1" applyBorder="1" applyAlignment="1" applyProtection="1">
      <alignment horizontal="center" shrinkToFit="1"/>
      <protection hidden="1"/>
    </xf>
    <xf numFmtId="0" fontId="8" fillId="6" borderId="1"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7" fillId="5" borderId="8" xfId="0" applyFont="1" applyFill="1" applyBorder="1" applyAlignment="1" applyProtection="1">
      <alignment horizontal="center" shrinkToFit="1"/>
      <protection hidden="1"/>
    </xf>
    <xf numFmtId="0" fontId="7" fillId="5" borderId="9" xfId="0" applyFont="1" applyFill="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7" fillId="5" borderId="5" xfId="0" applyFont="1" applyFill="1" applyBorder="1" applyAlignment="1" applyProtection="1">
      <alignment horizontal="center" shrinkToFit="1"/>
      <protection hidden="1"/>
    </xf>
    <xf numFmtId="0" fontId="7" fillId="5" borderId="7" xfId="0" applyFont="1" applyFill="1"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8"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0" fontId="0" fillId="2" borderId="0" xfId="0" applyFill="1" applyBorder="1" applyAlignment="1" applyProtection="1">
      <alignment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165" fontId="0" fillId="0" borderId="13" xfId="0" applyNumberFormat="1" applyBorder="1" applyAlignment="1" applyProtection="1">
      <alignment shrinkToFit="1"/>
      <protection hidden="1"/>
    </xf>
    <xf numFmtId="165" fontId="0" fillId="0" borderId="14" xfId="0" applyNumberFormat="1" applyBorder="1" applyAlignment="1" applyProtection="1">
      <alignment shrinkToFit="1"/>
      <protection hidden="1"/>
    </xf>
    <xf numFmtId="165" fontId="0" fillId="0" borderId="15" xfId="0" applyNumberFormat="1" applyBorder="1" applyAlignment="1" applyProtection="1">
      <alignment shrinkToFit="1"/>
      <protection hidden="1"/>
    </xf>
    <xf numFmtId="0" fontId="8" fillId="6" borderId="5" xfId="0" applyFont="1" applyFill="1" applyBorder="1" applyAlignment="1" applyProtection="1">
      <alignment horizontal="center" shrinkToFit="1"/>
      <protection locked="0"/>
    </xf>
    <xf numFmtId="0" fontId="8" fillId="6" borderId="6" xfId="0" applyFont="1" applyFill="1" applyBorder="1" applyAlignment="1" applyProtection="1">
      <alignment horizontal="center" shrinkToFit="1"/>
      <protection locked="0"/>
    </xf>
    <xf numFmtId="0" fontId="8" fillId="6" borderId="7" xfId="0" applyFont="1" applyFill="1" applyBorder="1" applyAlignment="1" applyProtection="1">
      <alignment horizontal="center" shrinkToFit="1"/>
      <protection locked="0"/>
    </xf>
    <xf numFmtId="0" fontId="1" fillId="4" borderId="9"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0" fontId="0" fillId="0" borderId="3" xfId="0" applyBorder="1" applyAlignment="1" applyProtection="1">
      <alignment horizontal="left" shrinkToFit="1"/>
      <protection locked="0"/>
    </xf>
    <xf numFmtId="165" fontId="0" fillId="0" borderId="3" xfId="0" applyNumberFormat="1" applyBorder="1" applyAlignment="1" applyProtection="1">
      <alignment horizontal="right" shrinkToFit="1"/>
      <protection locked="0"/>
    </xf>
    <xf numFmtId="165" fontId="0" fillId="0" borderId="4" xfId="0" applyNumberFormat="1" applyBorder="1" applyAlignment="1" applyProtection="1">
      <alignment horizontal="right" shrinkToFit="1"/>
      <protection locked="0"/>
    </xf>
    <xf numFmtId="8" fontId="0" fillId="0" borderId="8" xfId="0" applyNumberFormat="1" applyBorder="1" applyAlignment="1" applyProtection="1">
      <alignment horizontal="right" shrinkToFit="1"/>
      <protection locked="0"/>
    </xf>
    <xf numFmtId="0" fontId="2" fillId="4" borderId="2" xfId="0" applyFont="1" applyFill="1" applyBorder="1" applyAlignment="1" applyProtection="1">
      <alignment horizontal="left" shrinkToFit="1"/>
      <protection hidden="1"/>
    </xf>
    <xf numFmtId="0" fontId="2" fillId="4" borderId="3" xfId="0" applyFont="1" applyFill="1" applyBorder="1" applyAlignment="1" applyProtection="1">
      <alignment horizontal="left" shrinkToFit="1"/>
      <protection hidden="1"/>
    </xf>
    <xf numFmtId="0" fontId="2" fillId="4" borderId="3" xfId="0" applyFont="1" applyFill="1" applyBorder="1" applyAlignment="1" applyProtection="1">
      <alignment horizontal="center" shrinkToFit="1"/>
      <protection hidden="1"/>
    </xf>
    <xf numFmtId="165" fontId="2" fillId="4" borderId="3" xfId="0" applyNumberFormat="1" applyFont="1" applyFill="1" applyBorder="1" applyAlignment="1" applyProtection="1">
      <alignment horizontal="right" shrinkToFit="1"/>
      <protection hidden="1"/>
    </xf>
    <xf numFmtId="165" fontId="2" fillId="4" borderId="4" xfId="0" applyNumberFormat="1" applyFont="1" applyFill="1" applyBorder="1" applyAlignment="1" applyProtection="1">
      <alignment horizontal="right" shrinkToFit="1"/>
      <protection hidden="1"/>
    </xf>
    <xf numFmtId="8" fontId="2" fillId="4" borderId="8" xfId="0" applyNumberFormat="1" applyFont="1" applyFill="1" applyBorder="1" applyAlignment="1" applyProtection="1">
      <alignment horizontal="right" shrinkToFit="1"/>
      <protection hidden="1"/>
    </xf>
    <xf numFmtId="0" fontId="2" fillId="4" borderId="10" xfId="0" applyFont="1" applyFill="1" applyBorder="1" applyAlignment="1" applyProtection="1">
      <alignment horizontal="left" shrinkToFit="1"/>
      <protection hidden="1"/>
    </xf>
    <xf numFmtId="0" fontId="2" fillId="4" borderId="0" xfId="0" applyFont="1" applyFill="1" applyBorder="1" applyAlignment="1" applyProtection="1">
      <alignment horizontal="left" shrinkToFit="1"/>
      <protection hidden="1"/>
    </xf>
    <xf numFmtId="0" fontId="2" fillId="4" borderId="0" xfId="0" applyFont="1" applyFill="1" applyBorder="1" applyAlignment="1" applyProtection="1">
      <alignment horizontal="center" shrinkToFit="1"/>
      <protection hidden="1"/>
    </xf>
    <xf numFmtId="165" fontId="2" fillId="4" borderId="0" xfId="0" applyNumberFormat="1" applyFont="1" applyFill="1" applyBorder="1" applyAlignment="1" applyProtection="1">
      <alignment horizontal="right" shrinkToFit="1"/>
      <protection hidden="1"/>
    </xf>
    <xf numFmtId="165" fontId="2" fillId="4" borderId="11" xfId="0" applyNumberFormat="1" applyFont="1" applyFill="1" applyBorder="1" applyAlignment="1" applyProtection="1">
      <alignment horizontal="right" shrinkToFit="1"/>
      <protection hidden="1"/>
    </xf>
    <xf numFmtId="8" fontId="2" fillId="4" borderId="12" xfId="0" applyNumberFormat="1" applyFont="1" applyFill="1" applyBorder="1" applyAlignment="1" applyProtection="1">
      <alignment horizontal="right" shrinkToFit="1"/>
      <protection hidden="1"/>
    </xf>
    <xf numFmtId="0" fontId="2" fillId="4" borderId="5" xfId="0" applyFont="1" applyFill="1" applyBorder="1" applyAlignment="1" applyProtection="1">
      <alignment horizontal="left" shrinkToFit="1"/>
      <protection hidden="1"/>
    </xf>
    <xf numFmtId="0" fontId="2" fillId="4" borderId="6" xfId="0" applyFont="1" applyFill="1" applyBorder="1" applyAlignment="1" applyProtection="1">
      <alignment horizontal="left" shrinkToFit="1"/>
      <protection hidden="1"/>
    </xf>
    <xf numFmtId="0" fontId="2" fillId="4" borderId="6" xfId="0" applyFont="1" applyFill="1" applyBorder="1" applyAlignment="1" applyProtection="1">
      <alignment horizontal="center" shrinkToFit="1"/>
      <protection hidden="1"/>
    </xf>
    <xf numFmtId="165" fontId="2" fillId="4" borderId="6" xfId="0" applyNumberFormat="1" applyFont="1" applyFill="1" applyBorder="1" applyAlignment="1" applyProtection="1">
      <alignment horizontal="right" shrinkToFit="1"/>
      <protection hidden="1"/>
    </xf>
    <xf numFmtId="165" fontId="2" fillId="4" borderId="7" xfId="0" applyNumberFormat="1" applyFont="1" applyFill="1" applyBorder="1" applyAlignment="1" applyProtection="1">
      <alignment horizontal="right" shrinkToFit="1"/>
      <protection hidden="1"/>
    </xf>
    <xf numFmtId="8" fontId="2" fillId="4" borderId="9" xfId="0" applyNumberFormat="1" applyFont="1" applyFill="1" applyBorder="1" applyAlignment="1" applyProtection="1">
      <alignment horizontal="right" shrinkToFi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5" fillId="2" borderId="0" xfId="0" applyFont="1" applyFill="1" applyAlignment="1" applyProtection="1">
      <alignment horizontal="center" vertical="center" shrinkToFit="1"/>
      <protection hidden="1"/>
    </xf>
    <xf numFmtId="0" fontId="1" fillId="3" borderId="13" xfId="0" applyFont="1" applyFill="1" applyBorder="1" applyAlignment="1" applyProtection="1">
      <alignment horizontal="center" shrinkToFit="1"/>
      <protection hidden="1"/>
    </xf>
    <xf numFmtId="0" fontId="1" fillId="3" borderId="14" xfId="0" applyFont="1" applyFill="1" applyBorder="1" applyAlignment="1" applyProtection="1">
      <alignment horizontal="center" shrinkToFit="1"/>
      <protection hidden="1"/>
    </xf>
    <xf numFmtId="0" fontId="1" fillId="3" borderId="15"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6" fillId="5" borderId="2" xfId="0" applyFont="1" applyFill="1" applyBorder="1" applyAlignment="1" applyProtection="1">
      <alignment horizontal="center" vertical="center" shrinkToFit="1"/>
      <protection hidden="1"/>
    </xf>
    <xf numFmtId="0" fontId="6" fillId="5" borderId="3" xfId="0" applyFont="1" applyFill="1" applyBorder="1" applyAlignment="1" applyProtection="1">
      <alignment horizontal="center" vertical="center" shrinkToFit="1"/>
      <protection hidden="1"/>
    </xf>
    <xf numFmtId="0" fontId="6" fillId="5" borderId="4" xfId="0" applyFont="1" applyFill="1" applyBorder="1" applyAlignment="1" applyProtection="1">
      <alignment horizontal="center" vertical="center" shrinkToFit="1"/>
      <protection hidden="1"/>
    </xf>
    <xf numFmtId="0" fontId="6" fillId="5" borderId="5" xfId="0" applyFont="1" applyFill="1" applyBorder="1" applyAlignment="1" applyProtection="1">
      <alignment horizontal="center" vertical="center" shrinkToFit="1"/>
      <protection hidden="1"/>
    </xf>
    <xf numFmtId="0" fontId="6" fillId="5" borderId="6" xfId="0" applyFont="1" applyFill="1" applyBorder="1" applyAlignment="1" applyProtection="1">
      <alignment horizontal="center" vertical="center" shrinkToFit="1"/>
      <protection hidden="1"/>
    </xf>
    <xf numFmtId="0" fontId="6" fillId="5" borderId="7" xfId="0" applyFont="1" applyFill="1" applyBorder="1" applyAlignment="1" applyProtection="1">
      <alignment horizontal="center" vertical="center" shrinkToFit="1"/>
      <protection hidden="1"/>
    </xf>
    <xf numFmtId="0" fontId="7" fillId="5" borderId="13" xfId="0" applyFont="1" applyFill="1" applyBorder="1" applyAlignment="1" applyProtection="1">
      <alignment horizontal="center" shrinkToFit="1"/>
      <protection hidden="1"/>
    </xf>
    <xf numFmtId="0" fontId="7" fillId="5" borderId="14" xfId="0" applyFont="1" applyFill="1" applyBorder="1" applyAlignment="1" applyProtection="1">
      <alignment horizontal="center" shrinkToFit="1"/>
      <protection hidden="1"/>
    </xf>
    <xf numFmtId="0" fontId="7" fillId="5" borderId="15" xfId="0" applyFont="1" applyFill="1" applyBorder="1" applyAlignment="1" applyProtection="1">
      <alignment horizontal="center" shrinkToFit="1"/>
      <protection hidden="1"/>
    </xf>
    <xf numFmtId="0" fontId="8" fillId="6" borderId="13" xfId="0" applyFont="1" applyFill="1" applyBorder="1" applyAlignment="1" applyProtection="1">
      <alignment horizontal="center" shrinkToFit="1"/>
      <protection hidden="1"/>
    </xf>
    <xf numFmtId="0" fontId="8" fillId="6" borderId="14" xfId="0" applyFont="1" applyFill="1" applyBorder="1" applyAlignment="1" applyProtection="1">
      <alignment horizontal="center" shrinkToFit="1"/>
      <protection hidden="1"/>
    </xf>
    <xf numFmtId="0" fontId="8" fillId="6"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8" fontId="0" fillId="0" borderId="13"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0" fontId="1" fillId="4" borderId="13"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5" xfId="0" applyFont="1" applyFill="1" applyBorder="1" applyAlignment="1" applyProtection="1">
      <alignment horizontal="center" shrinkToFit="1"/>
      <protection hidden="1"/>
    </xf>
    <xf numFmtId="0" fontId="5"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3" fontId="0" fillId="0" borderId="13" xfId="0" applyNumberFormat="1" applyBorder="1" applyAlignment="1" applyProtection="1">
      <alignment horizontal="center" shrinkToFit="1"/>
      <protection locked="0"/>
    </xf>
    <xf numFmtId="3" fontId="0" fillId="0" borderId="14" xfId="0" applyNumberFormat="1" applyBorder="1" applyAlignment="1" applyProtection="1">
      <alignment horizontal="center" shrinkToFit="1"/>
      <protection locked="0"/>
    </xf>
    <xf numFmtId="3" fontId="0" fillId="0" borderId="15" xfId="0" applyNumberFormat="1" applyBorder="1" applyAlignment="1" applyProtection="1">
      <alignment horizontal="center" shrinkToFit="1"/>
      <protection locked="0"/>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xf>
    <xf numFmtId="0" fontId="9" fillId="7" borderId="5"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7" xfId="1" applyFont="1" applyFill="1" applyBorder="1" applyAlignment="1">
      <alignment horizontal="center" vertical="center"/>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4" fillId="0" borderId="0" xfId="0" applyFont="1" applyAlignment="1" applyProtection="1">
      <alignment horizontal="center" shrinkToFit="1"/>
      <protection hidden="1"/>
    </xf>
    <xf numFmtId="0" fontId="3" fillId="2" borderId="0" xfId="0" applyFont="1" applyFill="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0" fontId="0" fillId="2" borderId="3" xfId="0"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wrapText="1"/>
      <protection hidden="1"/>
    </xf>
    <xf numFmtId="0" fontId="7" fillId="5" borderId="7" xfId="0" applyFont="1" applyFill="1" applyBorder="1" applyAlignment="1" applyProtection="1">
      <alignment horizontal="center" wrapText="1"/>
      <protection hidden="1"/>
    </xf>
    <xf numFmtId="0" fontId="3" fillId="0" borderId="0" xfId="0" applyFont="1" applyBorder="1" applyAlignment="1" applyProtection="1">
      <alignment horizontal="left" vertical="center" wrapText="1"/>
      <protection hidden="1"/>
    </xf>
    <xf numFmtId="0" fontId="3" fillId="2" borderId="6" xfId="0" applyFont="1" applyFill="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7" fillId="5"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8" fontId="3" fillId="0" borderId="10" xfId="0" applyNumberFormat="1" applyFont="1" applyBorder="1" applyAlignment="1" applyProtection="1">
      <alignment horizontal="center" vertical="center" shrinkToFit="1"/>
      <protection hidden="1"/>
    </xf>
    <xf numFmtId="8" fontId="3" fillId="0" borderId="0" xfId="0" applyNumberFormat="1" applyFont="1" applyBorder="1" applyAlignment="1" applyProtection="1">
      <alignment horizontal="center" vertical="center" shrinkToFit="1"/>
      <protection hidden="1"/>
    </xf>
    <xf numFmtId="8" fontId="3" fillId="0" borderId="11" xfId="0" applyNumberFormat="1" applyFont="1" applyBorder="1" applyAlignment="1" applyProtection="1">
      <alignment horizontal="center" vertical="center" shrinkToFit="1"/>
      <protection hidden="1"/>
    </xf>
    <xf numFmtId="0" fontId="10" fillId="5" borderId="2" xfId="0" applyFont="1" applyFill="1" applyBorder="1" applyAlignment="1" applyProtection="1">
      <alignment horizontal="center" vertical="center" shrinkToFit="1"/>
      <protection hidden="1"/>
    </xf>
    <xf numFmtId="0" fontId="10" fillId="5" borderId="3" xfId="0" applyFont="1" applyFill="1" applyBorder="1" applyAlignment="1" applyProtection="1">
      <alignment horizontal="center" vertical="center" shrinkToFit="1"/>
      <protection hidden="1"/>
    </xf>
    <xf numFmtId="0" fontId="10" fillId="5" borderId="13" xfId="0" applyFont="1" applyFill="1" applyBorder="1" applyAlignment="1" applyProtection="1">
      <alignment horizontal="center" vertical="center" shrinkToFit="1"/>
      <protection hidden="1"/>
    </xf>
    <xf numFmtId="0" fontId="10" fillId="5" borderId="14" xfId="0" applyFont="1" applyFill="1" applyBorder="1" applyAlignment="1" applyProtection="1">
      <alignment horizontal="center" vertical="center" shrinkToFit="1"/>
      <protection hidden="1"/>
    </xf>
    <xf numFmtId="0" fontId="10" fillId="5" borderId="15" xfId="0" applyFont="1" applyFill="1" applyBorder="1" applyAlignment="1" applyProtection="1">
      <alignment horizontal="center" vertical="center" shrinkToFit="1"/>
      <protection hidden="1"/>
    </xf>
    <xf numFmtId="165" fontId="3" fillId="0" borderId="2" xfId="0" applyNumberFormat="1" applyFont="1" applyBorder="1" applyAlignment="1" applyProtection="1">
      <alignment horizontal="center" vertical="center" shrinkToFit="1"/>
      <protection hidden="1"/>
    </xf>
    <xf numFmtId="165" fontId="3" fillId="0" borderId="3" xfId="0" applyNumberFormat="1" applyFont="1" applyBorder="1" applyAlignment="1" applyProtection="1">
      <alignment horizontal="center" vertical="center" shrinkToFit="1"/>
      <protection hidden="1"/>
    </xf>
    <xf numFmtId="165" fontId="3" fillId="0" borderId="4" xfId="0" applyNumberFormat="1" applyFont="1" applyBorder="1" applyAlignment="1" applyProtection="1">
      <alignment horizontal="center" vertical="center" shrinkToFit="1"/>
      <protection hidden="1"/>
    </xf>
    <xf numFmtId="165" fontId="3" fillId="0" borderId="10" xfId="0" applyNumberFormat="1" applyFont="1" applyBorder="1" applyAlignment="1" applyProtection="1">
      <alignment horizontal="center" vertical="center" shrinkToFit="1"/>
      <protection hidden="1"/>
    </xf>
    <xf numFmtId="165" fontId="3" fillId="0" borderId="0" xfId="0" applyNumberFormat="1" applyFont="1" applyBorder="1" applyAlignment="1" applyProtection="1">
      <alignment horizontal="center" vertical="center" shrinkToFit="1"/>
      <protection hidden="1"/>
    </xf>
    <xf numFmtId="165" fontId="3" fillId="0" borderId="11" xfId="0" applyNumberFormat="1" applyFont="1" applyBorder="1" applyAlignment="1" applyProtection="1">
      <alignment horizontal="center" vertical="center" shrinkToFit="1"/>
      <protection hidden="1"/>
    </xf>
    <xf numFmtId="165" fontId="3" fillId="0" borderId="5" xfId="0" applyNumberFormat="1" applyFont="1" applyBorder="1" applyAlignment="1" applyProtection="1">
      <alignment horizontal="center" vertical="center" shrinkToFit="1"/>
      <protection hidden="1"/>
    </xf>
    <xf numFmtId="165" fontId="3" fillId="0" borderId="6" xfId="0" applyNumberFormat="1" applyFont="1" applyBorder="1" applyAlignment="1" applyProtection="1">
      <alignment horizontal="center" vertical="center" shrinkToFit="1"/>
      <protection hidden="1"/>
    </xf>
    <xf numFmtId="165" fontId="3" fillId="0" borderId="7" xfId="0" applyNumberFormat="1" applyFont="1" applyBorder="1" applyAlignment="1" applyProtection="1">
      <alignment horizontal="center" vertical="center" shrinkToFit="1"/>
      <protection hidden="1"/>
    </xf>
    <xf numFmtId="8" fontId="3" fillId="0" borderId="5" xfId="0" applyNumberFormat="1" applyFont="1" applyBorder="1" applyAlignment="1" applyProtection="1">
      <alignment horizontal="center" vertical="center" shrinkToFit="1"/>
      <protection hidden="1"/>
    </xf>
    <xf numFmtId="8" fontId="3" fillId="0" borderId="6" xfId="0" applyNumberFormat="1" applyFont="1" applyBorder="1" applyAlignment="1" applyProtection="1">
      <alignment horizontal="center" vertical="center" shrinkToFit="1"/>
      <protection hidden="1"/>
    </xf>
    <xf numFmtId="8" fontId="3" fillId="0" borderId="7" xfId="0" applyNumberFormat="1" applyFont="1" applyBorder="1" applyAlignment="1" applyProtection="1">
      <alignment horizontal="center" vertical="center" shrinkToFit="1"/>
      <protection hidden="1"/>
    </xf>
    <xf numFmtId="8" fontId="3" fillId="0" borderId="2" xfId="0" applyNumberFormat="1" applyFont="1" applyBorder="1" applyAlignment="1" applyProtection="1">
      <alignment horizontal="center" vertical="center" shrinkToFit="1"/>
      <protection hidden="1"/>
    </xf>
    <xf numFmtId="8" fontId="3" fillId="0" borderId="3" xfId="0" applyNumberFormat="1" applyFont="1" applyBorder="1" applyAlignment="1" applyProtection="1">
      <alignment horizontal="center" vertical="center" shrinkToFit="1"/>
      <protection hidden="1"/>
    </xf>
    <xf numFmtId="8" fontId="3" fillId="0" borderId="4" xfId="0" applyNumberFormat="1" applyFont="1" applyBorder="1" applyAlignment="1" applyProtection="1">
      <alignment horizontal="center" vertical="center" shrinkToFit="1"/>
      <protection hidden="1"/>
    </xf>
  </cellXfs>
  <cellStyles count="2">
    <cellStyle name="Hyperlink" xfId="1" builtinId="8"/>
    <cellStyle name="Normal" xfId="0" builtinId="0"/>
  </cellStyles>
  <dxfs count="9">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D00"/>
      <color rgb="FF009FE3"/>
      <color rgb="FFFF0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Miles per Person (actual figures entered)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Report!$AY$8</c:f>
              <c:strCache>
                <c:ptCount val="1"/>
                <c:pt idx="0">
                  <c:v>Commute</c:v>
                </c:pt>
              </c:strCache>
            </c:strRef>
          </c:tx>
          <c:spPr>
            <a:solidFill>
              <a:schemeClr val="bg1">
                <a:lumMod val="50000"/>
              </a:schemeClr>
            </a:solidFill>
            <a:ln>
              <a:noFill/>
            </a:ln>
            <a:effectLst/>
          </c:spPr>
          <c:invertIfNegative val="0"/>
          <c:cat>
            <c:strRef>
              <c:f>Report!$AX$9:$AX$23</c:f>
              <c:strCache>
                <c:ptCount val="4"/>
                <c:pt idx="0">
                  <c:v>Richard</c:v>
                </c:pt>
                <c:pt idx="1">
                  <c:v>Wendy</c:v>
                </c:pt>
                <c:pt idx="2">
                  <c:v>Sean</c:v>
                </c:pt>
                <c:pt idx="3">
                  <c:v>Michelle</c:v>
                </c:pt>
              </c:strCache>
            </c:strRef>
          </c:cat>
          <c:val>
            <c:numRef>
              <c:f>Report!$AY$9:$AY$23</c:f>
              <c:numCache>
                <c:formatCode>#,##0_ ;[Red]\-#,##0\ </c:formatCode>
                <c:ptCount val="15"/>
                <c:pt idx="0">
                  <c:v>4660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2DAB-439D-8273-7792F7EC5BE8}"/>
            </c:ext>
          </c:extLst>
        </c:ser>
        <c:ser>
          <c:idx val="1"/>
          <c:order val="1"/>
          <c:tx>
            <c:strRef>
              <c:f>Report!$AZ$8</c:f>
              <c:strCache>
                <c:ptCount val="1"/>
                <c:pt idx="0">
                  <c:v>Business</c:v>
                </c:pt>
              </c:strCache>
            </c:strRef>
          </c:tx>
          <c:spPr>
            <a:solidFill>
              <a:srgbClr val="002060"/>
            </a:solidFill>
            <a:ln>
              <a:noFill/>
            </a:ln>
            <a:effectLst/>
          </c:spPr>
          <c:invertIfNegative val="0"/>
          <c:cat>
            <c:strRef>
              <c:f>Report!$AX$9:$AX$23</c:f>
              <c:strCache>
                <c:ptCount val="4"/>
                <c:pt idx="0">
                  <c:v>Richard</c:v>
                </c:pt>
                <c:pt idx="1">
                  <c:v>Wendy</c:v>
                </c:pt>
                <c:pt idx="2">
                  <c:v>Sean</c:v>
                </c:pt>
                <c:pt idx="3">
                  <c:v>Michelle</c:v>
                </c:pt>
              </c:strCache>
            </c:strRef>
          </c:cat>
          <c:val>
            <c:numRef>
              <c:f>Report!$AZ$9:$AZ$23</c:f>
              <c:numCache>
                <c:formatCode>#,##0_ ;[Red]\-#,##0\ </c:formatCode>
                <c:ptCount val="15"/>
                <c:pt idx="0">
                  <c:v>2500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2DAB-439D-8273-7792F7EC5BE8}"/>
            </c:ext>
          </c:extLst>
        </c:ser>
        <c:ser>
          <c:idx val="2"/>
          <c:order val="2"/>
          <c:tx>
            <c:strRef>
              <c:f>Report!$BA$8</c:f>
              <c:strCache>
                <c:ptCount val="1"/>
                <c:pt idx="0">
                  <c:v>Personal</c:v>
                </c:pt>
              </c:strCache>
            </c:strRef>
          </c:tx>
          <c:spPr>
            <a:solidFill>
              <a:srgbClr val="FFC000"/>
            </a:solidFill>
            <a:ln>
              <a:noFill/>
            </a:ln>
            <a:effectLst/>
          </c:spPr>
          <c:invertIfNegative val="0"/>
          <c:cat>
            <c:strRef>
              <c:f>Report!$AX$9:$AX$23</c:f>
              <c:strCache>
                <c:ptCount val="4"/>
                <c:pt idx="0">
                  <c:v>Richard</c:v>
                </c:pt>
                <c:pt idx="1">
                  <c:v>Wendy</c:v>
                </c:pt>
                <c:pt idx="2">
                  <c:v>Sean</c:v>
                </c:pt>
                <c:pt idx="3">
                  <c:v>Michelle</c:v>
                </c:pt>
              </c:strCache>
            </c:strRef>
          </c:cat>
          <c:val>
            <c:numRef>
              <c:f>Report!$BA$9:$BA$23</c:f>
              <c:numCache>
                <c:formatCode>#,##0_ ;[Red]\-#,##0\ </c:formatCode>
                <c:ptCount val="15"/>
                <c:pt idx="0">
                  <c:v>2840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2DAB-439D-8273-7792F7EC5BE8}"/>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Value per Person (actual figures entered)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Report!$BB$8</c:f>
              <c:strCache>
                <c:ptCount val="1"/>
                <c:pt idx="0">
                  <c:v>Commute</c:v>
                </c:pt>
              </c:strCache>
            </c:strRef>
          </c:tx>
          <c:spPr>
            <a:solidFill>
              <a:schemeClr val="bg1">
                <a:lumMod val="50000"/>
              </a:schemeClr>
            </a:solidFill>
            <a:ln>
              <a:noFill/>
            </a:ln>
            <a:effectLst/>
          </c:spPr>
          <c:invertIfNegative val="0"/>
          <c:cat>
            <c:strRef>
              <c:f>Report!$AX$9:$AX$23</c:f>
              <c:strCache>
                <c:ptCount val="4"/>
                <c:pt idx="0">
                  <c:v>Richard</c:v>
                </c:pt>
                <c:pt idx="1">
                  <c:v>Wendy</c:v>
                </c:pt>
                <c:pt idx="2">
                  <c:v>Sean</c:v>
                </c:pt>
                <c:pt idx="3">
                  <c:v>Michelle</c:v>
                </c:pt>
              </c:strCache>
            </c:strRef>
          </c:cat>
          <c:val>
            <c:numRef>
              <c:f>Report!$BB$9:$BB$23</c:f>
              <c:numCache>
                <c:formatCode>"£"#,##0.00_);[Red]\("£"#,##0.00\)</c:formatCode>
                <c:ptCount val="15"/>
                <c:pt idx="0">
                  <c:v>595.548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4346-4581-ABD2-31DB7F44F9D3}"/>
            </c:ext>
          </c:extLst>
        </c:ser>
        <c:ser>
          <c:idx val="1"/>
          <c:order val="1"/>
          <c:tx>
            <c:strRef>
              <c:f>Report!$BC$8</c:f>
              <c:strCache>
                <c:ptCount val="1"/>
                <c:pt idx="0">
                  <c:v>Business</c:v>
                </c:pt>
              </c:strCache>
            </c:strRef>
          </c:tx>
          <c:spPr>
            <a:solidFill>
              <a:srgbClr val="002060"/>
            </a:solidFill>
            <a:ln>
              <a:noFill/>
            </a:ln>
            <a:effectLst/>
          </c:spPr>
          <c:invertIfNegative val="0"/>
          <c:cat>
            <c:strRef>
              <c:f>Report!$AX$9:$AX$23</c:f>
              <c:strCache>
                <c:ptCount val="4"/>
                <c:pt idx="0">
                  <c:v>Richard</c:v>
                </c:pt>
                <c:pt idx="1">
                  <c:v>Wendy</c:v>
                </c:pt>
                <c:pt idx="2">
                  <c:v>Sean</c:v>
                </c:pt>
                <c:pt idx="3">
                  <c:v>Michelle</c:v>
                </c:pt>
              </c:strCache>
            </c:strRef>
          </c:cat>
          <c:val>
            <c:numRef>
              <c:f>Report!$BC$9:$BC$23</c:f>
              <c:numCache>
                <c:formatCode>"£"#,##0.00_);[Red]\("£"#,##0.00\)</c:formatCode>
                <c:ptCount val="15"/>
                <c:pt idx="0">
                  <c:v>319.5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4346-4581-ABD2-31DB7F44F9D3}"/>
            </c:ext>
          </c:extLst>
        </c:ser>
        <c:ser>
          <c:idx val="2"/>
          <c:order val="2"/>
          <c:tx>
            <c:strRef>
              <c:f>Report!$BD$8</c:f>
              <c:strCache>
                <c:ptCount val="1"/>
                <c:pt idx="0">
                  <c:v>Personal</c:v>
                </c:pt>
              </c:strCache>
            </c:strRef>
          </c:tx>
          <c:spPr>
            <a:solidFill>
              <a:srgbClr val="FFC000"/>
            </a:solidFill>
            <a:ln>
              <a:noFill/>
            </a:ln>
            <a:effectLst/>
          </c:spPr>
          <c:invertIfNegative val="0"/>
          <c:cat>
            <c:strRef>
              <c:f>Report!$AX$9:$AX$23</c:f>
              <c:strCache>
                <c:ptCount val="4"/>
                <c:pt idx="0">
                  <c:v>Richard</c:v>
                </c:pt>
                <c:pt idx="1">
                  <c:v>Wendy</c:v>
                </c:pt>
                <c:pt idx="2">
                  <c:v>Sean</c:v>
                </c:pt>
                <c:pt idx="3">
                  <c:v>Michelle</c:v>
                </c:pt>
              </c:strCache>
            </c:strRef>
          </c:cat>
          <c:val>
            <c:numRef>
              <c:f>Report!$BD$9:$BD$23</c:f>
              <c:numCache>
                <c:formatCode>"£"#,##0.00_);[Red]\("£"#,##0.00\)</c:formatCode>
                <c:ptCount val="15"/>
                <c:pt idx="0">
                  <c:v>362.95199999999994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4346-4581-ABD2-31DB7F44F9D3}"/>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Miles per Person (annual figures)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Report!$BH$8</c:f>
              <c:strCache>
                <c:ptCount val="1"/>
                <c:pt idx="0">
                  <c:v>Commute</c:v>
                </c:pt>
              </c:strCache>
            </c:strRef>
          </c:tx>
          <c:spPr>
            <a:solidFill>
              <a:schemeClr val="bg1">
                <a:lumMod val="50000"/>
              </a:schemeClr>
            </a:solidFill>
            <a:ln>
              <a:noFill/>
            </a:ln>
            <a:effectLst/>
          </c:spPr>
          <c:invertIfNegative val="0"/>
          <c:cat>
            <c:strRef>
              <c:f>Report!$AX$9:$AX$23</c:f>
              <c:strCache>
                <c:ptCount val="4"/>
                <c:pt idx="0">
                  <c:v>Richard</c:v>
                </c:pt>
                <c:pt idx="1">
                  <c:v>Wendy</c:v>
                </c:pt>
                <c:pt idx="2">
                  <c:v>Sean</c:v>
                </c:pt>
                <c:pt idx="3">
                  <c:v>Michelle</c:v>
                </c:pt>
              </c:strCache>
            </c:strRef>
          </c:cat>
          <c:val>
            <c:numRef>
              <c:f>Report!$BH$9:$BH$23</c:f>
              <c:numCache>
                <c:formatCode>#,##0_ ;[Red]\-#,##0\ </c:formatCode>
                <c:ptCount val="15"/>
                <c:pt idx="0">
                  <c:v>4660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4E1-475F-841E-FF2BA58863B9}"/>
            </c:ext>
          </c:extLst>
        </c:ser>
        <c:ser>
          <c:idx val="1"/>
          <c:order val="1"/>
          <c:tx>
            <c:strRef>
              <c:f>Report!$BI$8</c:f>
              <c:strCache>
                <c:ptCount val="1"/>
                <c:pt idx="0">
                  <c:v>Business</c:v>
                </c:pt>
              </c:strCache>
            </c:strRef>
          </c:tx>
          <c:spPr>
            <a:solidFill>
              <a:srgbClr val="002060"/>
            </a:solidFill>
            <a:ln>
              <a:noFill/>
            </a:ln>
            <a:effectLst/>
          </c:spPr>
          <c:invertIfNegative val="0"/>
          <c:cat>
            <c:strRef>
              <c:f>Report!$AX$9:$AX$23</c:f>
              <c:strCache>
                <c:ptCount val="4"/>
                <c:pt idx="0">
                  <c:v>Richard</c:v>
                </c:pt>
                <c:pt idx="1">
                  <c:v>Wendy</c:v>
                </c:pt>
                <c:pt idx="2">
                  <c:v>Sean</c:v>
                </c:pt>
                <c:pt idx="3">
                  <c:v>Michelle</c:v>
                </c:pt>
              </c:strCache>
            </c:strRef>
          </c:cat>
          <c:val>
            <c:numRef>
              <c:f>Report!$BI$9:$BI$23</c:f>
              <c:numCache>
                <c:formatCode>#,##0_ ;[Red]\-#,##0\ </c:formatCode>
                <c:ptCount val="15"/>
                <c:pt idx="0">
                  <c:v>2500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4E1-475F-841E-FF2BA58863B9}"/>
            </c:ext>
          </c:extLst>
        </c:ser>
        <c:ser>
          <c:idx val="2"/>
          <c:order val="2"/>
          <c:tx>
            <c:strRef>
              <c:f>Report!$BJ$8</c:f>
              <c:strCache>
                <c:ptCount val="1"/>
                <c:pt idx="0">
                  <c:v>Personal</c:v>
                </c:pt>
              </c:strCache>
            </c:strRef>
          </c:tx>
          <c:spPr>
            <a:solidFill>
              <a:srgbClr val="FFC000"/>
            </a:solidFill>
            <a:ln>
              <a:noFill/>
            </a:ln>
            <a:effectLst/>
          </c:spPr>
          <c:invertIfNegative val="0"/>
          <c:cat>
            <c:strRef>
              <c:f>Report!$AX$9:$AX$23</c:f>
              <c:strCache>
                <c:ptCount val="4"/>
                <c:pt idx="0">
                  <c:v>Richard</c:v>
                </c:pt>
                <c:pt idx="1">
                  <c:v>Wendy</c:v>
                </c:pt>
                <c:pt idx="2">
                  <c:v>Sean</c:v>
                </c:pt>
                <c:pt idx="3">
                  <c:v>Michelle</c:v>
                </c:pt>
              </c:strCache>
            </c:strRef>
          </c:cat>
          <c:val>
            <c:numRef>
              <c:f>Report!$BJ$9:$BJ$23</c:f>
              <c:numCache>
                <c:formatCode>#,##0_ ;[Red]\-#,##0\ </c:formatCode>
                <c:ptCount val="15"/>
                <c:pt idx="0">
                  <c:v>2840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C4E1-475F-841E-FF2BA58863B9}"/>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Value per Person (annual figures)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Report!$BK$8</c:f>
              <c:strCache>
                <c:ptCount val="1"/>
                <c:pt idx="0">
                  <c:v>Commute</c:v>
                </c:pt>
              </c:strCache>
            </c:strRef>
          </c:tx>
          <c:spPr>
            <a:solidFill>
              <a:schemeClr val="bg1">
                <a:lumMod val="50000"/>
              </a:schemeClr>
            </a:solidFill>
            <a:ln>
              <a:noFill/>
            </a:ln>
            <a:effectLst/>
          </c:spPr>
          <c:invertIfNegative val="0"/>
          <c:cat>
            <c:strRef>
              <c:f>Report!$AX$9:$AX$23</c:f>
              <c:strCache>
                <c:ptCount val="4"/>
                <c:pt idx="0">
                  <c:v>Richard</c:v>
                </c:pt>
                <c:pt idx="1">
                  <c:v>Wendy</c:v>
                </c:pt>
                <c:pt idx="2">
                  <c:v>Sean</c:v>
                </c:pt>
                <c:pt idx="3">
                  <c:v>Michelle</c:v>
                </c:pt>
              </c:strCache>
            </c:strRef>
          </c:cat>
          <c:val>
            <c:numRef>
              <c:f>Report!$BK$9:$BK$23</c:f>
              <c:numCache>
                <c:formatCode>"£"#,##0.00_);[Red]\("£"#,##0.00\)</c:formatCode>
                <c:ptCount val="15"/>
                <c:pt idx="0">
                  <c:v>595.548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957-4AB1-9D96-304066811458}"/>
            </c:ext>
          </c:extLst>
        </c:ser>
        <c:ser>
          <c:idx val="1"/>
          <c:order val="1"/>
          <c:tx>
            <c:strRef>
              <c:f>Report!$BL$8</c:f>
              <c:strCache>
                <c:ptCount val="1"/>
                <c:pt idx="0">
                  <c:v>Business</c:v>
                </c:pt>
              </c:strCache>
            </c:strRef>
          </c:tx>
          <c:spPr>
            <a:solidFill>
              <a:srgbClr val="002060"/>
            </a:solidFill>
            <a:ln>
              <a:noFill/>
            </a:ln>
            <a:effectLst/>
          </c:spPr>
          <c:invertIfNegative val="0"/>
          <c:cat>
            <c:strRef>
              <c:f>Report!$AX$9:$AX$23</c:f>
              <c:strCache>
                <c:ptCount val="4"/>
                <c:pt idx="0">
                  <c:v>Richard</c:v>
                </c:pt>
                <c:pt idx="1">
                  <c:v>Wendy</c:v>
                </c:pt>
                <c:pt idx="2">
                  <c:v>Sean</c:v>
                </c:pt>
                <c:pt idx="3">
                  <c:v>Michelle</c:v>
                </c:pt>
              </c:strCache>
            </c:strRef>
          </c:cat>
          <c:val>
            <c:numRef>
              <c:f>Report!$BL$9:$BL$23</c:f>
              <c:numCache>
                <c:formatCode>"£"#,##0.00_);[Red]\("£"#,##0.00\)</c:formatCode>
                <c:ptCount val="15"/>
                <c:pt idx="0">
                  <c:v>319.5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0957-4AB1-9D96-304066811458}"/>
            </c:ext>
          </c:extLst>
        </c:ser>
        <c:ser>
          <c:idx val="2"/>
          <c:order val="2"/>
          <c:tx>
            <c:strRef>
              <c:f>Report!$BM$8</c:f>
              <c:strCache>
                <c:ptCount val="1"/>
                <c:pt idx="0">
                  <c:v>Personal</c:v>
                </c:pt>
              </c:strCache>
            </c:strRef>
          </c:tx>
          <c:spPr>
            <a:solidFill>
              <a:srgbClr val="FFC000"/>
            </a:solidFill>
            <a:ln>
              <a:noFill/>
            </a:ln>
            <a:effectLst/>
          </c:spPr>
          <c:invertIfNegative val="0"/>
          <c:cat>
            <c:strRef>
              <c:f>Report!$AX$9:$AX$23</c:f>
              <c:strCache>
                <c:ptCount val="4"/>
                <c:pt idx="0">
                  <c:v>Richard</c:v>
                </c:pt>
                <c:pt idx="1">
                  <c:v>Wendy</c:v>
                </c:pt>
                <c:pt idx="2">
                  <c:v>Sean</c:v>
                </c:pt>
                <c:pt idx="3">
                  <c:v>Michelle</c:v>
                </c:pt>
              </c:strCache>
            </c:strRef>
          </c:cat>
          <c:val>
            <c:numRef>
              <c:f>Report!$BM$9:$BM$23</c:f>
              <c:numCache>
                <c:formatCode>"£"#,##0.00_);[Red]\("£"#,##0.00\)</c:formatCode>
                <c:ptCount val="15"/>
                <c:pt idx="0">
                  <c:v>362.95199999999994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0957-4AB1-9D96-304066811458}"/>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a:t>
            </a:r>
            <a:r>
              <a:rPr lang="en-GB" sz="1200" baseline="0"/>
              <a:t> Overall Breakdown (Miles)</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0EA3-41B5-90C4-2002034B14C9}"/>
              </c:ext>
            </c:extLst>
          </c:dPt>
          <c:dPt>
            <c:idx val="1"/>
            <c:bubble3D val="0"/>
            <c:spPr>
              <a:solidFill>
                <a:srgbClr val="002060"/>
              </a:solidFill>
              <a:ln w="19050">
                <a:noFill/>
              </a:ln>
              <a:effectLst/>
            </c:spPr>
            <c:extLst>
              <c:ext xmlns:c16="http://schemas.microsoft.com/office/drawing/2014/chart" uri="{C3380CC4-5D6E-409C-BE32-E72D297353CC}">
                <c16:uniqueId val="{00000002-0EA3-41B5-90C4-2002034B14C9}"/>
              </c:ext>
            </c:extLst>
          </c:dPt>
          <c:dPt>
            <c:idx val="2"/>
            <c:bubble3D val="0"/>
            <c:spPr>
              <a:solidFill>
                <a:srgbClr val="FFC000"/>
              </a:solidFill>
              <a:ln w="19050">
                <a:noFill/>
              </a:ln>
              <a:effectLst/>
            </c:spPr>
            <c:extLst>
              <c:ext xmlns:c16="http://schemas.microsoft.com/office/drawing/2014/chart" uri="{C3380CC4-5D6E-409C-BE32-E72D297353CC}">
                <c16:uniqueId val="{00000003-0EA3-41B5-90C4-2002034B14C9}"/>
              </c:ext>
            </c:extLst>
          </c:dPt>
          <c:cat>
            <c:strRef>
              <c:f>Report!$BH$8:$BJ$8</c:f>
              <c:strCache>
                <c:ptCount val="3"/>
                <c:pt idx="0">
                  <c:v>Commute</c:v>
                </c:pt>
                <c:pt idx="1">
                  <c:v>Business</c:v>
                </c:pt>
                <c:pt idx="2">
                  <c:v>Personal</c:v>
                </c:pt>
              </c:strCache>
            </c:strRef>
          </c:cat>
          <c:val>
            <c:numRef>
              <c:f>Report!$BH$24:$BJ$24</c:f>
              <c:numCache>
                <c:formatCode>#,##0_ ;[Red]\-#,##0\ </c:formatCode>
                <c:ptCount val="3"/>
                <c:pt idx="0">
                  <c:v>4660</c:v>
                </c:pt>
                <c:pt idx="1">
                  <c:v>2500</c:v>
                </c:pt>
                <c:pt idx="2">
                  <c:v>2840</c:v>
                </c:pt>
              </c:numCache>
            </c:numRef>
          </c:val>
          <c:extLst>
            <c:ext xmlns:c16="http://schemas.microsoft.com/office/drawing/2014/chart" uri="{C3380CC4-5D6E-409C-BE32-E72D297353CC}">
              <c16:uniqueId val="{00000000-0EA3-41B5-90C4-2002034B14C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732832814502827"/>
          <c:y val="0.30549459663331224"/>
          <c:w val="0.21406702069218092"/>
          <c:h val="0.515154307620004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a:t>
            </a:r>
            <a:r>
              <a:rPr lang="en-GB" sz="1200" baseline="0"/>
              <a:t> Overall Breakdown (Value)</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D081-406B-A2C8-E632C017D342}"/>
              </c:ext>
            </c:extLst>
          </c:dPt>
          <c:dPt>
            <c:idx val="1"/>
            <c:bubble3D val="0"/>
            <c:spPr>
              <a:solidFill>
                <a:srgbClr val="002060"/>
              </a:solidFill>
              <a:ln w="19050">
                <a:noFill/>
              </a:ln>
              <a:effectLst/>
            </c:spPr>
            <c:extLst>
              <c:ext xmlns:c16="http://schemas.microsoft.com/office/drawing/2014/chart" uri="{C3380CC4-5D6E-409C-BE32-E72D297353CC}">
                <c16:uniqueId val="{00000003-D081-406B-A2C8-E632C017D342}"/>
              </c:ext>
            </c:extLst>
          </c:dPt>
          <c:dPt>
            <c:idx val="2"/>
            <c:bubble3D val="0"/>
            <c:spPr>
              <a:solidFill>
                <a:srgbClr val="FFC000"/>
              </a:solidFill>
              <a:ln w="19050">
                <a:noFill/>
              </a:ln>
              <a:effectLst/>
            </c:spPr>
            <c:extLst>
              <c:ext xmlns:c16="http://schemas.microsoft.com/office/drawing/2014/chart" uri="{C3380CC4-5D6E-409C-BE32-E72D297353CC}">
                <c16:uniqueId val="{00000005-D081-406B-A2C8-E632C017D342}"/>
              </c:ext>
            </c:extLst>
          </c:dPt>
          <c:cat>
            <c:strRef>
              <c:f>Report!$BK$8:$BM$8</c:f>
              <c:strCache>
                <c:ptCount val="3"/>
                <c:pt idx="0">
                  <c:v>Commute</c:v>
                </c:pt>
                <c:pt idx="1">
                  <c:v>Business</c:v>
                </c:pt>
                <c:pt idx="2">
                  <c:v>Personal</c:v>
                </c:pt>
              </c:strCache>
            </c:strRef>
          </c:cat>
          <c:val>
            <c:numRef>
              <c:f>Report!$BK$24:$BM$24</c:f>
              <c:numCache>
                <c:formatCode>"£"#,##0.00_);[Red]\("£"#,##0.00\)</c:formatCode>
                <c:ptCount val="3"/>
                <c:pt idx="0">
                  <c:v>595.548</c:v>
                </c:pt>
                <c:pt idx="1">
                  <c:v>319.5</c:v>
                </c:pt>
                <c:pt idx="2">
                  <c:v>362.95199999999994</c:v>
                </c:pt>
              </c:numCache>
            </c:numRef>
          </c:val>
          <c:extLst>
            <c:ext xmlns:c16="http://schemas.microsoft.com/office/drawing/2014/chart" uri="{C3380CC4-5D6E-409C-BE32-E72D297353CC}">
              <c16:uniqueId val="{00000006-D081-406B-A2C8-E632C017D34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732832814502827"/>
          <c:y val="0.30549459663331224"/>
          <c:w val="0.21406702069218092"/>
          <c:h val="0.515154307620004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ersonal-mileage-cost-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5" name="Picture 4">
          <a:hlinkClick xmlns:r="http://schemas.openxmlformats.org/officeDocument/2006/relationships" r:id="rId1"/>
          <a:extLst>
            <a:ext uri="{FF2B5EF4-FFF2-40B4-BE49-F238E27FC236}">
              <a16:creationId xmlns:a16="http://schemas.microsoft.com/office/drawing/2014/main" id="{4217863A-FDC6-4B33-812E-B1DA90C68B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2762A27C-A4A1-43D9-BB17-F3ECA3034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4F456D23-5A38-4ACF-84A1-C2B3A1256AC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9" name="Picture 8">
          <a:hlinkClick xmlns:r="http://schemas.openxmlformats.org/officeDocument/2006/relationships" r:id="rId7"/>
          <a:extLst>
            <a:ext uri="{FF2B5EF4-FFF2-40B4-BE49-F238E27FC236}">
              <a16:creationId xmlns:a16="http://schemas.microsoft.com/office/drawing/2014/main" id="{B62B9B83-450A-494A-9DBC-BEF45A78492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0" name="Picture 9">
          <a:hlinkClick xmlns:r="http://schemas.openxmlformats.org/officeDocument/2006/relationships" r:id="rId9"/>
          <a:extLst>
            <a:ext uri="{FF2B5EF4-FFF2-40B4-BE49-F238E27FC236}">
              <a16:creationId xmlns:a16="http://schemas.microsoft.com/office/drawing/2014/main" id="{0EB0E4FE-EC48-447F-B665-C250938F545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9</xdr:row>
      <xdr:rowOff>85725</xdr:rowOff>
    </xdr:from>
    <xdr:ext cx="3367845" cy="405432"/>
    <xdr:sp macro="" textlink="">
      <xdr:nvSpPr>
        <xdr:cNvPr id="2" name="TextBox 1">
          <a:extLst>
            <a:ext uri="{FF2B5EF4-FFF2-40B4-BE49-F238E27FC236}">
              <a16:creationId xmlns:a16="http://schemas.microsoft.com/office/drawing/2014/main" id="{DF84B7AF-CF9A-4E6C-AF23-E6E63434FF9E}"/>
            </a:ext>
          </a:extLst>
        </xdr:cNvPr>
        <xdr:cNvSpPr txBox="1"/>
      </xdr:nvSpPr>
      <xdr:spPr>
        <a:xfrm>
          <a:off x="266700" y="18002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4762</xdr:rowOff>
    </xdr:from>
    <xdr:to>
      <xdr:col>45</xdr:col>
      <xdr:colOff>0</xdr:colOff>
      <xdr:row>50</xdr:row>
      <xdr:rowOff>0</xdr:rowOff>
    </xdr:to>
    <xdr:graphicFrame macro="">
      <xdr:nvGraphicFramePr>
        <xdr:cNvPr id="2" name="Chart 1">
          <a:extLst>
            <a:ext uri="{FF2B5EF4-FFF2-40B4-BE49-F238E27FC236}">
              <a16:creationId xmlns:a16="http://schemas.microsoft.com/office/drawing/2014/main" id="{9705D8A8-3679-4E03-90B5-722ADDF51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51</xdr:row>
      <xdr:rowOff>0</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6C2479FC-B10B-4314-AD01-8AC4F4C5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4762</xdr:rowOff>
    </xdr:from>
    <xdr:to>
      <xdr:col>45</xdr:col>
      <xdr:colOff>0</xdr:colOff>
      <xdr:row>83</xdr:row>
      <xdr:rowOff>0</xdr:rowOff>
    </xdr:to>
    <xdr:graphicFrame macro="">
      <xdr:nvGraphicFramePr>
        <xdr:cNvPr id="4" name="Chart 3">
          <a:extLst>
            <a:ext uri="{FF2B5EF4-FFF2-40B4-BE49-F238E27FC236}">
              <a16:creationId xmlns:a16="http://schemas.microsoft.com/office/drawing/2014/main" id="{2D39C221-183E-4E85-A87A-805C403FD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45</xdr:col>
      <xdr:colOff>0</xdr:colOff>
      <xdr:row>98</xdr:row>
      <xdr:rowOff>0</xdr:rowOff>
    </xdr:to>
    <xdr:graphicFrame macro="">
      <xdr:nvGraphicFramePr>
        <xdr:cNvPr id="5" name="Chart 4">
          <a:extLst>
            <a:ext uri="{FF2B5EF4-FFF2-40B4-BE49-F238E27FC236}">
              <a16:creationId xmlns:a16="http://schemas.microsoft.com/office/drawing/2014/main" id="{4F42644A-EAFE-4CD2-B6F4-5FC292F5C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24</xdr:row>
      <xdr:rowOff>4762</xdr:rowOff>
    </xdr:from>
    <xdr:to>
      <xdr:col>22</xdr:col>
      <xdr:colOff>95250</xdr:colOff>
      <xdr:row>32</xdr:row>
      <xdr:rowOff>0</xdr:rowOff>
    </xdr:to>
    <xdr:graphicFrame macro="">
      <xdr:nvGraphicFramePr>
        <xdr:cNvPr id="6" name="Chart 5">
          <a:extLst>
            <a:ext uri="{FF2B5EF4-FFF2-40B4-BE49-F238E27FC236}">
              <a16:creationId xmlns:a16="http://schemas.microsoft.com/office/drawing/2014/main" id="{560B55CC-9746-41F1-AED9-2A6C74AD82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95250</xdr:colOff>
      <xdr:row>24</xdr:row>
      <xdr:rowOff>0</xdr:rowOff>
    </xdr:from>
    <xdr:to>
      <xdr:col>45</xdr:col>
      <xdr:colOff>0</xdr:colOff>
      <xdr:row>31</xdr:row>
      <xdr:rowOff>190499</xdr:rowOff>
    </xdr:to>
    <xdr:graphicFrame macro="">
      <xdr:nvGraphicFramePr>
        <xdr:cNvPr id="7" name="Chart 6">
          <a:extLst>
            <a:ext uri="{FF2B5EF4-FFF2-40B4-BE49-F238E27FC236}">
              <a16:creationId xmlns:a16="http://schemas.microsoft.com/office/drawing/2014/main" id="{67B7D5C2-E8F3-4A58-9FDB-1CE7213AE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s3vsmw8e9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C52F3-30FD-4604-9B2D-95EB0B1989DA}">
  <sheetPr>
    <tabColor theme="1"/>
  </sheetPr>
  <dimension ref="A1:AW50"/>
  <sheetViews>
    <sheetView tabSelected="1" zoomScaleNormal="100" workbookViewId="0"/>
  </sheetViews>
  <sheetFormatPr defaultColWidth="0" defaultRowHeight="15" customHeight="1" zeroHeight="1" x14ac:dyDescent="0.25"/>
  <cols>
    <col min="1" max="46" width="2.85546875" style="1" customWidth="1"/>
    <col min="47" max="49" width="0" style="1" hidden="1" customWidth="1"/>
    <col min="50" max="16384" width="9.140625" style="1" hidden="1"/>
  </cols>
  <sheetData>
    <row r="1" spans="1:46" ht="15" customHeigh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ht="15" customHeight="1" x14ac:dyDescent="0.25">
      <c r="A2" s="7"/>
      <c r="B2" s="131" t="s">
        <v>101</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3"/>
      <c r="AT2" s="7"/>
    </row>
    <row r="3" spans="1:46" ht="15" customHeight="1" x14ac:dyDescent="0.25">
      <c r="A3" s="7"/>
      <c r="B3" s="134"/>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6"/>
      <c r="AT3" s="7"/>
    </row>
    <row r="4" spans="1:46" ht="15" customHeigh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row>
    <row r="5" spans="1:46" ht="15" customHeight="1" x14ac:dyDescent="0.25">
      <c r="A5" s="7"/>
      <c r="B5" s="137" t="s">
        <v>43</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9"/>
      <c r="AT5" s="7"/>
    </row>
    <row r="6" spans="1:46" ht="15" customHeigh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6" ht="15" customHeight="1" x14ac:dyDescent="0.25">
      <c r="A7" s="7"/>
      <c r="B7" s="140" t="s">
        <v>44</v>
      </c>
      <c r="C7" s="141"/>
      <c r="D7" s="141"/>
      <c r="E7" s="141"/>
      <c r="F7" s="141"/>
      <c r="G7" s="142"/>
      <c r="H7" s="143" t="s">
        <v>65</v>
      </c>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5"/>
      <c r="AT7" s="7"/>
    </row>
    <row r="8" spans="1:46" ht="15" customHeight="1" x14ac:dyDescent="0.25">
      <c r="A8" s="7"/>
      <c r="B8" s="137" t="s">
        <v>45</v>
      </c>
      <c r="C8" s="138"/>
      <c r="D8" s="138"/>
      <c r="E8" s="138"/>
      <c r="F8" s="138"/>
      <c r="G8" s="139"/>
      <c r="H8" s="143" t="s">
        <v>66</v>
      </c>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5"/>
      <c r="AT8" s="7"/>
    </row>
    <row r="9" spans="1:46" ht="15" customHeight="1" x14ac:dyDescent="0.25">
      <c r="A9" s="7"/>
      <c r="B9" s="143" t="s">
        <v>46</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5"/>
      <c r="AT9" s="7"/>
    </row>
    <row r="10" spans="1:46" ht="15" customHeight="1" x14ac:dyDescent="0.25">
      <c r="A10" s="7"/>
      <c r="B10" s="143" t="s">
        <v>47</v>
      </c>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5"/>
      <c r="AT10" s="7"/>
    </row>
    <row r="11" spans="1:46" ht="15" customHeight="1" x14ac:dyDescent="0.25">
      <c r="A11" s="7"/>
      <c r="B11" s="143" t="s">
        <v>48</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5"/>
      <c r="AT11" s="7"/>
    </row>
    <row r="12" spans="1:46" ht="1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row>
    <row r="13" spans="1:46"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row>
    <row r="14" spans="1:46" ht="15" customHeight="1" x14ac:dyDescent="0.25">
      <c r="A14" s="7"/>
      <c r="B14" s="137" t="s">
        <v>49</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9"/>
      <c r="AT14" s="7"/>
    </row>
    <row r="15" spans="1:46" ht="1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row>
    <row r="16" spans="1:46" ht="15" customHeight="1" x14ac:dyDescent="0.25">
      <c r="A16" s="7"/>
      <c r="B16" s="119" t="s">
        <v>50</v>
      </c>
      <c r="C16" s="120"/>
      <c r="D16" s="120"/>
      <c r="E16" s="120"/>
      <c r="F16" s="120"/>
      <c r="G16" s="121"/>
      <c r="H16" s="146" t="s">
        <v>73</v>
      </c>
      <c r="I16" s="147"/>
      <c r="J16" s="147"/>
      <c r="K16" s="147"/>
      <c r="L16" s="147"/>
      <c r="M16" s="147"/>
      <c r="N16" s="147"/>
      <c r="O16" s="147"/>
      <c r="P16" s="147"/>
      <c r="Q16" s="148"/>
      <c r="R16" s="7"/>
      <c r="S16" s="7"/>
      <c r="T16" s="140" t="s">
        <v>58</v>
      </c>
      <c r="U16" s="141"/>
      <c r="V16" s="141"/>
      <c r="W16" s="141"/>
      <c r="X16" s="141"/>
      <c r="Y16" s="142"/>
      <c r="Z16" s="7"/>
      <c r="AA16" s="149" t="s">
        <v>100</v>
      </c>
      <c r="AB16" s="150"/>
      <c r="AC16" s="150"/>
      <c r="AD16" s="150"/>
      <c r="AE16" s="150"/>
      <c r="AF16" s="151"/>
      <c r="AG16" s="7"/>
      <c r="AH16" s="140" t="s">
        <v>7</v>
      </c>
      <c r="AI16" s="141"/>
      <c r="AJ16" s="141"/>
      <c r="AK16" s="141"/>
      <c r="AL16" s="142"/>
      <c r="AM16" s="7"/>
      <c r="AN16" s="149" t="s">
        <v>51</v>
      </c>
      <c r="AO16" s="150"/>
      <c r="AP16" s="150"/>
      <c r="AQ16" s="150"/>
      <c r="AR16" s="150"/>
      <c r="AS16" s="151"/>
      <c r="AT16" s="7"/>
    </row>
    <row r="17" spans="1:49" ht="15" customHeight="1" x14ac:dyDescent="0.25">
      <c r="A17" s="7"/>
      <c r="B17" s="7"/>
      <c r="C17" s="7"/>
      <c r="D17" s="7"/>
      <c r="E17" s="7"/>
      <c r="F17" s="7"/>
      <c r="G17" s="7"/>
      <c r="H17" s="7"/>
      <c r="I17" s="7"/>
      <c r="J17" s="7"/>
      <c r="K17" s="7"/>
      <c r="L17" s="7"/>
      <c r="M17" s="7"/>
      <c r="N17" s="7"/>
      <c r="O17" s="7"/>
      <c r="P17" s="7"/>
      <c r="Q17" s="7"/>
      <c r="R17" s="7"/>
      <c r="S17" s="7"/>
      <c r="T17" s="194" t="s">
        <v>102</v>
      </c>
      <c r="U17" s="195"/>
      <c r="V17" s="195"/>
      <c r="W17" s="195"/>
      <c r="X17" s="195"/>
      <c r="Y17" s="196"/>
      <c r="Z17" s="7"/>
      <c r="AA17" s="152"/>
      <c r="AB17" s="153"/>
      <c r="AC17" s="153"/>
      <c r="AD17" s="153"/>
      <c r="AE17" s="153"/>
      <c r="AF17" s="154"/>
      <c r="AG17" s="7"/>
      <c r="AH17" s="164" t="s">
        <v>52</v>
      </c>
      <c r="AI17" s="165"/>
      <c r="AJ17" s="165"/>
      <c r="AK17" s="165"/>
      <c r="AL17" s="166"/>
      <c r="AM17" s="7"/>
      <c r="AN17" s="152"/>
      <c r="AO17" s="153"/>
      <c r="AP17" s="153"/>
      <c r="AQ17" s="153"/>
      <c r="AR17" s="153"/>
      <c r="AS17" s="154"/>
      <c r="AT17" s="7"/>
      <c r="AW17" s="4" t="str">
        <f>IF($T17="", "", IF(COUNTIF($T$17:$T$31, $T17)&gt;1, "X", ""))</f>
        <v/>
      </c>
    </row>
    <row r="18" spans="1:49" ht="15" customHeight="1" x14ac:dyDescent="0.25">
      <c r="A18" s="7"/>
      <c r="B18" s="167" t="s">
        <v>53</v>
      </c>
      <c r="C18" s="168"/>
      <c r="D18" s="168"/>
      <c r="E18" s="168"/>
      <c r="F18" s="168"/>
      <c r="G18" s="168"/>
      <c r="H18" s="168"/>
      <c r="I18" s="168"/>
      <c r="J18" s="168"/>
      <c r="K18" s="168"/>
      <c r="L18" s="168"/>
      <c r="M18" s="168"/>
      <c r="N18" s="168"/>
      <c r="O18" s="168"/>
      <c r="P18" s="168"/>
      <c r="Q18" s="169"/>
      <c r="R18" s="7"/>
      <c r="S18" s="7"/>
      <c r="T18" s="182" t="s">
        <v>103</v>
      </c>
      <c r="U18" s="183"/>
      <c r="V18" s="183"/>
      <c r="W18" s="183"/>
      <c r="X18" s="183"/>
      <c r="Y18" s="184"/>
      <c r="Z18" s="7"/>
      <c r="AA18" s="152"/>
      <c r="AB18" s="153"/>
      <c r="AC18" s="153"/>
      <c r="AD18" s="153"/>
      <c r="AE18" s="153"/>
      <c r="AF18" s="154"/>
      <c r="AG18" s="7"/>
      <c r="AH18" s="176">
        <v>10000</v>
      </c>
      <c r="AI18" s="177"/>
      <c r="AJ18" s="177"/>
      <c r="AK18" s="177"/>
      <c r="AL18" s="178"/>
      <c r="AM18" s="7"/>
      <c r="AN18" s="152"/>
      <c r="AO18" s="153"/>
      <c r="AP18" s="153"/>
      <c r="AQ18" s="153"/>
      <c r="AR18" s="153"/>
      <c r="AS18" s="154"/>
      <c r="AT18" s="7"/>
      <c r="AW18" s="5" t="str">
        <f t="shared" ref="AW18:AW30" si="0">IF($T18="", "", IF(COUNTIF($T$17:$T$31, $T18)&gt;1, "X", ""))</f>
        <v/>
      </c>
    </row>
    <row r="19" spans="1:49" ht="15" customHeight="1" x14ac:dyDescent="0.25">
      <c r="A19" s="7"/>
      <c r="B19" s="170"/>
      <c r="C19" s="171"/>
      <c r="D19" s="171"/>
      <c r="E19" s="171"/>
      <c r="F19" s="171"/>
      <c r="G19" s="171"/>
      <c r="H19" s="171"/>
      <c r="I19" s="171"/>
      <c r="J19" s="171"/>
      <c r="K19" s="171"/>
      <c r="L19" s="171"/>
      <c r="M19" s="171"/>
      <c r="N19" s="171"/>
      <c r="O19" s="171"/>
      <c r="P19" s="171"/>
      <c r="Q19" s="172"/>
      <c r="R19" s="7"/>
      <c r="S19" s="7"/>
      <c r="T19" s="182" t="s">
        <v>104</v>
      </c>
      <c r="U19" s="183"/>
      <c r="V19" s="183"/>
      <c r="W19" s="183"/>
      <c r="X19" s="183"/>
      <c r="Y19" s="184"/>
      <c r="Z19" s="7"/>
      <c r="AA19" s="152"/>
      <c r="AB19" s="153"/>
      <c r="AC19" s="153"/>
      <c r="AD19" s="153"/>
      <c r="AE19" s="153"/>
      <c r="AF19" s="154"/>
      <c r="AG19" s="7"/>
      <c r="AH19" s="164" t="s">
        <v>54</v>
      </c>
      <c r="AI19" s="165"/>
      <c r="AJ19" s="165"/>
      <c r="AK19" s="165"/>
      <c r="AL19" s="166"/>
      <c r="AM19" s="7"/>
      <c r="AN19" s="152"/>
      <c r="AO19" s="153"/>
      <c r="AP19" s="153"/>
      <c r="AQ19" s="153"/>
      <c r="AR19" s="153"/>
      <c r="AS19" s="154"/>
      <c r="AT19" s="7"/>
      <c r="AW19" s="5" t="str">
        <f t="shared" si="0"/>
        <v/>
      </c>
    </row>
    <row r="20" spans="1:49" ht="15" customHeight="1" x14ac:dyDescent="0.25">
      <c r="A20" s="7"/>
      <c r="B20" s="173"/>
      <c r="C20" s="174"/>
      <c r="D20" s="174"/>
      <c r="E20" s="174"/>
      <c r="F20" s="174"/>
      <c r="G20" s="174"/>
      <c r="H20" s="174"/>
      <c r="I20" s="174"/>
      <c r="J20" s="174"/>
      <c r="K20" s="174"/>
      <c r="L20" s="174"/>
      <c r="M20" s="174"/>
      <c r="N20" s="174"/>
      <c r="O20" s="174"/>
      <c r="P20" s="174"/>
      <c r="Q20" s="175"/>
      <c r="R20" s="7"/>
      <c r="S20" s="7"/>
      <c r="T20" s="182" t="s">
        <v>105</v>
      </c>
      <c r="U20" s="183"/>
      <c r="V20" s="183"/>
      <c r="W20" s="183"/>
      <c r="X20" s="183"/>
      <c r="Y20" s="184"/>
      <c r="Z20" s="7"/>
      <c r="AA20" s="152"/>
      <c r="AB20" s="153"/>
      <c r="AC20" s="153"/>
      <c r="AD20" s="153"/>
      <c r="AE20" s="153"/>
      <c r="AF20" s="154"/>
      <c r="AG20" s="7"/>
      <c r="AH20" s="179">
        <v>0.45</v>
      </c>
      <c r="AI20" s="180"/>
      <c r="AJ20" s="180"/>
      <c r="AK20" s="180"/>
      <c r="AL20" s="181"/>
      <c r="AM20" s="7"/>
      <c r="AN20" s="152"/>
      <c r="AO20" s="153"/>
      <c r="AP20" s="153"/>
      <c r="AQ20" s="153"/>
      <c r="AR20" s="153"/>
      <c r="AS20" s="154"/>
      <c r="AT20" s="7"/>
      <c r="AW20" s="5" t="str">
        <f t="shared" si="0"/>
        <v/>
      </c>
    </row>
    <row r="21" spans="1:49" ht="15" customHeight="1" x14ac:dyDescent="0.25">
      <c r="A21" s="7"/>
      <c r="B21" s="7"/>
      <c r="C21" s="7"/>
      <c r="D21" s="7"/>
      <c r="E21" s="7"/>
      <c r="F21" s="7"/>
      <c r="G21" s="7"/>
      <c r="H21" s="7"/>
      <c r="I21" s="7"/>
      <c r="J21" s="7"/>
      <c r="K21" s="7"/>
      <c r="L21" s="7"/>
      <c r="M21" s="7"/>
      <c r="N21" s="7"/>
      <c r="O21" s="7"/>
      <c r="P21" s="7"/>
      <c r="Q21" s="7"/>
      <c r="R21" s="7"/>
      <c r="S21" s="7"/>
      <c r="T21" s="182"/>
      <c r="U21" s="183"/>
      <c r="V21" s="183"/>
      <c r="W21" s="183"/>
      <c r="X21" s="183"/>
      <c r="Y21" s="184"/>
      <c r="Z21" s="7"/>
      <c r="AA21" s="152"/>
      <c r="AB21" s="153"/>
      <c r="AC21" s="153"/>
      <c r="AD21" s="153"/>
      <c r="AE21" s="153"/>
      <c r="AF21" s="154"/>
      <c r="AG21" s="7"/>
      <c r="AH21" s="158" t="s">
        <v>55</v>
      </c>
      <c r="AI21" s="159"/>
      <c r="AJ21" s="159"/>
      <c r="AK21" s="159"/>
      <c r="AL21" s="160"/>
      <c r="AM21" s="7"/>
      <c r="AN21" s="152"/>
      <c r="AO21" s="153"/>
      <c r="AP21" s="153"/>
      <c r="AQ21" s="153"/>
      <c r="AR21" s="153"/>
      <c r="AS21" s="154"/>
      <c r="AT21" s="7"/>
      <c r="AW21" s="5" t="str">
        <f t="shared" si="0"/>
        <v/>
      </c>
    </row>
    <row r="22" spans="1:49" ht="15" customHeight="1" x14ac:dyDescent="0.25">
      <c r="A22" s="7"/>
      <c r="B22" s="7"/>
      <c r="C22" s="7"/>
      <c r="D22" s="7"/>
      <c r="E22" s="7"/>
      <c r="F22" s="7"/>
      <c r="G22" s="7"/>
      <c r="H22" s="7"/>
      <c r="I22" s="7"/>
      <c r="J22" s="7"/>
      <c r="K22" s="7"/>
      <c r="L22" s="7"/>
      <c r="M22" s="7"/>
      <c r="N22" s="7"/>
      <c r="O22" s="7"/>
      <c r="P22" s="7"/>
      <c r="Q22" s="7"/>
      <c r="R22" s="7"/>
      <c r="S22" s="7"/>
      <c r="T22" s="182"/>
      <c r="U22" s="183"/>
      <c r="V22" s="183"/>
      <c r="W22" s="183"/>
      <c r="X22" s="183"/>
      <c r="Y22" s="184"/>
      <c r="Z22" s="7"/>
      <c r="AA22" s="152"/>
      <c r="AB22" s="153"/>
      <c r="AC22" s="153"/>
      <c r="AD22" s="153"/>
      <c r="AE22" s="153"/>
      <c r="AF22" s="154"/>
      <c r="AG22" s="7"/>
      <c r="AH22" s="161">
        <v>0.25</v>
      </c>
      <c r="AI22" s="162"/>
      <c r="AJ22" s="162"/>
      <c r="AK22" s="162"/>
      <c r="AL22" s="163"/>
      <c r="AM22" s="7"/>
      <c r="AN22" s="155"/>
      <c r="AO22" s="156"/>
      <c r="AP22" s="156"/>
      <c r="AQ22" s="156"/>
      <c r="AR22" s="156"/>
      <c r="AS22" s="157"/>
      <c r="AT22" s="7"/>
      <c r="AW22" s="5" t="str">
        <f t="shared" si="0"/>
        <v/>
      </c>
    </row>
    <row r="23" spans="1:49" ht="15" customHeight="1" x14ac:dyDescent="0.25">
      <c r="A23" s="7"/>
      <c r="B23" s="119" t="s">
        <v>67</v>
      </c>
      <c r="C23" s="120"/>
      <c r="D23" s="120"/>
      <c r="E23" s="120"/>
      <c r="F23" s="120"/>
      <c r="G23" s="120"/>
      <c r="H23" s="120"/>
      <c r="I23" s="120"/>
      <c r="J23" s="120"/>
      <c r="K23" s="120"/>
      <c r="L23" s="120"/>
      <c r="M23" s="120"/>
      <c r="N23" s="120"/>
      <c r="O23" s="120"/>
      <c r="P23" s="120"/>
      <c r="Q23" s="121"/>
      <c r="R23" s="7"/>
      <c r="S23" s="7"/>
      <c r="T23" s="182"/>
      <c r="U23" s="183"/>
      <c r="V23" s="183"/>
      <c r="W23" s="183"/>
      <c r="X23" s="183"/>
      <c r="Y23" s="184"/>
      <c r="Z23" s="7"/>
      <c r="AA23" s="152"/>
      <c r="AB23" s="153"/>
      <c r="AC23" s="153"/>
      <c r="AD23" s="153"/>
      <c r="AE23" s="153"/>
      <c r="AF23" s="154"/>
      <c r="AG23" s="7"/>
      <c r="AH23" s="7"/>
      <c r="AI23" s="7"/>
      <c r="AJ23" s="7"/>
      <c r="AK23" s="7"/>
      <c r="AL23" s="7"/>
      <c r="AM23" s="7"/>
      <c r="AN23" s="7"/>
      <c r="AO23" s="7"/>
      <c r="AP23" s="7"/>
      <c r="AQ23" s="7"/>
      <c r="AR23" s="7"/>
      <c r="AS23" s="7"/>
      <c r="AT23" s="7"/>
      <c r="AW23" s="5" t="str">
        <f t="shared" si="0"/>
        <v/>
      </c>
    </row>
    <row r="24" spans="1:49" ht="15" customHeight="1" x14ac:dyDescent="0.25">
      <c r="A24" s="7"/>
      <c r="B24" s="122"/>
      <c r="C24" s="123"/>
      <c r="D24" s="123"/>
      <c r="E24" s="123"/>
      <c r="F24" s="123"/>
      <c r="G24" s="123"/>
      <c r="H24" s="123"/>
      <c r="I24" s="123"/>
      <c r="J24" s="123"/>
      <c r="K24" s="123"/>
      <c r="L24" s="123"/>
      <c r="M24" s="123"/>
      <c r="N24" s="123"/>
      <c r="O24" s="123"/>
      <c r="P24" s="123"/>
      <c r="Q24" s="124"/>
      <c r="R24" s="7"/>
      <c r="S24" s="7"/>
      <c r="T24" s="182"/>
      <c r="U24" s="183"/>
      <c r="V24" s="183"/>
      <c r="W24" s="183"/>
      <c r="X24" s="183"/>
      <c r="Y24" s="184"/>
      <c r="Z24" s="7"/>
      <c r="AA24" s="152"/>
      <c r="AB24" s="153"/>
      <c r="AC24" s="153"/>
      <c r="AD24" s="153"/>
      <c r="AE24" s="153"/>
      <c r="AF24" s="154"/>
      <c r="AG24" s="7"/>
      <c r="AH24" s="7"/>
      <c r="AI24" s="7"/>
      <c r="AJ24" s="7"/>
      <c r="AK24" s="7"/>
      <c r="AL24" s="7"/>
      <c r="AM24" s="7"/>
      <c r="AN24" s="7"/>
      <c r="AO24" s="7"/>
      <c r="AP24" s="7"/>
      <c r="AQ24" s="7"/>
      <c r="AR24" s="7"/>
      <c r="AS24" s="7"/>
      <c r="AT24" s="7"/>
      <c r="AW24" s="5" t="str">
        <f t="shared" si="0"/>
        <v/>
      </c>
    </row>
    <row r="25" spans="1:49" ht="15" customHeight="1" x14ac:dyDescent="0.25">
      <c r="A25" s="7"/>
      <c r="B25" s="125"/>
      <c r="C25" s="126"/>
      <c r="D25" s="126"/>
      <c r="E25" s="126"/>
      <c r="F25" s="126"/>
      <c r="G25" s="126"/>
      <c r="H25" s="126"/>
      <c r="I25" s="126"/>
      <c r="J25" s="126"/>
      <c r="K25" s="126"/>
      <c r="L25" s="126"/>
      <c r="M25" s="126"/>
      <c r="N25" s="126"/>
      <c r="O25" s="126"/>
      <c r="P25" s="126"/>
      <c r="Q25" s="127"/>
      <c r="R25" s="7"/>
      <c r="S25" s="7"/>
      <c r="T25" s="182"/>
      <c r="U25" s="183"/>
      <c r="V25" s="183"/>
      <c r="W25" s="183"/>
      <c r="X25" s="183"/>
      <c r="Y25" s="184"/>
      <c r="Z25" s="7"/>
      <c r="AA25" s="152"/>
      <c r="AB25" s="153"/>
      <c r="AC25" s="153"/>
      <c r="AD25" s="153"/>
      <c r="AE25" s="153"/>
      <c r="AF25" s="154"/>
      <c r="AG25" s="7"/>
      <c r="AH25" s="7"/>
      <c r="AI25" s="7"/>
      <c r="AJ25" s="7"/>
      <c r="AK25" s="7"/>
      <c r="AL25" s="7"/>
      <c r="AM25" s="7"/>
      <c r="AN25" s="7"/>
      <c r="AO25" s="7"/>
      <c r="AP25" s="7"/>
      <c r="AQ25" s="7"/>
      <c r="AR25" s="7"/>
      <c r="AS25" s="7"/>
      <c r="AT25" s="7"/>
      <c r="AW25" s="5" t="str">
        <f t="shared" si="0"/>
        <v/>
      </c>
    </row>
    <row r="26" spans="1:49" ht="15" customHeight="1" x14ac:dyDescent="0.25">
      <c r="A26" s="7"/>
      <c r="B26" s="125"/>
      <c r="C26" s="126"/>
      <c r="D26" s="126"/>
      <c r="E26" s="126"/>
      <c r="F26" s="126"/>
      <c r="G26" s="126"/>
      <c r="H26" s="126"/>
      <c r="I26" s="126"/>
      <c r="J26" s="126"/>
      <c r="K26" s="126"/>
      <c r="L26" s="126"/>
      <c r="M26" s="126"/>
      <c r="N26" s="126"/>
      <c r="O26" s="126"/>
      <c r="P26" s="126"/>
      <c r="Q26" s="127"/>
      <c r="R26" s="7"/>
      <c r="S26" s="7"/>
      <c r="T26" s="182"/>
      <c r="U26" s="183"/>
      <c r="V26" s="183"/>
      <c r="W26" s="183"/>
      <c r="X26" s="183"/>
      <c r="Y26" s="184"/>
      <c r="Z26" s="7"/>
      <c r="AA26" s="155"/>
      <c r="AB26" s="156"/>
      <c r="AC26" s="156"/>
      <c r="AD26" s="156"/>
      <c r="AE26" s="156"/>
      <c r="AF26" s="157"/>
      <c r="AG26" s="7"/>
      <c r="AH26" s="7"/>
      <c r="AI26" s="7"/>
      <c r="AJ26" s="7"/>
      <c r="AK26" s="7"/>
      <c r="AL26" s="7"/>
      <c r="AM26" s="7"/>
      <c r="AN26" s="7"/>
      <c r="AO26" s="7"/>
      <c r="AP26" s="7"/>
      <c r="AQ26" s="7"/>
      <c r="AR26" s="7"/>
      <c r="AS26" s="7"/>
      <c r="AT26" s="7"/>
      <c r="AW26" s="5" t="str">
        <f t="shared" si="0"/>
        <v/>
      </c>
    </row>
    <row r="27" spans="1:49" ht="15" customHeight="1" x14ac:dyDescent="0.25">
      <c r="A27" s="7"/>
      <c r="B27" s="125"/>
      <c r="C27" s="126"/>
      <c r="D27" s="126"/>
      <c r="E27" s="126"/>
      <c r="F27" s="126"/>
      <c r="G27" s="126"/>
      <c r="H27" s="126"/>
      <c r="I27" s="126"/>
      <c r="J27" s="126"/>
      <c r="K27" s="126"/>
      <c r="L27" s="126"/>
      <c r="M27" s="126"/>
      <c r="N27" s="126"/>
      <c r="O27" s="126"/>
      <c r="P27" s="126"/>
      <c r="Q27" s="127"/>
      <c r="R27" s="7"/>
      <c r="S27" s="7"/>
      <c r="T27" s="182"/>
      <c r="U27" s="183"/>
      <c r="V27" s="183"/>
      <c r="W27" s="183"/>
      <c r="X27" s="183"/>
      <c r="Y27" s="184"/>
      <c r="Z27" s="7"/>
      <c r="AA27" s="7"/>
      <c r="AB27" s="7"/>
      <c r="AC27" s="7"/>
      <c r="AD27" s="7"/>
      <c r="AE27" s="7"/>
      <c r="AF27" s="7"/>
      <c r="AG27" s="7"/>
      <c r="AH27" s="7"/>
      <c r="AI27" s="7"/>
      <c r="AJ27" s="7"/>
      <c r="AK27" s="7"/>
      <c r="AL27" s="7"/>
      <c r="AM27" s="7"/>
      <c r="AN27" s="7"/>
      <c r="AO27" s="7"/>
      <c r="AP27" s="7"/>
      <c r="AQ27" s="7"/>
      <c r="AR27" s="7"/>
      <c r="AS27" s="7"/>
      <c r="AT27" s="7"/>
      <c r="AW27" s="5" t="str">
        <f t="shared" si="0"/>
        <v/>
      </c>
    </row>
    <row r="28" spans="1:49" ht="15" customHeight="1" x14ac:dyDescent="0.25">
      <c r="A28" s="7"/>
      <c r="B28" s="128"/>
      <c r="C28" s="129"/>
      <c r="D28" s="129"/>
      <c r="E28" s="129"/>
      <c r="F28" s="129"/>
      <c r="G28" s="129"/>
      <c r="H28" s="129"/>
      <c r="I28" s="129"/>
      <c r="J28" s="129"/>
      <c r="K28" s="129"/>
      <c r="L28" s="129"/>
      <c r="M28" s="129"/>
      <c r="N28" s="129"/>
      <c r="O28" s="129"/>
      <c r="P28" s="129"/>
      <c r="Q28" s="130"/>
      <c r="R28" s="7"/>
      <c r="S28" s="7"/>
      <c r="T28" s="182"/>
      <c r="U28" s="183"/>
      <c r="V28" s="183"/>
      <c r="W28" s="183"/>
      <c r="X28" s="183"/>
      <c r="Y28" s="184"/>
      <c r="Z28" s="7"/>
      <c r="AA28" s="7"/>
      <c r="AB28" s="7"/>
      <c r="AC28" s="7"/>
      <c r="AD28" s="7"/>
      <c r="AE28" s="7"/>
      <c r="AF28" s="7"/>
      <c r="AG28" s="7"/>
      <c r="AH28" s="7"/>
      <c r="AI28" s="7"/>
      <c r="AJ28" s="7"/>
      <c r="AK28" s="7"/>
      <c r="AL28" s="7"/>
      <c r="AM28" s="7"/>
      <c r="AN28" s="7"/>
      <c r="AO28" s="7"/>
      <c r="AP28" s="7"/>
      <c r="AQ28" s="7"/>
      <c r="AR28" s="7"/>
      <c r="AS28" s="7"/>
      <c r="AT28" s="7"/>
      <c r="AW28" s="5" t="str">
        <f t="shared" si="0"/>
        <v/>
      </c>
    </row>
    <row r="29" spans="1:49" ht="15" customHeight="1" x14ac:dyDescent="0.25">
      <c r="A29" s="7"/>
      <c r="B29" s="7"/>
      <c r="C29" s="7"/>
      <c r="D29" s="7"/>
      <c r="E29" s="7"/>
      <c r="F29" s="7"/>
      <c r="G29" s="7"/>
      <c r="H29" s="7"/>
      <c r="I29" s="7"/>
      <c r="J29" s="7"/>
      <c r="K29" s="7"/>
      <c r="L29" s="7"/>
      <c r="M29" s="7"/>
      <c r="N29" s="7"/>
      <c r="O29" s="7"/>
      <c r="P29" s="7"/>
      <c r="Q29" s="7"/>
      <c r="R29" s="7"/>
      <c r="S29" s="7"/>
      <c r="T29" s="182"/>
      <c r="U29" s="183"/>
      <c r="V29" s="183"/>
      <c r="W29" s="183"/>
      <c r="X29" s="183"/>
      <c r="Y29" s="184"/>
      <c r="Z29" s="7"/>
      <c r="AA29" s="7"/>
      <c r="AB29" s="7"/>
      <c r="AC29" s="7"/>
      <c r="AD29" s="7"/>
      <c r="AE29" s="7"/>
      <c r="AF29" s="7"/>
      <c r="AG29" s="7"/>
      <c r="AH29" s="7"/>
      <c r="AI29" s="7"/>
      <c r="AJ29" s="7"/>
      <c r="AK29" s="7"/>
      <c r="AL29" s="7"/>
      <c r="AM29" s="7"/>
      <c r="AN29" s="7"/>
      <c r="AO29" s="7"/>
      <c r="AP29" s="7"/>
      <c r="AQ29" s="7"/>
      <c r="AR29" s="7"/>
      <c r="AS29" s="7"/>
      <c r="AT29" s="7"/>
      <c r="AW29" s="5" t="str">
        <f t="shared" si="0"/>
        <v/>
      </c>
    </row>
    <row r="30" spans="1:49" ht="15" customHeight="1" x14ac:dyDescent="0.25">
      <c r="A30" s="7"/>
      <c r="B30" s="185" t="s">
        <v>68</v>
      </c>
      <c r="C30" s="186"/>
      <c r="D30" s="186"/>
      <c r="E30" s="186"/>
      <c r="F30" s="186"/>
      <c r="G30" s="186"/>
      <c r="H30" s="186"/>
      <c r="I30" s="186"/>
      <c r="J30" s="186"/>
      <c r="K30" s="186"/>
      <c r="L30" s="186"/>
      <c r="M30" s="186"/>
      <c r="N30" s="186"/>
      <c r="O30" s="186"/>
      <c r="P30" s="186"/>
      <c r="Q30" s="187"/>
      <c r="R30" s="7"/>
      <c r="S30" s="7"/>
      <c r="T30" s="182"/>
      <c r="U30" s="183"/>
      <c r="V30" s="183"/>
      <c r="W30" s="183"/>
      <c r="X30" s="183"/>
      <c r="Y30" s="184"/>
      <c r="Z30" s="7"/>
      <c r="AA30" s="7"/>
      <c r="AB30" s="7"/>
      <c r="AC30" s="7"/>
      <c r="AD30" s="7"/>
      <c r="AE30" s="7"/>
      <c r="AF30" s="7"/>
      <c r="AG30" s="7"/>
      <c r="AH30" s="7"/>
      <c r="AI30" s="7"/>
      <c r="AJ30" s="7"/>
      <c r="AK30" s="7"/>
      <c r="AL30" s="7"/>
      <c r="AM30" s="7"/>
      <c r="AN30" s="7"/>
      <c r="AO30" s="7"/>
      <c r="AP30" s="7"/>
      <c r="AQ30" s="7"/>
      <c r="AR30" s="7"/>
      <c r="AS30" s="7"/>
      <c r="AT30" s="7"/>
      <c r="AW30" s="5" t="str">
        <f t="shared" si="0"/>
        <v/>
      </c>
    </row>
    <row r="31" spans="1:49" ht="15" customHeight="1" x14ac:dyDescent="0.25">
      <c r="A31" s="7"/>
      <c r="B31" s="188"/>
      <c r="C31" s="189"/>
      <c r="D31" s="189"/>
      <c r="E31" s="189"/>
      <c r="F31" s="189"/>
      <c r="G31" s="189"/>
      <c r="H31" s="189"/>
      <c r="I31" s="189"/>
      <c r="J31" s="189"/>
      <c r="K31" s="189"/>
      <c r="L31" s="189"/>
      <c r="M31" s="189"/>
      <c r="N31" s="189"/>
      <c r="O31" s="189"/>
      <c r="P31" s="189"/>
      <c r="Q31" s="190"/>
      <c r="R31" s="7"/>
      <c r="S31" s="7"/>
      <c r="T31" s="191"/>
      <c r="U31" s="192"/>
      <c r="V31" s="192"/>
      <c r="W31" s="192"/>
      <c r="X31" s="192"/>
      <c r="Y31" s="193"/>
      <c r="Z31" s="7"/>
      <c r="AA31" s="7"/>
      <c r="AB31" s="7"/>
      <c r="AC31" s="7"/>
      <c r="AD31" s="7"/>
      <c r="AE31" s="7"/>
      <c r="AF31" s="7"/>
      <c r="AG31" s="7"/>
      <c r="AH31" s="7"/>
      <c r="AI31" s="7"/>
      <c r="AJ31" s="7"/>
      <c r="AK31" s="7"/>
      <c r="AL31" s="7"/>
      <c r="AM31" s="7"/>
      <c r="AN31" s="7"/>
      <c r="AO31" s="7"/>
      <c r="AP31" s="7"/>
      <c r="AQ31" s="7"/>
      <c r="AR31" s="7"/>
      <c r="AS31" s="7"/>
      <c r="AT31" s="7"/>
      <c r="AW31" s="6" t="str">
        <f>IF($T32="", "", IF(COUNTIF($T$17:$T$31, $T32)&gt;1, "X", ""))</f>
        <v/>
      </c>
    </row>
    <row r="32" spans="1:49" ht="1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ht="1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ht="1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ht="15" customHeight="1" x14ac:dyDescent="0.25">
      <c r="A35" s="7"/>
      <c r="B35" s="119" t="s">
        <v>69</v>
      </c>
      <c r="C35" s="120"/>
      <c r="D35" s="120"/>
      <c r="E35" s="120"/>
      <c r="F35" s="120"/>
      <c r="G35" s="120"/>
      <c r="H35" s="120"/>
      <c r="I35" s="120"/>
      <c r="J35" s="120"/>
      <c r="K35" s="120"/>
      <c r="L35" s="120"/>
      <c r="M35" s="120"/>
      <c r="N35" s="120"/>
      <c r="O35" s="120"/>
      <c r="P35" s="120"/>
      <c r="Q35" s="120"/>
      <c r="R35" s="120"/>
      <c r="S35" s="120"/>
      <c r="T35" s="120"/>
      <c r="U35" s="120"/>
      <c r="V35" s="121"/>
      <c r="W35" s="7"/>
      <c r="X35" s="7"/>
      <c r="Y35" s="119" t="s">
        <v>56</v>
      </c>
      <c r="Z35" s="120"/>
      <c r="AA35" s="120"/>
      <c r="AB35" s="120"/>
      <c r="AC35" s="120"/>
      <c r="AD35" s="120"/>
      <c r="AE35" s="120"/>
      <c r="AF35" s="120"/>
      <c r="AG35" s="120"/>
      <c r="AH35" s="120"/>
      <c r="AI35" s="120"/>
      <c r="AJ35" s="120"/>
      <c r="AK35" s="120"/>
      <c r="AL35" s="120"/>
      <c r="AM35" s="120"/>
      <c r="AN35" s="120"/>
      <c r="AO35" s="120"/>
      <c r="AP35" s="120"/>
      <c r="AQ35" s="120"/>
      <c r="AR35" s="120"/>
      <c r="AS35" s="121"/>
      <c r="AT35" s="7"/>
    </row>
    <row r="36" spans="1:46" ht="15" customHeight="1" x14ac:dyDescent="0.25">
      <c r="A36" s="7"/>
      <c r="B36" s="122"/>
      <c r="C36" s="123"/>
      <c r="D36" s="123"/>
      <c r="E36" s="123"/>
      <c r="F36" s="123"/>
      <c r="G36" s="123"/>
      <c r="H36" s="123"/>
      <c r="I36" s="123"/>
      <c r="J36" s="123"/>
      <c r="K36" s="123"/>
      <c r="L36" s="123"/>
      <c r="M36" s="123"/>
      <c r="N36" s="123"/>
      <c r="O36" s="123"/>
      <c r="P36" s="123"/>
      <c r="Q36" s="123"/>
      <c r="R36" s="123"/>
      <c r="S36" s="123"/>
      <c r="T36" s="123"/>
      <c r="U36" s="123"/>
      <c r="V36" s="124"/>
      <c r="W36" s="7"/>
      <c r="X36" s="7"/>
      <c r="Y36" s="122"/>
      <c r="Z36" s="123"/>
      <c r="AA36" s="123"/>
      <c r="AB36" s="123"/>
      <c r="AC36" s="123"/>
      <c r="AD36" s="123"/>
      <c r="AE36" s="123"/>
      <c r="AF36" s="123"/>
      <c r="AG36" s="123"/>
      <c r="AH36" s="123"/>
      <c r="AI36" s="123"/>
      <c r="AJ36" s="123"/>
      <c r="AK36" s="123"/>
      <c r="AL36" s="123"/>
      <c r="AM36" s="123"/>
      <c r="AN36" s="123"/>
      <c r="AO36" s="123"/>
      <c r="AP36" s="123"/>
      <c r="AQ36" s="123"/>
      <c r="AR36" s="123"/>
      <c r="AS36" s="124"/>
      <c r="AT36" s="7"/>
    </row>
    <row r="37" spans="1:46" ht="15" customHeight="1" x14ac:dyDescent="0.25">
      <c r="A37" s="7"/>
      <c r="B37" s="125"/>
      <c r="C37" s="126"/>
      <c r="D37" s="126"/>
      <c r="E37" s="126"/>
      <c r="F37" s="126"/>
      <c r="G37" s="126"/>
      <c r="H37" s="126"/>
      <c r="I37" s="126"/>
      <c r="J37" s="126"/>
      <c r="K37" s="126"/>
      <c r="L37" s="126"/>
      <c r="M37" s="126"/>
      <c r="N37" s="126"/>
      <c r="O37" s="126"/>
      <c r="P37" s="126"/>
      <c r="Q37" s="126"/>
      <c r="R37" s="126"/>
      <c r="S37" s="126"/>
      <c r="T37" s="126"/>
      <c r="U37" s="126"/>
      <c r="V37" s="127"/>
      <c r="W37" s="7"/>
      <c r="X37" s="7"/>
      <c r="Y37" s="125"/>
      <c r="Z37" s="126"/>
      <c r="AA37" s="126"/>
      <c r="AB37" s="126"/>
      <c r="AC37" s="126"/>
      <c r="AD37" s="126"/>
      <c r="AE37" s="126"/>
      <c r="AF37" s="126"/>
      <c r="AG37" s="126"/>
      <c r="AH37" s="126"/>
      <c r="AI37" s="126"/>
      <c r="AJ37" s="126"/>
      <c r="AK37" s="126"/>
      <c r="AL37" s="126"/>
      <c r="AM37" s="126"/>
      <c r="AN37" s="126"/>
      <c r="AO37" s="126"/>
      <c r="AP37" s="126"/>
      <c r="AQ37" s="126"/>
      <c r="AR37" s="126"/>
      <c r="AS37" s="127"/>
      <c r="AT37" s="7"/>
    </row>
    <row r="38" spans="1:46" ht="15" customHeight="1" x14ac:dyDescent="0.25">
      <c r="A38" s="7"/>
      <c r="B38" s="125"/>
      <c r="C38" s="126"/>
      <c r="D38" s="126"/>
      <c r="E38" s="126"/>
      <c r="F38" s="126"/>
      <c r="G38" s="126"/>
      <c r="H38" s="126"/>
      <c r="I38" s="126"/>
      <c r="J38" s="126"/>
      <c r="K38" s="126"/>
      <c r="L38" s="126"/>
      <c r="M38" s="126"/>
      <c r="N38" s="126"/>
      <c r="O38" s="126"/>
      <c r="P38" s="126"/>
      <c r="Q38" s="126"/>
      <c r="R38" s="126"/>
      <c r="S38" s="126"/>
      <c r="T38" s="126"/>
      <c r="U38" s="126"/>
      <c r="V38" s="127"/>
      <c r="W38" s="7"/>
      <c r="X38" s="7"/>
      <c r="Y38" s="125"/>
      <c r="Z38" s="126"/>
      <c r="AA38" s="126"/>
      <c r="AB38" s="126"/>
      <c r="AC38" s="126"/>
      <c r="AD38" s="126"/>
      <c r="AE38" s="126"/>
      <c r="AF38" s="126"/>
      <c r="AG38" s="126"/>
      <c r="AH38" s="126"/>
      <c r="AI38" s="126"/>
      <c r="AJ38" s="126"/>
      <c r="AK38" s="126"/>
      <c r="AL38" s="126"/>
      <c r="AM38" s="126"/>
      <c r="AN38" s="126"/>
      <c r="AO38" s="126"/>
      <c r="AP38" s="126"/>
      <c r="AQ38" s="126"/>
      <c r="AR38" s="126"/>
      <c r="AS38" s="127"/>
      <c r="AT38" s="7"/>
    </row>
    <row r="39" spans="1:46" ht="15" customHeight="1" x14ac:dyDescent="0.25">
      <c r="A39" s="7"/>
      <c r="B39" s="125"/>
      <c r="C39" s="126"/>
      <c r="D39" s="126"/>
      <c r="E39" s="126"/>
      <c r="F39" s="126"/>
      <c r="G39" s="126"/>
      <c r="H39" s="126"/>
      <c r="I39" s="126"/>
      <c r="J39" s="126"/>
      <c r="K39" s="126"/>
      <c r="L39" s="126"/>
      <c r="M39" s="126"/>
      <c r="N39" s="126"/>
      <c r="O39" s="126"/>
      <c r="P39" s="126"/>
      <c r="Q39" s="126"/>
      <c r="R39" s="126"/>
      <c r="S39" s="126"/>
      <c r="T39" s="126"/>
      <c r="U39" s="126"/>
      <c r="V39" s="127"/>
      <c r="W39" s="7"/>
      <c r="X39" s="7"/>
      <c r="Y39" s="125"/>
      <c r="Z39" s="126"/>
      <c r="AA39" s="126"/>
      <c r="AB39" s="126"/>
      <c r="AC39" s="126"/>
      <c r="AD39" s="126"/>
      <c r="AE39" s="126"/>
      <c r="AF39" s="126"/>
      <c r="AG39" s="126"/>
      <c r="AH39" s="126"/>
      <c r="AI39" s="126"/>
      <c r="AJ39" s="126"/>
      <c r="AK39" s="126"/>
      <c r="AL39" s="126"/>
      <c r="AM39" s="126"/>
      <c r="AN39" s="126"/>
      <c r="AO39" s="126"/>
      <c r="AP39" s="126"/>
      <c r="AQ39" s="126"/>
      <c r="AR39" s="126"/>
      <c r="AS39" s="127"/>
      <c r="AT39" s="7"/>
    </row>
    <row r="40" spans="1:46" ht="15" customHeight="1" x14ac:dyDescent="0.25">
      <c r="A40" s="7"/>
      <c r="B40" s="125"/>
      <c r="C40" s="126"/>
      <c r="D40" s="126"/>
      <c r="E40" s="126"/>
      <c r="F40" s="126"/>
      <c r="G40" s="126"/>
      <c r="H40" s="126"/>
      <c r="I40" s="126"/>
      <c r="J40" s="126"/>
      <c r="K40" s="126"/>
      <c r="L40" s="126"/>
      <c r="M40" s="126"/>
      <c r="N40" s="126"/>
      <c r="O40" s="126"/>
      <c r="P40" s="126"/>
      <c r="Q40" s="126"/>
      <c r="R40" s="126"/>
      <c r="S40" s="126"/>
      <c r="T40" s="126"/>
      <c r="U40" s="126"/>
      <c r="V40" s="127"/>
      <c r="W40" s="7"/>
      <c r="X40" s="7"/>
      <c r="Y40" s="125"/>
      <c r="Z40" s="126"/>
      <c r="AA40" s="126"/>
      <c r="AB40" s="126"/>
      <c r="AC40" s="126"/>
      <c r="AD40" s="126"/>
      <c r="AE40" s="126"/>
      <c r="AF40" s="126"/>
      <c r="AG40" s="126"/>
      <c r="AH40" s="126"/>
      <c r="AI40" s="126"/>
      <c r="AJ40" s="126"/>
      <c r="AK40" s="126"/>
      <c r="AL40" s="126"/>
      <c r="AM40" s="126"/>
      <c r="AN40" s="126"/>
      <c r="AO40" s="126"/>
      <c r="AP40" s="126"/>
      <c r="AQ40" s="126"/>
      <c r="AR40" s="126"/>
      <c r="AS40" s="127"/>
      <c r="AT40" s="7"/>
    </row>
    <row r="41" spans="1:46" ht="15" customHeight="1" x14ac:dyDescent="0.25">
      <c r="A41" s="7"/>
      <c r="B41" s="125"/>
      <c r="C41" s="126"/>
      <c r="D41" s="126"/>
      <c r="E41" s="126"/>
      <c r="F41" s="126"/>
      <c r="G41" s="126"/>
      <c r="H41" s="126"/>
      <c r="I41" s="126"/>
      <c r="J41" s="126"/>
      <c r="K41" s="126"/>
      <c r="L41" s="126"/>
      <c r="M41" s="126"/>
      <c r="N41" s="126"/>
      <c r="O41" s="126"/>
      <c r="P41" s="126"/>
      <c r="Q41" s="126"/>
      <c r="R41" s="126"/>
      <c r="S41" s="126"/>
      <c r="T41" s="126"/>
      <c r="U41" s="126"/>
      <c r="V41" s="127"/>
      <c r="W41" s="7"/>
      <c r="X41" s="7"/>
      <c r="Y41" s="125"/>
      <c r="Z41" s="126"/>
      <c r="AA41" s="126"/>
      <c r="AB41" s="126"/>
      <c r="AC41" s="126"/>
      <c r="AD41" s="126"/>
      <c r="AE41" s="126"/>
      <c r="AF41" s="126"/>
      <c r="AG41" s="126"/>
      <c r="AH41" s="126"/>
      <c r="AI41" s="126"/>
      <c r="AJ41" s="126"/>
      <c r="AK41" s="126"/>
      <c r="AL41" s="126"/>
      <c r="AM41" s="126"/>
      <c r="AN41" s="126"/>
      <c r="AO41" s="126"/>
      <c r="AP41" s="126"/>
      <c r="AQ41" s="126"/>
      <c r="AR41" s="126"/>
      <c r="AS41" s="127"/>
      <c r="AT41" s="7"/>
    </row>
    <row r="42" spans="1:46" ht="15" customHeight="1" x14ac:dyDescent="0.25">
      <c r="A42" s="7"/>
      <c r="B42" s="128"/>
      <c r="C42" s="129"/>
      <c r="D42" s="129"/>
      <c r="E42" s="129"/>
      <c r="F42" s="129"/>
      <c r="G42" s="129"/>
      <c r="H42" s="129"/>
      <c r="I42" s="129"/>
      <c r="J42" s="129"/>
      <c r="K42" s="129"/>
      <c r="L42" s="129"/>
      <c r="M42" s="129"/>
      <c r="N42" s="129"/>
      <c r="O42" s="129"/>
      <c r="P42" s="129"/>
      <c r="Q42" s="129"/>
      <c r="R42" s="129"/>
      <c r="S42" s="129"/>
      <c r="T42" s="129"/>
      <c r="U42" s="129"/>
      <c r="V42" s="130"/>
      <c r="W42" s="7"/>
      <c r="X42" s="7"/>
      <c r="Y42" s="128"/>
      <c r="Z42" s="129"/>
      <c r="AA42" s="129"/>
      <c r="AB42" s="129"/>
      <c r="AC42" s="129"/>
      <c r="AD42" s="129"/>
      <c r="AE42" s="129"/>
      <c r="AF42" s="129"/>
      <c r="AG42" s="129"/>
      <c r="AH42" s="129"/>
      <c r="AI42" s="129"/>
      <c r="AJ42" s="129"/>
      <c r="AK42" s="129"/>
      <c r="AL42" s="129"/>
      <c r="AM42" s="129"/>
      <c r="AN42" s="129"/>
      <c r="AO42" s="129"/>
      <c r="AP42" s="129"/>
      <c r="AQ42" s="129"/>
      <c r="AR42" s="129"/>
      <c r="AS42" s="130"/>
      <c r="AT42" s="7"/>
    </row>
    <row r="43" spans="1:46" ht="15" customHeight="1" x14ac:dyDescent="0.25">
      <c r="A43" s="7"/>
      <c r="B43" s="119" t="s">
        <v>70</v>
      </c>
      <c r="C43" s="120"/>
      <c r="D43" s="120"/>
      <c r="E43" s="120"/>
      <c r="F43" s="120"/>
      <c r="G43" s="120"/>
      <c r="H43" s="120"/>
      <c r="I43" s="120"/>
      <c r="J43" s="120"/>
      <c r="K43" s="120"/>
      <c r="L43" s="120"/>
      <c r="M43" s="120"/>
      <c r="N43" s="120"/>
      <c r="O43" s="120"/>
      <c r="P43" s="120"/>
      <c r="Q43" s="120"/>
      <c r="R43" s="120"/>
      <c r="S43" s="120"/>
      <c r="T43" s="120"/>
      <c r="U43" s="120"/>
      <c r="V43" s="121"/>
      <c r="W43" s="7"/>
      <c r="X43" s="7"/>
      <c r="Y43" s="119" t="s">
        <v>72</v>
      </c>
      <c r="Z43" s="120"/>
      <c r="AA43" s="120"/>
      <c r="AB43" s="120"/>
      <c r="AC43" s="120"/>
      <c r="AD43" s="120"/>
      <c r="AE43" s="120"/>
      <c r="AF43" s="120"/>
      <c r="AG43" s="120"/>
      <c r="AH43" s="120"/>
      <c r="AI43" s="120"/>
      <c r="AJ43" s="120"/>
      <c r="AK43" s="120"/>
      <c r="AL43" s="120"/>
      <c r="AM43" s="120"/>
      <c r="AN43" s="120"/>
      <c r="AO43" s="120"/>
      <c r="AP43" s="120"/>
      <c r="AQ43" s="120"/>
      <c r="AR43" s="120"/>
      <c r="AS43" s="121"/>
      <c r="AT43" s="7"/>
    </row>
    <row r="44" spans="1:46" ht="1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ht="1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ht="1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ht="1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ht="15" customHeight="1" x14ac:dyDescent="0.25">
      <c r="A48" s="7"/>
      <c r="B48" s="112" t="s">
        <v>71</v>
      </c>
      <c r="C48" s="113"/>
      <c r="D48" s="113"/>
      <c r="E48" s="113"/>
      <c r="F48" s="113"/>
      <c r="G48" s="113"/>
      <c r="H48" s="113"/>
      <c r="I48" s="113"/>
      <c r="J48" s="113"/>
      <c r="K48" s="113"/>
      <c r="L48" s="113"/>
      <c r="M48" s="113"/>
      <c r="N48" s="113"/>
      <c r="O48" s="113"/>
      <c r="P48" s="113"/>
      <c r="Q48" s="113"/>
      <c r="R48" s="113"/>
      <c r="S48" s="113"/>
      <c r="T48" s="113"/>
      <c r="U48" s="113"/>
      <c r="V48" s="114"/>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ht="15" customHeight="1" x14ac:dyDescent="0.25">
      <c r="A49" s="7"/>
      <c r="B49" s="115"/>
      <c r="C49" s="116"/>
      <c r="D49" s="116"/>
      <c r="E49" s="116"/>
      <c r="F49" s="116"/>
      <c r="G49" s="116"/>
      <c r="H49" s="116"/>
      <c r="I49" s="116"/>
      <c r="J49" s="116"/>
      <c r="K49" s="116"/>
      <c r="L49" s="116"/>
      <c r="M49" s="116"/>
      <c r="N49" s="116"/>
      <c r="O49" s="116"/>
      <c r="P49" s="116"/>
      <c r="Q49" s="116"/>
      <c r="R49" s="116"/>
      <c r="S49" s="116"/>
      <c r="T49" s="116"/>
      <c r="U49" s="116"/>
      <c r="V49" s="117"/>
      <c r="W49" s="7"/>
      <c r="X49" s="7"/>
      <c r="Y49" s="118" t="s">
        <v>57</v>
      </c>
      <c r="Z49" s="118"/>
      <c r="AA49" s="118"/>
      <c r="AB49" s="118"/>
      <c r="AC49" s="118"/>
      <c r="AD49" s="118"/>
      <c r="AE49" s="118"/>
      <c r="AF49" s="118"/>
      <c r="AG49" s="118"/>
      <c r="AH49" s="118"/>
      <c r="AI49" s="118"/>
      <c r="AJ49" s="118"/>
      <c r="AK49" s="118"/>
      <c r="AL49" s="118"/>
      <c r="AM49" s="118"/>
      <c r="AN49" s="118"/>
      <c r="AO49" s="118"/>
      <c r="AP49" s="118"/>
      <c r="AQ49" s="118"/>
      <c r="AR49" s="118"/>
      <c r="AS49" s="118"/>
      <c r="AT49" s="7"/>
    </row>
    <row r="50" spans="1:46" ht="1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sheetData>
  <sheetProtection algorithmName="SHA-512" hashValue="pRt3S0F63ZOjgjV//A8RlLdDohThjJChczs1a2EnvpRjdIpRQTp4w8m87lS8KiGZexQ1Q/sZYgAeNCw44bvvJA==" saltValue="HMdDaBprGZ70zbJQQtzLLA==" spinCount="100000" sheet="1" objects="1" scenarios="1"/>
  <mergeCells count="49">
    <mergeCell ref="T18:Y18"/>
    <mergeCell ref="T17:Y17"/>
    <mergeCell ref="T16:Y16"/>
    <mergeCell ref="T27:Y27"/>
    <mergeCell ref="T26:Y26"/>
    <mergeCell ref="T25:Y25"/>
    <mergeCell ref="T24:Y24"/>
    <mergeCell ref="T23:Y23"/>
    <mergeCell ref="T22:Y22"/>
    <mergeCell ref="T21:Y21"/>
    <mergeCell ref="AH19:AL19"/>
    <mergeCell ref="AH20:AL20"/>
    <mergeCell ref="T20:Y20"/>
    <mergeCell ref="B30:Q31"/>
    <mergeCell ref="T19:Y19"/>
    <mergeCell ref="T29:Y29"/>
    <mergeCell ref="T30:Y30"/>
    <mergeCell ref="T31:Y31"/>
    <mergeCell ref="T28:Y28"/>
    <mergeCell ref="B9:AS9"/>
    <mergeCell ref="B10:AS10"/>
    <mergeCell ref="B11:AS11"/>
    <mergeCell ref="B14:AS14"/>
    <mergeCell ref="B16:G16"/>
    <mergeCell ref="H16:Q16"/>
    <mergeCell ref="AA16:AF26"/>
    <mergeCell ref="AH16:AL16"/>
    <mergeCell ref="AN16:AS22"/>
    <mergeCell ref="B23:Q23"/>
    <mergeCell ref="B24:Q28"/>
    <mergeCell ref="AH21:AL21"/>
    <mergeCell ref="AH22:AL22"/>
    <mergeCell ref="AH17:AL17"/>
    <mergeCell ref="B18:Q20"/>
    <mergeCell ref="AH18:AL18"/>
    <mergeCell ref="B2:AS3"/>
    <mergeCell ref="B5:AS5"/>
    <mergeCell ref="B7:G7"/>
    <mergeCell ref="H7:AS7"/>
    <mergeCell ref="B8:G8"/>
    <mergeCell ref="H8:AS8"/>
    <mergeCell ref="B48:V49"/>
    <mergeCell ref="Y49:AS49"/>
    <mergeCell ref="B35:V35"/>
    <mergeCell ref="Y35:AS35"/>
    <mergeCell ref="B36:V42"/>
    <mergeCell ref="Y36:AS42"/>
    <mergeCell ref="B43:V43"/>
    <mergeCell ref="Y43:AS43"/>
  </mergeCells>
  <conditionalFormatting sqref="T17:T30">
    <cfRule type="expression" dxfId="8" priority="1">
      <formula>$AW17="X"</formula>
    </cfRule>
  </conditionalFormatting>
  <conditionalFormatting sqref="T31">
    <cfRule type="expression" dxfId="7" priority="7">
      <formula>#REF!="X"</formula>
    </cfRule>
  </conditionalFormatting>
  <hyperlinks>
    <hyperlink ref="B30:Q31" r:id="rId1" display="Watch the demo on YouTube" xr:uid="{17FD70D4-93DC-47F0-89B6-E67DEF92DF5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2D769-4F30-4A1C-9086-133B18AC07DB}">
  <sheetPr>
    <tabColor rgb="FFFFC000"/>
  </sheetPr>
  <dimension ref="A1:AT40"/>
  <sheetViews>
    <sheetView zoomScaleNormal="100" workbookViewId="0"/>
  </sheetViews>
  <sheetFormatPr defaultColWidth="0" defaultRowHeight="15" zeroHeight="1" x14ac:dyDescent="0.25"/>
  <cols>
    <col min="1" max="1" width="2.85546875" style="1" customWidth="1"/>
    <col min="2" max="2" width="11.42578125" style="1" customWidth="1"/>
    <col min="3" max="3" width="17.140625" style="1" customWidth="1"/>
    <col min="4" max="5" width="8.5703125" style="1" customWidth="1"/>
    <col min="6" max="6" width="11.42578125" style="1" customWidth="1"/>
    <col min="7" max="7" width="9.85546875" style="1" customWidth="1"/>
    <col min="8" max="9" width="14.28515625" style="1" customWidth="1"/>
    <col min="10" max="10" width="2.85546875" style="1" customWidth="1"/>
    <col min="11" max="11" width="14.28515625" style="1" customWidth="1"/>
    <col min="12" max="12" width="2.85546875" style="1" customWidth="1"/>
    <col min="13" max="14" width="17.140625" style="1" customWidth="1"/>
    <col min="15" max="15" width="2.85546875" style="1" customWidth="1"/>
    <col min="16" max="17" width="17.140625" style="1" customWidth="1"/>
    <col min="18" max="18" width="3" style="1" customWidth="1"/>
    <col min="19" max="19" width="9.140625" style="1" hidden="1" customWidth="1"/>
    <col min="20" max="20" width="2.85546875" style="1" hidden="1" customWidth="1"/>
    <col min="21" max="21" width="28.5703125" style="1" hidden="1" customWidth="1"/>
    <col min="22" max="22" width="2.85546875" style="1" hidden="1" customWidth="1"/>
    <col min="23" max="23" width="35.7109375" style="1" hidden="1" customWidth="1"/>
    <col min="24" max="24" width="2.85546875" style="1" hidden="1" customWidth="1"/>
    <col min="25" max="25" width="10.7109375" style="1" hidden="1" customWidth="1"/>
    <col min="26" max="26" width="11.42578125" style="1" hidden="1" customWidth="1"/>
    <col min="27" max="27" width="2.85546875" style="1" hidden="1" customWidth="1"/>
    <col min="28" max="31" width="9.140625" style="1" hidden="1" customWidth="1"/>
    <col min="32" max="32" width="2.85546875" style="1" hidden="1" customWidth="1"/>
    <col min="33" max="33" width="14.28515625" style="1" hidden="1" customWidth="1"/>
    <col min="34" max="34" width="2.85546875" style="1" hidden="1" customWidth="1"/>
    <col min="35" max="36" width="17.140625" style="1" hidden="1" customWidth="1"/>
    <col min="37" max="37" width="2.85546875" style="1" hidden="1" customWidth="1"/>
    <col min="38" max="39" width="17.140625" style="1" hidden="1" customWidth="1"/>
    <col min="40" max="40" width="2.85546875" style="1" hidden="1" customWidth="1"/>
    <col min="41" max="41" width="17.140625" style="1" hidden="1" customWidth="1"/>
    <col min="42" max="42" width="2.85546875" style="1" hidden="1" customWidth="1"/>
    <col min="43" max="43" width="14.28515625" style="1" hidden="1" customWidth="1"/>
    <col min="44" max="44" width="2.85546875" style="1" hidden="1" customWidth="1"/>
    <col min="45" max="46" width="11.42578125" style="1" hidden="1" customWidth="1"/>
    <col min="47" max="16384" width="9.140625" style="1" hidden="1"/>
  </cols>
  <sheetData>
    <row r="1" spans="1:46" x14ac:dyDescent="0.25">
      <c r="A1" s="7"/>
      <c r="B1" s="7"/>
      <c r="C1" s="7"/>
      <c r="D1" s="7"/>
      <c r="E1" s="7"/>
      <c r="F1" s="7"/>
      <c r="G1" s="7"/>
      <c r="H1" s="7"/>
      <c r="I1" s="7"/>
      <c r="J1" s="7"/>
      <c r="K1" s="7"/>
      <c r="L1" s="7"/>
      <c r="M1" s="7"/>
      <c r="N1" s="7"/>
      <c r="O1" s="7"/>
      <c r="P1" s="7"/>
      <c r="Q1" s="7"/>
      <c r="R1" s="7"/>
    </row>
    <row r="2" spans="1:46" ht="15" customHeight="1" x14ac:dyDescent="0.25">
      <c r="A2" s="7"/>
      <c r="B2" s="131" t="s">
        <v>13</v>
      </c>
      <c r="C2" s="133"/>
      <c r="D2" s="7"/>
      <c r="E2" s="7"/>
      <c r="F2" s="61" t="s">
        <v>0</v>
      </c>
      <c r="G2" s="199">
        <v>43466</v>
      </c>
      <c r="H2" s="199"/>
      <c r="I2" s="7"/>
      <c r="J2" s="7"/>
      <c r="K2" s="149" t="s">
        <v>74</v>
      </c>
      <c r="L2" s="150"/>
      <c r="M2" s="150"/>
      <c r="N2" s="150"/>
      <c r="O2" s="150"/>
      <c r="P2" s="151"/>
      <c r="Q2" s="7"/>
      <c r="R2" s="7"/>
    </row>
    <row r="3" spans="1:46" x14ac:dyDescent="0.25">
      <c r="A3" s="7"/>
      <c r="B3" s="134"/>
      <c r="C3" s="136"/>
      <c r="D3" s="7"/>
      <c r="E3" s="7"/>
      <c r="F3" s="61" t="s">
        <v>1</v>
      </c>
      <c r="G3" s="199">
        <v>43830</v>
      </c>
      <c r="H3" s="199"/>
      <c r="I3" s="7"/>
      <c r="J3" s="7"/>
      <c r="K3" s="152"/>
      <c r="L3" s="204"/>
      <c r="M3" s="204"/>
      <c r="N3" s="204"/>
      <c r="O3" s="204"/>
      <c r="P3" s="154"/>
      <c r="Q3" s="202" t="s">
        <v>75</v>
      </c>
      <c r="R3" s="7"/>
      <c r="U3" s="11" t="s">
        <v>15</v>
      </c>
      <c r="V3" s="11"/>
      <c r="W3" s="26">
        <f>YEAR($G$2)</f>
        <v>2019</v>
      </c>
      <c r="X3" s="12"/>
      <c r="Y3" s="11" t="s">
        <v>16</v>
      </c>
      <c r="Z3" s="11" t="s">
        <v>17</v>
      </c>
      <c r="AB3" s="11" t="s">
        <v>18</v>
      </c>
      <c r="AC3" s="11" t="s">
        <v>19</v>
      </c>
      <c r="AD3" s="11" t="s">
        <v>20</v>
      </c>
      <c r="AE3" s="11" t="s">
        <v>21</v>
      </c>
    </row>
    <row r="4" spans="1:46" x14ac:dyDescent="0.25">
      <c r="A4" s="7"/>
      <c r="B4" s="201" t="s">
        <v>41</v>
      </c>
      <c r="C4" s="201"/>
      <c r="D4" s="7"/>
      <c r="E4" s="7"/>
      <c r="F4" s="200" t="str">
        <f>IF($U$29=FALSE, "Incomplete or Incorrect Date Range", "")</f>
        <v/>
      </c>
      <c r="G4" s="200"/>
      <c r="H4" s="200"/>
      <c r="I4" s="10"/>
      <c r="J4" s="7"/>
      <c r="K4" s="152"/>
      <c r="L4" s="204"/>
      <c r="M4" s="204"/>
      <c r="N4" s="204"/>
      <c r="O4" s="204"/>
      <c r="P4" s="154"/>
      <c r="Q4" s="203"/>
      <c r="R4" s="7"/>
      <c r="U4" s="13" t="s">
        <v>22</v>
      </c>
      <c r="W4" s="14">
        <f>IF(Y4="Sat", Z4+2, IF(Y4="Sun", Z4+1, Z4))</f>
        <v>43466</v>
      </c>
      <c r="X4" s="15"/>
      <c r="Y4" s="16" t="str">
        <f>TEXT(Z4, "ddd")</f>
        <v>Tue</v>
      </c>
      <c r="Z4" s="17">
        <f>DATE(W3, MONTH(1), DAY(1))</f>
        <v>43466</v>
      </c>
      <c r="AB4" s="4" t="s">
        <v>23</v>
      </c>
      <c r="AC4" s="4">
        <v>0</v>
      </c>
      <c r="AD4" s="4">
        <v>0</v>
      </c>
      <c r="AE4" s="4">
        <v>3</v>
      </c>
    </row>
    <row r="5" spans="1:46" x14ac:dyDescent="0.25">
      <c r="A5" s="7"/>
      <c r="B5" s="7"/>
      <c r="C5" s="9" t="str">
        <f>IF($AQ$6=0, "", "Incorrect Names")</f>
        <v/>
      </c>
      <c r="D5" s="7"/>
      <c r="E5" s="7"/>
      <c r="F5" s="7"/>
      <c r="G5" s="7"/>
      <c r="H5" s="7"/>
      <c r="I5" s="7"/>
      <c r="J5" s="7"/>
      <c r="K5" s="155"/>
      <c r="L5" s="156"/>
      <c r="M5" s="156"/>
      <c r="N5" s="156"/>
      <c r="O5" s="156"/>
      <c r="P5" s="157"/>
      <c r="Q5" s="49" t="str">
        <f>IF($U$31=TRUE, "Exact", "Estimate")</f>
        <v>Exact</v>
      </c>
      <c r="R5" s="7"/>
      <c r="U5" s="18" t="s">
        <v>24</v>
      </c>
      <c r="W5" s="19">
        <f>Z5-INDEX(AE4:AE10, MATCH(Y5, AB4:AB10, 0))</f>
        <v>43574</v>
      </c>
      <c r="X5" s="15"/>
      <c r="Y5" s="20" t="str">
        <f t="shared" ref="Y5:Y6" si="0">TEXT(Z5, "ddd")</f>
        <v>Sun</v>
      </c>
      <c r="Z5" s="21">
        <f>DATE(YEAR(Z4),MONTH(DATE(YEAR(Z4),MONTH(1),DAY(1)))+((INT(((MOD((19*(MOD(YEAR(Z4),19))+(INT(YEAR(Z4)/100))-(INT(INT(YEAR(Z4)/100)/4))-(INT(((INT(YEAR(Z4)/100))-(INT(((INT(YEAR(Z4)/100))+8)/25))+1)/3))+15),30))+(MOD((32+2*(MOD(INT(YEAR(Z4)/100),4))+2*(INT((MOD(YEAR(Z4),100))/4))-(MOD((19*(MOD(YEAR(Z4),19))+(INT(YEAR(Z4)/100))-(INT(INT(YEAR(Z4)/100)/4))-(INT(((INT(YEAR(Z4)/100))-(INT(((INT(YEAR(Z4)/100))+8)/25))+1)/3))+15),30))-(MOD((MOD(YEAR(Z4),100)),4))),7))-7*(INT(((MOD(YEAR(Z4),19))+11*(MOD((19*(MOD(YEAR(Z4),19))+(INT(YEAR(Z4)/100))-(INT(INT(YEAR(Z4)/100)/4))-(INT(((INT(YEAR(Z4)/100))-(INT(((INT(YEAR(Z4)/100))+8)/25))+1)/3))+15),30))+22*(MOD((32+2*(MOD(INT(YEAR(Z4)/100),4))+2*(INT((MOD(YEAR(Z4),100))/4))-(MOD((19*(MOD(YEAR(Z4),19))+(INT(YEAR(Z4)/100))-(INT(INT(YEAR(Z4)/100)/4))-(INT(((INT(YEAR(Z4)/100))-(INT(((INT(YEAR(Z4)/100))+8)/25))+1)/3))+15),30))-(MOD((MOD(YEAR(Z4),100)),4))),7)))/451))+114)/31))-1),DAY(DATE(YEAR(Z4),MONTH(1),DAY(1)))+(((MOD(((MOD((19*(MOD(YEAR(Z4),19))+(INT(YEAR(Z4)/100))-(INT(INT(YEAR(Z4)/100)/4))-(INT(((INT(YEAR(Z4)/100))-(INT(((INT(YEAR(Z4)/100))+8)/25))+1)/3))+15),30))+(MOD((32+2*(MOD(INT(YEAR(Z4)/100),4))+2*(INT((MOD(YEAR(Z4),100))/4))-(MOD((19*(MOD(YEAR(Z4),19))+(INT(YEAR(Z4)/100))-(INT(INT(YEAR(Z4)/100)/4))-(INT(((INT(YEAR(Z4)/100))-(INT(((INT(YEAR(Z4)/100))+8)/25))+1)/3))+15),30))-(MOD((MOD(YEAR(Z4),100)),4))),7))-7*(INT(((MOD(YEAR(Z4),19))+11*(MOD((19*(MOD(YEAR(Z4),19))+(INT(YEAR(Z4)/100))-(INT(INT(YEAR(Z4)/100)/4))-(INT(((INT(YEAR(Z4)/100))-(INT(((INT(YEAR(Z4)/100))+8)/25))+1)/3))+15),30))+22*(MOD((32+2*(MOD(INT(YEAR(Z4)/100),4))+2*(INT((MOD(YEAR(Z4),100))/4))-(MOD((19*(MOD(YEAR(Z4),19))+(INT(YEAR(Z4)/100))-(INT(INT(YEAR(Z4)/100)/4))-(INT(((INT(YEAR(Z4)/100))-(INT(((INT(YEAR(Z4)/100))+8)/25))+1)/3))+15),30))-(MOD((MOD(YEAR(Z4),100)),4))),7)))/451))+114),31))+1)-1))</f>
        <v>43576</v>
      </c>
      <c r="AB5" s="5" t="s">
        <v>25</v>
      </c>
      <c r="AC5" s="5">
        <v>1</v>
      </c>
      <c r="AD5" s="5">
        <v>6</v>
      </c>
      <c r="AE5" s="5">
        <v>4</v>
      </c>
    </row>
    <row r="6" spans="1:46" x14ac:dyDescent="0.25">
      <c r="A6" s="7"/>
      <c r="B6" s="7"/>
      <c r="C6" s="8" t="s">
        <v>64</v>
      </c>
      <c r="D6" s="205" t="s">
        <v>82</v>
      </c>
      <c r="E6" s="205"/>
      <c r="F6" s="8" t="s">
        <v>6</v>
      </c>
      <c r="G6" s="8" t="s">
        <v>77</v>
      </c>
      <c r="H6" s="8" t="s">
        <v>4</v>
      </c>
      <c r="I6" s="8" t="s">
        <v>76</v>
      </c>
      <c r="J6" s="8"/>
      <c r="K6" s="8" t="s">
        <v>79</v>
      </c>
      <c r="L6" s="8"/>
      <c r="M6" s="198" t="s">
        <v>10</v>
      </c>
      <c r="N6" s="198"/>
      <c r="O6" s="8"/>
      <c r="P6" s="198" t="s">
        <v>11</v>
      </c>
      <c r="Q6" s="198"/>
      <c r="R6" s="7"/>
      <c r="U6" s="18" t="s">
        <v>26</v>
      </c>
      <c r="W6" s="19">
        <f>W5+3</f>
        <v>43577</v>
      </c>
      <c r="X6" s="15"/>
      <c r="Y6" s="20" t="str">
        <f t="shared" si="0"/>
        <v>Sun</v>
      </c>
      <c r="Z6" s="21">
        <f>Z5</f>
        <v>43576</v>
      </c>
      <c r="AB6" s="5" t="s">
        <v>27</v>
      </c>
      <c r="AC6" s="5">
        <v>2</v>
      </c>
      <c r="AD6" s="5">
        <v>5</v>
      </c>
      <c r="AE6" s="5">
        <v>5</v>
      </c>
      <c r="AQ6" s="3">
        <f>COUNTIF($AQ$9:$AQ$32, "X")</f>
        <v>0</v>
      </c>
    </row>
    <row r="7" spans="1:46" x14ac:dyDescent="0.25">
      <c r="A7" s="7"/>
      <c r="B7" s="58" t="s">
        <v>12</v>
      </c>
      <c r="C7" s="59" t="s">
        <v>2</v>
      </c>
      <c r="D7" s="59" t="s">
        <v>80</v>
      </c>
      <c r="E7" s="59" t="s">
        <v>81</v>
      </c>
      <c r="F7" s="59" t="s">
        <v>7</v>
      </c>
      <c r="G7" s="59" t="s">
        <v>3</v>
      </c>
      <c r="H7" s="60" t="s">
        <v>5</v>
      </c>
      <c r="I7" s="62" t="s">
        <v>14</v>
      </c>
      <c r="J7" s="7"/>
      <c r="K7" s="63" t="s">
        <v>78</v>
      </c>
      <c r="L7" s="7"/>
      <c r="M7" s="65" t="s">
        <v>8</v>
      </c>
      <c r="N7" s="66" t="s">
        <v>9</v>
      </c>
      <c r="O7" s="7"/>
      <c r="P7" s="65" t="s">
        <v>8</v>
      </c>
      <c r="Q7" s="66" t="s">
        <v>9</v>
      </c>
      <c r="R7" s="7"/>
      <c r="U7" s="18" t="s">
        <v>28</v>
      </c>
      <c r="W7" s="19">
        <f>Z7+INDEX(AD4:AD10, MATCH(Y7, AB4:AB10, 0))</f>
        <v>43591</v>
      </c>
      <c r="X7" s="15"/>
      <c r="Y7" s="20" t="str">
        <f>TEXT(Z7, "ddd")</f>
        <v>Wed</v>
      </c>
      <c r="Z7" s="21">
        <f>DATE(W3, 5, 1)</f>
        <v>43586</v>
      </c>
      <c r="AB7" s="5" t="s">
        <v>29</v>
      </c>
      <c r="AC7" s="5">
        <v>3</v>
      </c>
      <c r="AD7" s="5">
        <v>4</v>
      </c>
      <c r="AE7" s="5">
        <v>6</v>
      </c>
      <c r="AI7" s="197" t="s">
        <v>10</v>
      </c>
      <c r="AJ7" s="197"/>
      <c r="AL7" s="197" t="s">
        <v>61</v>
      </c>
      <c r="AM7" s="197"/>
      <c r="AO7" s="11" t="s">
        <v>62</v>
      </c>
    </row>
    <row r="8" spans="1:46" x14ac:dyDescent="0.25">
      <c r="A8" s="7"/>
      <c r="B8" s="85"/>
      <c r="C8" s="86"/>
      <c r="D8" s="86"/>
      <c r="E8" s="86"/>
      <c r="F8" s="86"/>
      <c r="G8" s="86"/>
      <c r="H8" s="87"/>
      <c r="I8" s="88"/>
      <c r="J8" s="7"/>
      <c r="K8" s="64"/>
      <c r="L8" s="7"/>
      <c r="M8" s="67"/>
      <c r="N8" s="68"/>
      <c r="O8" s="7"/>
      <c r="P8" s="67"/>
      <c r="Q8" s="68"/>
      <c r="R8" s="7"/>
      <c r="U8" s="18" t="s">
        <v>30</v>
      </c>
      <c r="W8" s="19">
        <f>Z8-INDEX(AC4:AC10, MATCH(Y8, AB4:AB10, 0))</f>
        <v>43612</v>
      </c>
      <c r="X8" s="15"/>
      <c r="Y8" s="20" t="str">
        <f>TEXT(Z8, "ddd")</f>
        <v>Fri</v>
      </c>
      <c r="Z8" s="21">
        <f>DATE(W3, 5, 31)</f>
        <v>43616</v>
      </c>
      <c r="AB8" s="5" t="s">
        <v>31</v>
      </c>
      <c r="AC8" s="5">
        <v>4</v>
      </c>
      <c r="AD8" s="5">
        <v>3</v>
      </c>
      <c r="AE8" s="5">
        <v>0</v>
      </c>
      <c r="AG8" s="11" t="s">
        <v>3</v>
      </c>
      <c r="AI8" s="11" t="s">
        <v>59</v>
      </c>
      <c r="AJ8" s="11" t="s">
        <v>60</v>
      </c>
      <c r="AL8" s="11" t="s">
        <v>59</v>
      </c>
      <c r="AM8" s="11" t="s">
        <v>60</v>
      </c>
      <c r="AO8" s="2"/>
      <c r="AQ8" s="11" t="s">
        <v>63</v>
      </c>
      <c r="AS8" s="50" t="s">
        <v>90</v>
      </c>
      <c r="AT8" s="50" t="s">
        <v>91</v>
      </c>
    </row>
    <row r="9" spans="1:46" x14ac:dyDescent="0.25">
      <c r="A9" s="7"/>
      <c r="B9" s="89" t="s">
        <v>106</v>
      </c>
      <c r="C9" s="90" t="s">
        <v>102</v>
      </c>
      <c r="D9" s="57">
        <v>20</v>
      </c>
      <c r="E9" s="57">
        <v>20</v>
      </c>
      <c r="F9" s="91">
        <v>10000</v>
      </c>
      <c r="G9" s="91">
        <v>20</v>
      </c>
      <c r="H9" s="92">
        <v>2500</v>
      </c>
      <c r="I9" s="93"/>
      <c r="J9" s="7"/>
      <c r="K9" s="34">
        <f t="shared" ref="K9:K32" si="1">IF($AG9="", "", $F9-$AG9)</f>
        <v>5340</v>
      </c>
      <c r="L9" s="7"/>
      <c r="M9" s="43">
        <f>IF(OR($K9="", $H9=""), "", $K9-$H9)</f>
        <v>2840</v>
      </c>
      <c r="N9" s="51">
        <f>IF($M9="", "", IF($I9="", ($AI9*'Intro &amp; Setup'!$AH$20)+($AJ9*'Intro &amp; Setup'!$AH$22), ($M9*$I9)))</f>
        <v>1278</v>
      </c>
      <c r="O9" s="7"/>
      <c r="P9" s="43">
        <f>IF($M9="", "", $M9/($U$34-$D9)*($U$37-$E9))</f>
        <v>2840</v>
      </c>
      <c r="Q9" s="69">
        <f>IF($P9="", "", IF($I9="", ($AL9*'Intro &amp; Setup'!$AH$20)+($AM9*'Intro &amp; Setup'!$AH$22), ($P9*$I9)))</f>
        <v>1278</v>
      </c>
      <c r="R9" s="7"/>
      <c r="U9" s="18" t="s">
        <v>32</v>
      </c>
      <c r="W9" s="19">
        <f>Z9-INDEX(AC4:AC10, MATCH(Y9, AB4:AB10, 0))</f>
        <v>43703</v>
      </c>
      <c r="X9" s="15"/>
      <c r="Y9" s="20" t="str">
        <f>TEXT(Z9, "ddd")</f>
        <v>Sat</v>
      </c>
      <c r="Z9" s="21">
        <f>DATE(W3, 8, 31)</f>
        <v>43708</v>
      </c>
      <c r="AB9" s="5" t="s">
        <v>33</v>
      </c>
      <c r="AC9" s="5">
        <v>5</v>
      </c>
      <c r="AD9" s="5">
        <v>2</v>
      </c>
      <c r="AE9" s="5">
        <v>1</v>
      </c>
      <c r="AG9" s="13">
        <f>IF(OR($U$29=FALSE, $F9="", $G9=""), "", $G9*($U$34-$D9))</f>
        <v>4660</v>
      </c>
      <c r="AI9" s="43">
        <f>IF($M9="", "", IF($M9&lt;='Intro &amp; Setup'!$AH$18, $M9, 'Intro &amp; Setup'!$AH$18))</f>
        <v>2840</v>
      </c>
      <c r="AJ9" s="37">
        <f>IF($M9="", "", IF($M9&lt;='Intro &amp; Setup'!$AH$18, 0, $M9-'Intro &amp; Setup'!$AH$18))</f>
        <v>0</v>
      </c>
      <c r="AL9" s="43">
        <f>IF($P9="", "", IF($P9&lt;='Intro &amp; Setup'!$AH$18, $P9, 'Intro &amp; Setup'!$AH$18))</f>
        <v>2840</v>
      </c>
      <c r="AM9" s="37">
        <f>IF($P9="", "", IF($P9&lt;='Intro &amp; Setup'!$AH$18, 0, $P9-'Intro &amp; Setup'!$AH$18))</f>
        <v>0</v>
      </c>
      <c r="AO9" s="54" t="str">
        <f>IF('Intro &amp; Setup'!$T17="", "", 'Intro &amp; Setup'!$T17)</f>
        <v>Richard</v>
      </c>
      <c r="AQ9" s="4" t="str">
        <f t="shared" ref="AQ9:AQ32" si="2">IF($C9="", "", IF(COUNTIF($AO$9:$AO$23, $C9)&gt;0, "", "X"))</f>
        <v/>
      </c>
      <c r="AS9" s="34">
        <f>IF($AG9="", "", $AG9/($U$34-$D9)*($U$37-$E9))</f>
        <v>4660</v>
      </c>
      <c r="AT9" s="34">
        <f>IF($H9="", "", $H9/($U$34-$D9)*($U$37-$E9))</f>
        <v>2500</v>
      </c>
    </row>
    <row r="10" spans="1:46" x14ac:dyDescent="0.25">
      <c r="A10" s="7"/>
      <c r="B10" s="94"/>
      <c r="C10" s="95"/>
      <c r="D10" s="96"/>
      <c r="E10" s="96"/>
      <c r="F10" s="97"/>
      <c r="G10" s="97"/>
      <c r="H10" s="98"/>
      <c r="I10" s="99"/>
      <c r="J10" s="7"/>
      <c r="K10" s="35" t="str">
        <f t="shared" si="1"/>
        <v/>
      </c>
      <c r="L10" s="7"/>
      <c r="M10" s="44" t="str">
        <f t="shared" ref="M10:M32" si="3">IF(OR($K10="", $H10=""), "", $K10-$H10)</f>
        <v/>
      </c>
      <c r="N10" s="52" t="str">
        <f>IF($M10="", "", IF($I10="", ($AI10*'Intro &amp; Setup'!$AH$20)+($AJ10*'Intro &amp; Setup'!$AH$22), ($M10*$I10)))</f>
        <v/>
      </c>
      <c r="O10" s="7"/>
      <c r="P10" s="44" t="str">
        <f t="shared" ref="P10:P32" si="4">IF($M10="", "", $M10/($U$34-$D10)*($U$37-$E10))</f>
        <v/>
      </c>
      <c r="Q10" s="70" t="str">
        <f>IF($P10="", "", IF($I10="", ($AL10*'Intro &amp; Setup'!$AH$20)+($AM10*'Intro &amp; Setup'!$AH$22), ($P10*$I10)))</f>
        <v/>
      </c>
      <c r="R10" s="7"/>
      <c r="U10" s="18" t="s">
        <v>34</v>
      </c>
      <c r="W10" s="19">
        <f>IF(OR(Y10="Sat", Y10="Sun"), Z10+INDEX(AD4:AD10, MATCH(Y10, AB4:AB10, 0)), Z10)</f>
        <v>43824</v>
      </c>
      <c r="X10" s="15"/>
      <c r="Y10" s="5" t="str">
        <f t="shared" ref="Y10:Y11" si="5">TEXT(Z10, "ddd")</f>
        <v>Wed</v>
      </c>
      <c r="Z10" s="21">
        <f>DATE(W3, 12, 25)</f>
        <v>43824</v>
      </c>
      <c r="AB10" s="6" t="s">
        <v>35</v>
      </c>
      <c r="AC10" s="6">
        <v>6</v>
      </c>
      <c r="AD10" s="6">
        <v>1</v>
      </c>
      <c r="AE10" s="6">
        <v>2</v>
      </c>
      <c r="AG10" s="18" t="str">
        <f t="shared" ref="AG10:AG32" si="6">IF(OR($U$29=FALSE, $F10="", $G10=""), "", $G10*($U$34-$D10))</f>
        <v/>
      </c>
      <c r="AI10" s="44" t="str">
        <f>IF($M10="", "", IF($M10&lt;='Intro &amp; Setup'!$AH$18, $M10, 'Intro &amp; Setup'!$AH$18))</f>
        <v/>
      </c>
      <c r="AJ10" s="38" t="str">
        <f>IF($M10="", "", IF($M10&lt;='Intro &amp; Setup'!$AH$18, 0, $M10-'Intro &amp; Setup'!$AH$18))</f>
        <v/>
      </c>
      <c r="AL10" s="44" t="str">
        <f>IF($P10="", "", IF($P10&lt;='Intro &amp; Setup'!$AH$18, $P10, 'Intro &amp; Setup'!$AH$18))</f>
        <v/>
      </c>
      <c r="AM10" s="38" t="str">
        <f>IF($P10="", "", IF($P10&lt;='Intro &amp; Setup'!$AH$18, 0, $P10-'Intro &amp; Setup'!$AH$18))</f>
        <v/>
      </c>
      <c r="AO10" s="55" t="str">
        <f>IF('Intro &amp; Setup'!$T18="", "", 'Intro &amp; Setup'!$T18)</f>
        <v>Wendy</v>
      </c>
      <c r="AQ10" s="5" t="str">
        <f t="shared" si="2"/>
        <v/>
      </c>
      <c r="AS10" s="35" t="str">
        <f t="shared" ref="AS10:AS32" si="7">IF($AG10="", "", $AG10/($U$34-$D10)*($U$37-$E10))</f>
        <v/>
      </c>
      <c r="AT10" s="35" t="str">
        <f t="shared" ref="AT10:AT32" si="8">IF($H10="", "", $H10/($U$34-$D10)*($U$37-$E10))</f>
        <v/>
      </c>
    </row>
    <row r="11" spans="1:46" x14ac:dyDescent="0.25">
      <c r="A11" s="7"/>
      <c r="B11" s="100"/>
      <c r="C11" s="101"/>
      <c r="D11" s="102"/>
      <c r="E11" s="102"/>
      <c r="F11" s="103"/>
      <c r="G11" s="103"/>
      <c r="H11" s="104"/>
      <c r="I11" s="105"/>
      <c r="J11" s="7"/>
      <c r="K11" s="35" t="str">
        <f t="shared" si="1"/>
        <v/>
      </c>
      <c r="L11" s="7"/>
      <c r="M11" s="44" t="str">
        <f t="shared" si="3"/>
        <v/>
      </c>
      <c r="N11" s="52" t="str">
        <f>IF($M11="", "", IF($I11="", ($AI11*'Intro &amp; Setup'!$AH$20)+($AJ11*'Intro &amp; Setup'!$AH$22), ($M11*$I11)))</f>
        <v/>
      </c>
      <c r="O11" s="7"/>
      <c r="P11" s="44" t="str">
        <f t="shared" si="4"/>
        <v/>
      </c>
      <c r="Q11" s="70" t="str">
        <f>IF($P11="", "", IF($I11="", ($AL11*'Intro &amp; Setup'!$AH$20)+($AM11*'Intro &amp; Setup'!$AH$22), ($P11*$I11)))</f>
        <v/>
      </c>
      <c r="R11" s="7"/>
      <c r="U11" s="22" t="s">
        <v>36</v>
      </c>
      <c r="W11" s="23">
        <f>IF(Y10="Sat", W10+1, IF(Y11="Sat", Z11+INDEX(AD4:AD10, MATCH(Y11, AB4:AB10, 0)), Z11))</f>
        <v>43825</v>
      </c>
      <c r="X11" s="15"/>
      <c r="Y11" s="6" t="str">
        <f t="shared" si="5"/>
        <v>Thu</v>
      </c>
      <c r="Z11" s="24">
        <f>DATE(W3, 12, 26)</f>
        <v>43825</v>
      </c>
      <c r="AG11" s="18" t="str">
        <f t="shared" si="6"/>
        <v/>
      </c>
      <c r="AI11" s="44" t="str">
        <f>IF($M11="", "", IF($M11&lt;='Intro &amp; Setup'!$AH$18, $M11, 'Intro &amp; Setup'!$AH$18))</f>
        <v/>
      </c>
      <c r="AJ11" s="38" t="str">
        <f>IF($M11="", "", IF($M11&lt;='Intro &amp; Setup'!$AH$18, 0, $M11-'Intro &amp; Setup'!$AH$18))</f>
        <v/>
      </c>
      <c r="AL11" s="44" t="str">
        <f>IF($P11="", "", IF($P11&lt;='Intro &amp; Setup'!$AH$18, $P11, 'Intro &amp; Setup'!$AH$18))</f>
        <v/>
      </c>
      <c r="AM11" s="38" t="str">
        <f>IF($P11="", "", IF($P11&lt;='Intro &amp; Setup'!$AH$18, 0, $P11-'Intro &amp; Setup'!$AH$18))</f>
        <v/>
      </c>
      <c r="AO11" s="55" t="str">
        <f>IF('Intro &amp; Setup'!$T19="", "", 'Intro &amp; Setup'!$T19)</f>
        <v>Sean</v>
      </c>
      <c r="AQ11" s="5" t="str">
        <f t="shared" si="2"/>
        <v/>
      </c>
      <c r="AS11" s="35" t="str">
        <f t="shared" si="7"/>
        <v/>
      </c>
      <c r="AT11" s="35" t="str">
        <f t="shared" si="8"/>
        <v/>
      </c>
    </row>
    <row r="12" spans="1:46" x14ac:dyDescent="0.25">
      <c r="A12" s="7"/>
      <c r="B12" s="100"/>
      <c r="C12" s="101"/>
      <c r="D12" s="102"/>
      <c r="E12" s="102"/>
      <c r="F12" s="103"/>
      <c r="G12" s="103"/>
      <c r="H12" s="104"/>
      <c r="I12" s="105"/>
      <c r="J12" s="7"/>
      <c r="K12" s="35" t="str">
        <f t="shared" si="1"/>
        <v/>
      </c>
      <c r="L12" s="7"/>
      <c r="M12" s="44" t="str">
        <f t="shared" si="3"/>
        <v/>
      </c>
      <c r="N12" s="52" t="str">
        <f>IF($M12="", "", IF($I12="", ($AI12*'Intro &amp; Setup'!$AH$20)+($AJ12*'Intro &amp; Setup'!$AH$22), ($M12*$I12)))</f>
        <v/>
      </c>
      <c r="O12" s="7"/>
      <c r="P12" s="44" t="str">
        <f t="shared" si="4"/>
        <v/>
      </c>
      <c r="Q12" s="70" t="str">
        <f>IF($P12="", "", IF($I12="", ($AL12*'Intro &amp; Setup'!$AH$20)+($AM12*'Intro &amp; Setup'!$AH$22), ($P12*$I12)))</f>
        <v/>
      </c>
      <c r="R12" s="7"/>
      <c r="AG12" s="18" t="str">
        <f t="shared" si="6"/>
        <v/>
      </c>
      <c r="AI12" s="44" t="str">
        <f>IF($M12="", "", IF($M12&lt;='Intro &amp; Setup'!$AH$18, $M12, 'Intro &amp; Setup'!$AH$18))</f>
        <v/>
      </c>
      <c r="AJ12" s="38" t="str">
        <f>IF($M12="", "", IF($M12&lt;='Intro &amp; Setup'!$AH$18, 0, $M12-'Intro &amp; Setup'!$AH$18))</f>
        <v/>
      </c>
      <c r="AL12" s="44" t="str">
        <f>IF($P12="", "", IF($P12&lt;='Intro &amp; Setup'!$AH$18, $P12, 'Intro &amp; Setup'!$AH$18))</f>
        <v/>
      </c>
      <c r="AM12" s="38" t="str">
        <f>IF($P12="", "", IF($P12&lt;='Intro &amp; Setup'!$AH$18, 0, $P12-'Intro &amp; Setup'!$AH$18))</f>
        <v/>
      </c>
      <c r="AO12" s="55" t="str">
        <f>IF('Intro &amp; Setup'!$T20="", "", 'Intro &amp; Setup'!$T20)</f>
        <v>Michelle</v>
      </c>
      <c r="AQ12" s="5" t="str">
        <f t="shared" si="2"/>
        <v/>
      </c>
      <c r="AS12" s="35" t="str">
        <f t="shared" si="7"/>
        <v/>
      </c>
      <c r="AT12" s="35" t="str">
        <f t="shared" si="8"/>
        <v/>
      </c>
    </row>
    <row r="13" spans="1:46" x14ac:dyDescent="0.25">
      <c r="A13" s="7"/>
      <c r="B13" s="100"/>
      <c r="C13" s="101"/>
      <c r="D13" s="102"/>
      <c r="E13" s="102"/>
      <c r="F13" s="103"/>
      <c r="G13" s="103"/>
      <c r="H13" s="104"/>
      <c r="I13" s="105"/>
      <c r="J13" s="7"/>
      <c r="K13" s="35" t="str">
        <f t="shared" si="1"/>
        <v/>
      </c>
      <c r="L13" s="7"/>
      <c r="M13" s="44" t="str">
        <f t="shared" si="3"/>
        <v/>
      </c>
      <c r="N13" s="52" t="str">
        <f>IF($M13="", "", IF($I13="", ($AI13*'Intro &amp; Setup'!$AH$20)+($AJ13*'Intro &amp; Setup'!$AH$22), ($M13*$I13)))</f>
        <v/>
      </c>
      <c r="O13" s="7"/>
      <c r="P13" s="44" t="str">
        <f t="shared" si="4"/>
        <v/>
      </c>
      <c r="Q13" s="70" t="str">
        <f>IF($P13="", "", IF($I13="", ($AL13*'Intro &amp; Setup'!$AH$20)+($AM13*'Intro &amp; Setup'!$AH$22), ($P13*$I13)))</f>
        <v/>
      </c>
      <c r="R13" s="7"/>
      <c r="U13" s="11" t="s">
        <v>15</v>
      </c>
      <c r="V13" s="11"/>
      <c r="W13" s="26">
        <f>W3+1</f>
        <v>2020</v>
      </c>
      <c r="X13" s="12"/>
      <c r="Y13" s="11" t="s">
        <v>16</v>
      </c>
      <c r="Z13" s="11" t="s">
        <v>17</v>
      </c>
      <c r="AB13" s="11" t="s">
        <v>18</v>
      </c>
      <c r="AC13" s="11" t="s">
        <v>19</v>
      </c>
      <c r="AD13" s="11" t="s">
        <v>20</v>
      </c>
      <c r="AE13" s="11" t="s">
        <v>21</v>
      </c>
      <c r="AG13" s="18" t="str">
        <f t="shared" si="6"/>
        <v/>
      </c>
      <c r="AI13" s="44" t="str">
        <f>IF($M13="", "", IF($M13&lt;='Intro &amp; Setup'!$AH$18, $M13, 'Intro &amp; Setup'!$AH$18))</f>
        <v/>
      </c>
      <c r="AJ13" s="38" t="str">
        <f>IF($M13="", "", IF($M13&lt;='Intro &amp; Setup'!$AH$18, 0, $M13-'Intro &amp; Setup'!$AH$18))</f>
        <v/>
      </c>
      <c r="AL13" s="44" t="str">
        <f>IF($P13="", "", IF($P13&lt;='Intro &amp; Setup'!$AH$18, $P13, 'Intro &amp; Setup'!$AH$18))</f>
        <v/>
      </c>
      <c r="AM13" s="38" t="str">
        <f>IF($P13="", "", IF($P13&lt;='Intro &amp; Setup'!$AH$18, 0, $P13-'Intro &amp; Setup'!$AH$18))</f>
        <v/>
      </c>
      <c r="AO13" s="55" t="str">
        <f>IF('Intro &amp; Setup'!$T21="", "", 'Intro &amp; Setup'!$T21)</f>
        <v/>
      </c>
      <c r="AQ13" s="5" t="str">
        <f t="shared" si="2"/>
        <v/>
      </c>
      <c r="AS13" s="35" t="str">
        <f t="shared" si="7"/>
        <v/>
      </c>
      <c r="AT13" s="35" t="str">
        <f t="shared" si="8"/>
        <v/>
      </c>
    </row>
    <row r="14" spans="1:46" x14ac:dyDescent="0.25">
      <c r="A14" s="7"/>
      <c r="B14" s="100"/>
      <c r="C14" s="101"/>
      <c r="D14" s="102"/>
      <c r="E14" s="102"/>
      <c r="F14" s="103"/>
      <c r="G14" s="103"/>
      <c r="H14" s="104"/>
      <c r="I14" s="105"/>
      <c r="J14" s="7"/>
      <c r="K14" s="35" t="str">
        <f t="shared" si="1"/>
        <v/>
      </c>
      <c r="L14" s="7"/>
      <c r="M14" s="44" t="str">
        <f t="shared" si="3"/>
        <v/>
      </c>
      <c r="N14" s="52" t="str">
        <f>IF($M14="", "", IF($I14="", ($AI14*'Intro &amp; Setup'!$AH$20)+($AJ14*'Intro &amp; Setup'!$AH$22), ($M14*$I14)))</f>
        <v/>
      </c>
      <c r="O14" s="7"/>
      <c r="P14" s="44" t="str">
        <f t="shared" si="4"/>
        <v/>
      </c>
      <c r="Q14" s="70" t="str">
        <f>IF($P14="", "", IF($I14="", ($AL14*'Intro &amp; Setup'!$AH$20)+($AM14*'Intro &amp; Setup'!$AH$22), ($P14*$I14)))</f>
        <v/>
      </c>
      <c r="R14" s="7"/>
      <c r="U14" s="13" t="s">
        <v>22</v>
      </c>
      <c r="W14" s="14">
        <f>IF(Y14="Sat", Z14+2, IF(Y14="Sun", Z14+1, Z14))</f>
        <v>43831</v>
      </c>
      <c r="X14" s="15"/>
      <c r="Y14" s="16" t="str">
        <f>TEXT(Z14, "ddd")</f>
        <v>Wed</v>
      </c>
      <c r="Z14" s="17">
        <f>DATE(W13, MONTH(1), DAY(1))</f>
        <v>43831</v>
      </c>
      <c r="AB14" s="4" t="s">
        <v>23</v>
      </c>
      <c r="AC14" s="4">
        <v>0</v>
      </c>
      <c r="AD14" s="4">
        <v>0</v>
      </c>
      <c r="AE14" s="4">
        <v>3</v>
      </c>
      <c r="AF14" s="25"/>
      <c r="AG14" s="18" t="str">
        <f t="shared" si="6"/>
        <v/>
      </c>
      <c r="AI14" s="44" t="str">
        <f>IF($M14="", "", IF($M14&lt;='Intro &amp; Setup'!$AH$18, $M14, 'Intro &amp; Setup'!$AH$18))</f>
        <v/>
      </c>
      <c r="AJ14" s="38" t="str">
        <f>IF($M14="", "", IF($M14&lt;='Intro &amp; Setup'!$AH$18, 0, $M14-'Intro &amp; Setup'!$AH$18))</f>
        <v/>
      </c>
      <c r="AL14" s="44" t="str">
        <f>IF($P14="", "", IF($P14&lt;='Intro &amp; Setup'!$AH$18, $P14, 'Intro &amp; Setup'!$AH$18))</f>
        <v/>
      </c>
      <c r="AM14" s="38" t="str">
        <f>IF($P14="", "", IF($P14&lt;='Intro &amp; Setup'!$AH$18, 0, $P14-'Intro &amp; Setup'!$AH$18))</f>
        <v/>
      </c>
      <c r="AO14" s="55" t="str">
        <f>IF('Intro &amp; Setup'!$T22="", "", 'Intro &amp; Setup'!$T22)</f>
        <v/>
      </c>
      <c r="AQ14" s="5" t="str">
        <f t="shared" si="2"/>
        <v/>
      </c>
      <c r="AS14" s="35" t="str">
        <f t="shared" si="7"/>
        <v/>
      </c>
      <c r="AT14" s="35" t="str">
        <f t="shared" si="8"/>
        <v/>
      </c>
    </row>
    <row r="15" spans="1:46" x14ac:dyDescent="0.25">
      <c r="A15" s="7"/>
      <c r="B15" s="100"/>
      <c r="C15" s="101"/>
      <c r="D15" s="102"/>
      <c r="E15" s="102"/>
      <c r="F15" s="103"/>
      <c r="G15" s="103"/>
      <c r="H15" s="104"/>
      <c r="I15" s="105"/>
      <c r="J15" s="7"/>
      <c r="K15" s="35" t="str">
        <f t="shared" si="1"/>
        <v/>
      </c>
      <c r="L15" s="7"/>
      <c r="M15" s="44" t="str">
        <f t="shared" si="3"/>
        <v/>
      </c>
      <c r="N15" s="52" t="str">
        <f>IF($M15="", "", IF($I15="", ($AI15*'Intro &amp; Setup'!$AH$20)+($AJ15*'Intro &amp; Setup'!$AH$22), ($M15*$I15)))</f>
        <v/>
      </c>
      <c r="O15" s="7"/>
      <c r="P15" s="44" t="str">
        <f t="shared" si="4"/>
        <v/>
      </c>
      <c r="Q15" s="70" t="str">
        <f>IF($P15="", "", IF($I15="", ($AL15*'Intro &amp; Setup'!$AH$20)+($AM15*'Intro &amp; Setup'!$AH$22), ($P15*$I15)))</f>
        <v/>
      </c>
      <c r="R15" s="7"/>
      <c r="U15" s="18" t="s">
        <v>24</v>
      </c>
      <c r="W15" s="19">
        <f>Z15-INDEX(AE14:AE20, MATCH(Y15, AB14:AB20, 0))</f>
        <v>43931</v>
      </c>
      <c r="X15" s="15"/>
      <c r="Y15" s="20" t="str">
        <f t="shared" ref="Y15:Y16" si="9">TEXT(Z15, "ddd")</f>
        <v>Sun</v>
      </c>
      <c r="Z15" s="21">
        <f>DATE(YEAR(Z14),MONTH(DATE(YEAR(Z14),MONTH(1),DAY(1)))+((INT(((MOD((19*(MOD(YEAR(Z14),19))+(INT(YEAR(Z14)/100))-(INT(INT(YEAR(Z14)/100)/4))-(INT(((INT(YEAR(Z14)/100))-(INT(((INT(YEAR(Z14)/100))+8)/25))+1)/3))+15),30))+(MOD((32+2*(MOD(INT(YEAR(Z14)/100),4))+2*(INT((MOD(YEAR(Z14),100))/4))-(MOD((19*(MOD(YEAR(Z14),19))+(INT(YEAR(Z14)/100))-(INT(INT(YEAR(Z14)/100)/4))-(INT(((INT(YEAR(Z14)/100))-(INT(((INT(YEAR(Z14)/100))+8)/25))+1)/3))+15),30))-(MOD((MOD(YEAR(Z14),100)),4))),7))-7*(INT(((MOD(YEAR(Z14),19))+11*(MOD((19*(MOD(YEAR(Z14),19))+(INT(YEAR(Z14)/100))-(INT(INT(YEAR(Z14)/100)/4))-(INT(((INT(YEAR(Z14)/100))-(INT(((INT(YEAR(Z14)/100))+8)/25))+1)/3))+15),30))+22*(MOD((32+2*(MOD(INT(YEAR(Z14)/100),4))+2*(INT((MOD(YEAR(Z14),100))/4))-(MOD((19*(MOD(YEAR(Z14),19))+(INT(YEAR(Z14)/100))-(INT(INT(YEAR(Z14)/100)/4))-(INT(((INT(YEAR(Z14)/100))-(INT(((INT(YEAR(Z14)/100))+8)/25))+1)/3))+15),30))-(MOD((MOD(YEAR(Z14),100)),4))),7)))/451))+114)/31))-1),DAY(DATE(YEAR(Z14),MONTH(1),DAY(1)))+(((MOD(((MOD((19*(MOD(YEAR(Z14),19))+(INT(YEAR(Z14)/100))-(INT(INT(YEAR(Z14)/100)/4))-(INT(((INT(YEAR(Z14)/100))-(INT(((INT(YEAR(Z14)/100))+8)/25))+1)/3))+15),30))+(MOD((32+2*(MOD(INT(YEAR(Z14)/100),4))+2*(INT((MOD(YEAR(Z14),100))/4))-(MOD((19*(MOD(YEAR(Z14),19))+(INT(YEAR(Z14)/100))-(INT(INT(YEAR(Z14)/100)/4))-(INT(((INT(YEAR(Z14)/100))-(INT(((INT(YEAR(Z14)/100))+8)/25))+1)/3))+15),30))-(MOD((MOD(YEAR(Z14),100)),4))),7))-7*(INT(((MOD(YEAR(Z14),19))+11*(MOD((19*(MOD(YEAR(Z14),19))+(INT(YEAR(Z14)/100))-(INT(INT(YEAR(Z14)/100)/4))-(INT(((INT(YEAR(Z14)/100))-(INT(((INT(YEAR(Z14)/100))+8)/25))+1)/3))+15),30))+22*(MOD((32+2*(MOD(INT(YEAR(Z14)/100),4))+2*(INT((MOD(YEAR(Z14),100))/4))-(MOD((19*(MOD(YEAR(Z14),19))+(INT(YEAR(Z14)/100))-(INT(INT(YEAR(Z14)/100)/4))-(INT(((INT(YEAR(Z14)/100))-(INT(((INT(YEAR(Z14)/100))+8)/25))+1)/3))+15),30))-(MOD((MOD(YEAR(Z14),100)),4))),7)))/451))+114),31))+1)-1))</f>
        <v>43933</v>
      </c>
      <c r="AB15" s="5" t="s">
        <v>25</v>
      </c>
      <c r="AC15" s="5">
        <v>1</v>
      </c>
      <c r="AD15" s="5">
        <v>6</v>
      </c>
      <c r="AE15" s="5">
        <v>4</v>
      </c>
      <c r="AF15" s="25"/>
      <c r="AG15" s="18" t="str">
        <f t="shared" si="6"/>
        <v/>
      </c>
      <c r="AI15" s="44" t="str">
        <f>IF($M15="", "", IF($M15&lt;='Intro &amp; Setup'!$AH$18, $M15, 'Intro &amp; Setup'!$AH$18))</f>
        <v/>
      </c>
      <c r="AJ15" s="38" t="str">
        <f>IF($M15="", "", IF($M15&lt;='Intro &amp; Setup'!$AH$18, 0, $M15-'Intro &amp; Setup'!$AH$18))</f>
        <v/>
      </c>
      <c r="AL15" s="44" t="str">
        <f>IF($P15="", "", IF($P15&lt;='Intro &amp; Setup'!$AH$18, $P15, 'Intro &amp; Setup'!$AH$18))</f>
        <v/>
      </c>
      <c r="AM15" s="38" t="str">
        <f>IF($P15="", "", IF($P15&lt;='Intro &amp; Setup'!$AH$18, 0, $P15-'Intro &amp; Setup'!$AH$18))</f>
        <v/>
      </c>
      <c r="AO15" s="55" t="str">
        <f>IF('Intro &amp; Setup'!$T23="", "", 'Intro &amp; Setup'!$T23)</f>
        <v/>
      </c>
      <c r="AQ15" s="5" t="str">
        <f t="shared" si="2"/>
        <v/>
      </c>
      <c r="AS15" s="35" t="str">
        <f t="shared" si="7"/>
        <v/>
      </c>
      <c r="AT15" s="35" t="str">
        <f t="shared" si="8"/>
        <v/>
      </c>
    </row>
    <row r="16" spans="1:46" x14ac:dyDescent="0.25">
      <c r="A16" s="7"/>
      <c r="B16" s="100"/>
      <c r="C16" s="101"/>
      <c r="D16" s="102"/>
      <c r="E16" s="102"/>
      <c r="F16" s="103"/>
      <c r="G16" s="103"/>
      <c r="H16" s="104"/>
      <c r="I16" s="105"/>
      <c r="J16" s="7"/>
      <c r="K16" s="35" t="str">
        <f t="shared" si="1"/>
        <v/>
      </c>
      <c r="L16" s="7"/>
      <c r="M16" s="44" t="str">
        <f t="shared" si="3"/>
        <v/>
      </c>
      <c r="N16" s="52" t="str">
        <f>IF($M16="", "", IF($I16="", ($AI16*'Intro &amp; Setup'!$AH$20)+($AJ16*'Intro &amp; Setup'!$AH$22), ($M16*$I16)))</f>
        <v/>
      </c>
      <c r="O16" s="7"/>
      <c r="P16" s="44" t="str">
        <f t="shared" si="4"/>
        <v/>
      </c>
      <c r="Q16" s="70" t="str">
        <f>IF($P16="", "", IF($I16="", ($AL16*'Intro &amp; Setup'!$AH$20)+($AM16*'Intro &amp; Setup'!$AH$22), ($P16*$I16)))</f>
        <v/>
      </c>
      <c r="R16" s="7"/>
      <c r="U16" s="18" t="s">
        <v>26</v>
      </c>
      <c r="W16" s="19">
        <f>W15+3</f>
        <v>43934</v>
      </c>
      <c r="X16" s="15"/>
      <c r="Y16" s="20" t="str">
        <f t="shared" si="9"/>
        <v>Sun</v>
      </c>
      <c r="Z16" s="21">
        <f>Z15</f>
        <v>43933</v>
      </c>
      <c r="AB16" s="5" t="s">
        <v>27</v>
      </c>
      <c r="AC16" s="5">
        <v>2</v>
      </c>
      <c r="AD16" s="5">
        <v>5</v>
      </c>
      <c r="AE16" s="5">
        <v>5</v>
      </c>
      <c r="AF16" s="25"/>
      <c r="AG16" s="18" t="str">
        <f t="shared" si="6"/>
        <v/>
      </c>
      <c r="AI16" s="44" t="str">
        <f>IF($M16="", "", IF($M16&lt;='Intro &amp; Setup'!$AH$18, $M16, 'Intro &amp; Setup'!$AH$18))</f>
        <v/>
      </c>
      <c r="AJ16" s="38" t="str">
        <f>IF($M16="", "", IF($M16&lt;='Intro &amp; Setup'!$AH$18, 0, $M16-'Intro &amp; Setup'!$AH$18))</f>
        <v/>
      </c>
      <c r="AL16" s="44" t="str">
        <f>IF($P16="", "", IF($P16&lt;='Intro &amp; Setup'!$AH$18, $P16, 'Intro &amp; Setup'!$AH$18))</f>
        <v/>
      </c>
      <c r="AM16" s="38" t="str">
        <f>IF($P16="", "", IF($P16&lt;='Intro &amp; Setup'!$AH$18, 0, $P16-'Intro &amp; Setup'!$AH$18))</f>
        <v/>
      </c>
      <c r="AO16" s="55" t="str">
        <f>IF('Intro &amp; Setup'!$T24="", "", 'Intro &amp; Setup'!$T24)</f>
        <v/>
      </c>
      <c r="AQ16" s="5" t="str">
        <f t="shared" si="2"/>
        <v/>
      </c>
      <c r="AS16" s="35" t="str">
        <f t="shared" si="7"/>
        <v/>
      </c>
      <c r="AT16" s="35" t="str">
        <f t="shared" si="8"/>
        <v/>
      </c>
    </row>
    <row r="17" spans="1:46" x14ac:dyDescent="0.25">
      <c r="A17" s="7"/>
      <c r="B17" s="100"/>
      <c r="C17" s="101"/>
      <c r="D17" s="102"/>
      <c r="E17" s="102"/>
      <c r="F17" s="103"/>
      <c r="G17" s="103"/>
      <c r="H17" s="104"/>
      <c r="I17" s="105"/>
      <c r="J17" s="7"/>
      <c r="K17" s="35" t="str">
        <f t="shared" si="1"/>
        <v/>
      </c>
      <c r="L17" s="7"/>
      <c r="M17" s="44" t="str">
        <f t="shared" si="3"/>
        <v/>
      </c>
      <c r="N17" s="52" t="str">
        <f>IF($M17="", "", IF($I17="", ($AI17*'Intro &amp; Setup'!$AH$20)+($AJ17*'Intro &amp; Setup'!$AH$22), ($M17*$I17)))</f>
        <v/>
      </c>
      <c r="O17" s="7"/>
      <c r="P17" s="44" t="str">
        <f t="shared" si="4"/>
        <v/>
      </c>
      <c r="Q17" s="70" t="str">
        <f>IF($P17="", "", IF($I17="", ($AL17*'Intro &amp; Setup'!$AH$20)+($AM17*'Intro &amp; Setup'!$AH$22), ($P17*$I17)))</f>
        <v/>
      </c>
      <c r="R17" s="7"/>
      <c r="U17" s="18" t="s">
        <v>28</v>
      </c>
      <c r="W17" s="19">
        <f>Z17+INDEX(AD14:AD20, MATCH(Y17, AB14:AB20, 0))</f>
        <v>43955</v>
      </c>
      <c r="X17" s="15"/>
      <c r="Y17" s="20" t="str">
        <f>TEXT(Z17, "ddd")</f>
        <v>Fri</v>
      </c>
      <c r="Z17" s="21">
        <f>DATE(W13, 5, 1)</f>
        <v>43952</v>
      </c>
      <c r="AB17" s="5" t="s">
        <v>29</v>
      </c>
      <c r="AC17" s="5">
        <v>3</v>
      </c>
      <c r="AD17" s="5">
        <v>4</v>
      </c>
      <c r="AE17" s="5">
        <v>6</v>
      </c>
      <c r="AF17" s="25"/>
      <c r="AG17" s="18" t="str">
        <f t="shared" si="6"/>
        <v/>
      </c>
      <c r="AI17" s="44" t="str">
        <f>IF($M17="", "", IF($M17&lt;='Intro &amp; Setup'!$AH$18, $M17, 'Intro &amp; Setup'!$AH$18))</f>
        <v/>
      </c>
      <c r="AJ17" s="38" t="str">
        <f>IF($M17="", "", IF($M17&lt;='Intro &amp; Setup'!$AH$18, 0, $M17-'Intro &amp; Setup'!$AH$18))</f>
        <v/>
      </c>
      <c r="AL17" s="44" t="str">
        <f>IF($P17="", "", IF($P17&lt;='Intro &amp; Setup'!$AH$18, $P17, 'Intro &amp; Setup'!$AH$18))</f>
        <v/>
      </c>
      <c r="AM17" s="38" t="str">
        <f>IF($P17="", "", IF($P17&lt;='Intro &amp; Setup'!$AH$18, 0, $P17-'Intro &amp; Setup'!$AH$18))</f>
        <v/>
      </c>
      <c r="AO17" s="55" t="str">
        <f>IF('Intro &amp; Setup'!$T25="", "", 'Intro &amp; Setup'!$T25)</f>
        <v/>
      </c>
      <c r="AQ17" s="5" t="str">
        <f t="shared" si="2"/>
        <v/>
      </c>
      <c r="AS17" s="35" t="str">
        <f t="shared" si="7"/>
        <v/>
      </c>
      <c r="AT17" s="35" t="str">
        <f t="shared" si="8"/>
        <v/>
      </c>
    </row>
    <row r="18" spans="1:46" x14ac:dyDescent="0.25">
      <c r="A18" s="7"/>
      <c r="B18" s="100"/>
      <c r="C18" s="101"/>
      <c r="D18" s="102"/>
      <c r="E18" s="102"/>
      <c r="F18" s="103"/>
      <c r="G18" s="103"/>
      <c r="H18" s="104"/>
      <c r="I18" s="105"/>
      <c r="J18" s="7"/>
      <c r="K18" s="35" t="str">
        <f t="shared" si="1"/>
        <v/>
      </c>
      <c r="L18" s="7"/>
      <c r="M18" s="44" t="str">
        <f t="shared" si="3"/>
        <v/>
      </c>
      <c r="N18" s="52" t="str">
        <f>IF($M18="", "", IF($I18="", ($AI18*'Intro &amp; Setup'!$AH$20)+($AJ18*'Intro &amp; Setup'!$AH$22), ($M18*$I18)))</f>
        <v/>
      </c>
      <c r="O18" s="7"/>
      <c r="P18" s="44" t="str">
        <f t="shared" si="4"/>
        <v/>
      </c>
      <c r="Q18" s="70" t="str">
        <f>IF($P18="", "", IF($I18="", ($AL18*'Intro &amp; Setup'!$AH$20)+($AM18*'Intro &amp; Setup'!$AH$22), ($P18*$I18)))</f>
        <v/>
      </c>
      <c r="R18" s="7"/>
      <c r="U18" s="18" t="s">
        <v>30</v>
      </c>
      <c r="W18" s="19">
        <f>Z18-INDEX(AC14:AC20, MATCH(Y18, AB14:AB20, 0))</f>
        <v>43976</v>
      </c>
      <c r="X18" s="15"/>
      <c r="Y18" s="20" t="str">
        <f>TEXT(Z18, "ddd")</f>
        <v>Sun</v>
      </c>
      <c r="Z18" s="21">
        <f>DATE(W13, 5, 31)</f>
        <v>43982</v>
      </c>
      <c r="AB18" s="5" t="s">
        <v>31</v>
      </c>
      <c r="AC18" s="5">
        <v>4</v>
      </c>
      <c r="AD18" s="5">
        <v>3</v>
      </c>
      <c r="AE18" s="5">
        <v>0</v>
      </c>
      <c r="AF18" s="25"/>
      <c r="AG18" s="18" t="str">
        <f t="shared" si="6"/>
        <v/>
      </c>
      <c r="AI18" s="44" t="str">
        <f>IF($M18="", "", IF($M18&lt;='Intro &amp; Setup'!$AH$18, $M18, 'Intro &amp; Setup'!$AH$18))</f>
        <v/>
      </c>
      <c r="AJ18" s="38" t="str">
        <f>IF($M18="", "", IF($M18&lt;='Intro &amp; Setup'!$AH$18, 0, $M18-'Intro &amp; Setup'!$AH$18))</f>
        <v/>
      </c>
      <c r="AL18" s="44" t="str">
        <f>IF($P18="", "", IF($P18&lt;='Intro &amp; Setup'!$AH$18, $P18, 'Intro &amp; Setup'!$AH$18))</f>
        <v/>
      </c>
      <c r="AM18" s="38" t="str">
        <f>IF($P18="", "", IF($P18&lt;='Intro &amp; Setup'!$AH$18, 0, $P18-'Intro &amp; Setup'!$AH$18))</f>
        <v/>
      </c>
      <c r="AO18" s="55" t="str">
        <f>IF('Intro &amp; Setup'!$T26="", "", 'Intro &amp; Setup'!$T26)</f>
        <v/>
      </c>
      <c r="AQ18" s="5" t="str">
        <f t="shared" si="2"/>
        <v/>
      </c>
      <c r="AS18" s="35" t="str">
        <f t="shared" si="7"/>
        <v/>
      </c>
      <c r="AT18" s="35" t="str">
        <f t="shared" si="8"/>
        <v/>
      </c>
    </row>
    <row r="19" spans="1:46" x14ac:dyDescent="0.25">
      <c r="A19" s="7"/>
      <c r="B19" s="100"/>
      <c r="C19" s="101"/>
      <c r="D19" s="102"/>
      <c r="E19" s="102"/>
      <c r="F19" s="103"/>
      <c r="G19" s="103"/>
      <c r="H19" s="104"/>
      <c r="I19" s="105"/>
      <c r="J19" s="7"/>
      <c r="K19" s="35" t="str">
        <f t="shared" si="1"/>
        <v/>
      </c>
      <c r="L19" s="7"/>
      <c r="M19" s="44" t="str">
        <f t="shared" si="3"/>
        <v/>
      </c>
      <c r="N19" s="52" t="str">
        <f>IF($M19="", "", IF($I19="", ($AI19*'Intro &amp; Setup'!$AH$20)+($AJ19*'Intro &amp; Setup'!$AH$22), ($M19*$I19)))</f>
        <v/>
      </c>
      <c r="O19" s="7"/>
      <c r="P19" s="44" t="str">
        <f t="shared" si="4"/>
        <v/>
      </c>
      <c r="Q19" s="70" t="str">
        <f>IF($P19="", "", IF($I19="", ($AL19*'Intro &amp; Setup'!$AH$20)+($AM19*'Intro &amp; Setup'!$AH$22), ($P19*$I19)))</f>
        <v/>
      </c>
      <c r="R19" s="7"/>
      <c r="U19" s="18" t="s">
        <v>32</v>
      </c>
      <c r="W19" s="19">
        <f>Z19-INDEX(AC14:AC20, MATCH(Y19, AB14:AB20, 0))</f>
        <v>44074</v>
      </c>
      <c r="X19" s="15"/>
      <c r="Y19" s="20" t="str">
        <f>TEXT(Z19, "ddd")</f>
        <v>Mon</v>
      </c>
      <c r="Z19" s="21">
        <f>DATE(W13, 8, 31)</f>
        <v>44074</v>
      </c>
      <c r="AB19" s="5" t="s">
        <v>33</v>
      </c>
      <c r="AC19" s="5">
        <v>5</v>
      </c>
      <c r="AD19" s="5">
        <v>2</v>
      </c>
      <c r="AE19" s="5">
        <v>1</v>
      </c>
      <c r="AF19" s="25"/>
      <c r="AG19" s="18" t="str">
        <f t="shared" si="6"/>
        <v/>
      </c>
      <c r="AI19" s="44" t="str">
        <f>IF($M19="", "", IF($M19&lt;='Intro &amp; Setup'!$AH$18, $M19, 'Intro &amp; Setup'!$AH$18))</f>
        <v/>
      </c>
      <c r="AJ19" s="38" t="str">
        <f>IF($M19="", "", IF($M19&lt;='Intro &amp; Setup'!$AH$18, 0, $M19-'Intro &amp; Setup'!$AH$18))</f>
        <v/>
      </c>
      <c r="AL19" s="44" t="str">
        <f>IF($P19="", "", IF($P19&lt;='Intro &amp; Setup'!$AH$18, $P19, 'Intro &amp; Setup'!$AH$18))</f>
        <v/>
      </c>
      <c r="AM19" s="38" t="str">
        <f>IF($P19="", "", IF($P19&lt;='Intro &amp; Setup'!$AH$18, 0, $P19-'Intro &amp; Setup'!$AH$18))</f>
        <v/>
      </c>
      <c r="AO19" s="55" t="str">
        <f>IF('Intro &amp; Setup'!$T27="", "", 'Intro &amp; Setup'!$T27)</f>
        <v/>
      </c>
      <c r="AQ19" s="5" t="str">
        <f t="shared" si="2"/>
        <v/>
      </c>
      <c r="AS19" s="35" t="str">
        <f t="shared" si="7"/>
        <v/>
      </c>
      <c r="AT19" s="35" t="str">
        <f t="shared" si="8"/>
        <v/>
      </c>
    </row>
    <row r="20" spans="1:46" x14ac:dyDescent="0.25">
      <c r="A20" s="7"/>
      <c r="B20" s="100"/>
      <c r="C20" s="101"/>
      <c r="D20" s="102"/>
      <c r="E20" s="102"/>
      <c r="F20" s="103"/>
      <c r="G20" s="103"/>
      <c r="H20" s="104"/>
      <c r="I20" s="105"/>
      <c r="J20" s="7"/>
      <c r="K20" s="35" t="str">
        <f t="shared" si="1"/>
        <v/>
      </c>
      <c r="L20" s="7"/>
      <c r="M20" s="44" t="str">
        <f t="shared" si="3"/>
        <v/>
      </c>
      <c r="N20" s="52" t="str">
        <f>IF($M20="", "", IF($I20="", ($AI20*'Intro &amp; Setup'!$AH$20)+($AJ20*'Intro &amp; Setup'!$AH$22), ($M20*$I20)))</f>
        <v/>
      </c>
      <c r="O20" s="7"/>
      <c r="P20" s="44" t="str">
        <f t="shared" si="4"/>
        <v/>
      </c>
      <c r="Q20" s="70" t="str">
        <f>IF($P20="", "", IF($I20="", ($AL20*'Intro &amp; Setup'!$AH$20)+($AM20*'Intro &amp; Setup'!$AH$22), ($P20*$I20)))</f>
        <v/>
      </c>
      <c r="R20" s="7"/>
      <c r="U20" s="18" t="s">
        <v>34</v>
      </c>
      <c r="W20" s="19">
        <f>IF(OR(Y20="Sat", Y20="Sun"), Z20+INDEX(AD14:AD20, MATCH(Y20, AB14:AB20, 0)), Z20)</f>
        <v>44190</v>
      </c>
      <c r="X20" s="15"/>
      <c r="Y20" s="5" t="str">
        <f t="shared" ref="Y20:Y21" si="10">TEXT(Z20, "ddd")</f>
        <v>Fri</v>
      </c>
      <c r="Z20" s="21">
        <f>DATE(W13, 12, 25)</f>
        <v>44190</v>
      </c>
      <c r="AB20" s="6" t="s">
        <v>35</v>
      </c>
      <c r="AC20" s="6">
        <v>6</v>
      </c>
      <c r="AD20" s="6">
        <v>1</v>
      </c>
      <c r="AE20" s="6">
        <v>2</v>
      </c>
      <c r="AF20" s="25"/>
      <c r="AG20" s="18" t="str">
        <f t="shared" si="6"/>
        <v/>
      </c>
      <c r="AI20" s="44" t="str">
        <f>IF($M20="", "", IF($M20&lt;='Intro &amp; Setup'!$AH$18, $M20, 'Intro &amp; Setup'!$AH$18))</f>
        <v/>
      </c>
      <c r="AJ20" s="38" t="str">
        <f>IF($M20="", "", IF($M20&lt;='Intro &amp; Setup'!$AH$18, 0, $M20-'Intro &amp; Setup'!$AH$18))</f>
        <v/>
      </c>
      <c r="AL20" s="44" t="str">
        <f>IF($P20="", "", IF($P20&lt;='Intro &amp; Setup'!$AH$18, $P20, 'Intro &amp; Setup'!$AH$18))</f>
        <v/>
      </c>
      <c r="AM20" s="38" t="str">
        <f>IF($P20="", "", IF($P20&lt;='Intro &amp; Setup'!$AH$18, 0, $P20-'Intro &amp; Setup'!$AH$18))</f>
        <v/>
      </c>
      <c r="AO20" s="55" t="str">
        <f>IF('Intro &amp; Setup'!$T28="", "", 'Intro &amp; Setup'!$T28)</f>
        <v/>
      </c>
      <c r="AQ20" s="5" t="str">
        <f t="shared" si="2"/>
        <v/>
      </c>
      <c r="AS20" s="35" t="str">
        <f t="shared" si="7"/>
        <v/>
      </c>
      <c r="AT20" s="35" t="str">
        <f t="shared" si="8"/>
        <v/>
      </c>
    </row>
    <row r="21" spans="1:46" x14ac:dyDescent="0.25">
      <c r="A21" s="7"/>
      <c r="B21" s="100"/>
      <c r="C21" s="101"/>
      <c r="D21" s="102"/>
      <c r="E21" s="102"/>
      <c r="F21" s="103"/>
      <c r="G21" s="103"/>
      <c r="H21" s="104"/>
      <c r="I21" s="105"/>
      <c r="J21" s="7"/>
      <c r="K21" s="35" t="str">
        <f t="shared" si="1"/>
        <v/>
      </c>
      <c r="L21" s="7"/>
      <c r="M21" s="44" t="str">
        <f t="shared" si="3"/>
        <v/>
      </c>
      <c r="N21" s="52" t="str">
        <f>IF($M21="", "", IF($I21="", ($AI21*'Intro &amp; Setup'!$AH$20)+($AJ21*'Intro &amp; Setup'!$AH$22), ($M21*$I21)))</f>
        <v/>
      </c>
      <c r="O21" s="7"/>
      <c r="P21" s="44" t="str">
        <f t="shared" si="4"/>
        <v/>
      </c>
      <c r="Q21" s="70" t="str">
        <f>IF($P21="", "", IF($I21="", ($AL21*'Intro &amp; Setup'!$AH$20)+($AM21*'Intro &amp; Setup'!$AH$22), ($P21*$I21)))</f>
        <v/>
      </c>
      <c r="R21" s="7"/>
      <c r="U21" s="22" t="s">
        <v>36</v>
      </c>
      <c r="W21" s="23">
        <f>IF(Y20="Sat", W20+1, IF(Y21="Sat", Z21+INDEX(AD14:AD20, MATCH(Y21, AB14:AB20, 0)), Z21))</f>
        <v>44193</v>
      </c>
      <c r="X21" s="15"/>
      <c r="Y21" s="6" t="str">
        <f t="shared" si="10"/>
        <v>Sat</v>
      </c>
      <c r="Z21" s="24">
        <f>DATE(W13, 12, 26)</f>
        <v>44191</v>
      </c>
      <c r="AF21" s="25"/>
      <c r="AG21" s="18" t="str">
        <f t="shared" si="6"/>
        <v/>
      </c>
      <c r="AI21" s="44" t="str">
        <f>IF($M21="", "", IF($M21&lt;='Intro &amp; Setup'!$AH$18, $M21, 'Intro &amp; Setup'!$AH$18))</f>
        <v/>
      </c>
      <c r="AJ21" s="38" t="str">
        <f>IF($M21="", "", IF($M21&lt;='Intro &amp; Setup'!$AH$18, 0, $M21-'Intro &amp; Setup'!$AH$18))</f>
        <v/>
      </c>
      <c r="AL21" s="44" t="str">
        <f>IF($P21="", "", IF($P21&lt;='Intro &amp; Setup'!$AH$18, $P21, 'Intro &amp; Setup'!$AH$18))</f>
        <v/>
      </c>
      <c r="AM21" s="38" t="str">
        <f>IF($P21="", "", IF($P21&lt;='Intro &amp; Setup'!$AH$18, 0, $P21-'Intro &amp; Setup'!$AH$18))</f>
        <v/>
      </c>
      <c r="AO21" s="55" t="str">
        <f>IF('Intro &amp; Setup'!$T29="", "", 'Intro &amp; Setup'!$T29)</f>
        <v/>
      </c>
      <c r="AQ21" s="5" t="str">
        <f t="shared" si="2"/>
        <v/>
      </c>
      <c r="AS21" s="35" t="str">
        <f t="shared" si="7"/>
        <v/>
      </c>
      <c r="AT21" s="35" t="str">
        <f t="shared" si="8"/>
        <v/>
      </c>
    </row>
    <row r="22" spans="1:46" x14ac:dyDescent="0.25">
      <c r="A22" s="7"/>
      <c r="B22" s="100"/>
      <c r="C22" s="101"/>
      <c r="D22" s="102"/>
      <c r="E22" s="102"/>
      <c r="F22" s="103"/>
      <c r="G22" s="103"/>
      <c r="H22" s="104"/>
      <c r="I22" s="105"/>
      <c r="J22" s="7"/>
      <c r="K22" s="35" t="str">
        <f t="shared" si="1"/>
        <v/>
      </c>
      <c r="L22" s="7"/>
      <c r="M22" s="44" t="str">
        <f t="shared" si="3"/>
        <v/>
      </c>
      <c r="N22" s="52" t="str">
        <f>IF($M22="", "", IF($I22="", ($AI22*'Intro &amp; Setup'!$AH$20)+($AJ22*'Intro &amp; Setup'!$AH$22), ($M22*$I22)))</f>
        <v/>
      </c>
      <c r="O22" s="7"/>
      <c r="P22" s="44" t="str">
        <f t="shared" si="4"/>
        <v/>
      </c>
      <c r="Q22" s="70" t="str">
        <f>IF($P22="", "", IF($I22="", ($AL22*'Intro &amp; Setup'!$AH$20)+($AM22*'Intro &amp; Setup'!$AH$22), ($P22*$I22)))</f>
        <v/>
      </c>
      <c r="R22" s="7"/>
      <c r="AF22" s="25"/>
      <c r="AG22" s="18" t="str">
        <f t="shared" si="6"/>
        <v/>
      </c>
      <c r="AI22" s="44" t="str">
        <f>IF($M22="", "", IF($M22&lt;='Intro &amp; Setup'!$AH$18, $M22, 'Intro &amp; Setup'!$AH$18))</f>
        <v/>
      </c>
      <c r="AJ22" s="38" t="str">
        <f>IF($M22="", "", IF($M22&lt;='Intro &amp; Setup'!$AH$18, 0, $M22-'Intro &amp; Setup'!$AH$18))</f>
        <v/>
      </c>
      <c r="AL22" s="44" t="str">
        <f>IF($P22="", "", IF($P22&lt;='Intro &amp; Setup'!$AH$18, $P22, 'Intro &amp; Setup'!$AH$18))</f>
        <v/>
      </c>
      <c r="AM22" s="38" t="str">
        <f>IF($P22="", "", IF($P22&lt;='Intro &amp; Setup'!$AH$18, 0, $P22-'Intro &amp; Setup'!$AH$18))</f>
        <v/>
      </c>
      <c r="AO22" s="55" t="str">
        <f>IF('Intro &amp; Setup'!$T30="", "", 'Intro &amp; Setup'!$T30)</f>
        <v/>
      </c>
      <c r="AQ22" s="5" t="str">
        <f t="shared" si="2"/>
        <v/>
      </c>
      <c r="AS22" s="35" t="str">
        <f t="shared" si="7"/>
        <v/>
      </c>
      <c r="AT22" s="35" t="str">
        <f t="shared" si="8"/>
        <v/>
      </c>
    </row>
    <row r="23" spans="1:46" x14ac:dyDescent="0.25">
      <c r="A23" s="7"/>
      <c r="B23" s="100"/>
      <c r="C23" s="101"/>
      <c r="D23" s="102"/>
      <c r="E23" s="102"/>
      <c r="F23" s="103"/>
      <c r="G23" s="103"/>
      <c r="H23" s="104"/>
      <c r="I23" s="105"/>
      <c r="J23" s="7"/>
      <c r="K23" s="35" t="str">
        <f t="shared" si="1"/>
        <v/>
      </c>
      <c r="L23" s="7"/>
      <c r="M23" s="44" t="str">
        <f t="shared" si="3"/>
        <v/>
      </c>
      <c r="N23" s="52" t="str">
        <f>IF($M23="", "", IF($I23="", ($AI23*'Intro &amp; Setup'!$AH$20)+($AJ23*'Intro &amp; Setup'!$AH$22), ($M23*$I23)))</f>
        <v/>
      </c>
      <c r="O23" s="7"/>
      <c r="P23" s="44" t="str">
        <f t="shared" si="4"/>
        <v/>
      </c>
      <c r="Q23" s="70" t="str">
        <f>IF($P23="", "", IF($I23="", ($AL23*'Intro &amp; Setup'!$AH$20)+($AM23*'Intro &amp; Setup'!$AH$22), ($P23*$I23)))</f>
        <v/>
      </c>
      <c r="R23" s="7"/>
      <c r="W23" s="11" t="s">
        <v>37</v>
      </c>
      <c r="AF23" s="25"/>
      <c r="AG23" s="18" t="str">
        <f t="shared" si="6"/>
        <v/>
      </c>
      <c r="AI23" s="44" t="str">
        <f>IF($M23="", "", IF($M23&lt;='Intro &amp; Setup'!$AH$18, $M23, 'Intro &amp; Setup'!$AH$18))</f>
        <v/>
      </c>
      <c r="AJ23" s="38" t="str">
        <f>IF($M23="", "", IF($M23&lt;='Intro &amp; Setup'!$AH$18, 0, $M23-'Intro &amp; Setup'!$AH$18))</f>
        <v/>
      </c>
      <c r="AL23" s="44" t="str">
        <f>IF($P23="", "", IF($P23&lt;='Intro &amp; Setup'!$AH$18, $P23, 'Intro &amp; Setup'!$AH$18))</f>
        <v/>
      </c>
      <c r="AM23" s="38" t="str">
        <f>IF($P23="", "", IF($P23&lt;='Intro &amp; Setup'!$AH$18, 0, $P23-'Intro &amp; Setup'!$AH$18))</f>
        <v/>
      </c>
      <c r="AO23" s="56" t="str">
        <f>IF('Intro &amp; Setup'!$T31="", "", 'Intro &amp; Setup'!$T31)</f>
        <v/>
      </c>
      <c r="AQ23" s="5" t="str">
        <f t="shared" si="2"/>
        <v/>
      </c>
      <c r="AS23" s="35" t="str">
        <f t="shared" si="7"/>
        <v/>
      </c>
      <c r="AT23" s="35" t="str">
        <f t="shared" si="8"/>
        <v/>
      </c>
    </row>
    <row r="24" spans="1:46" x14ac:dyDescent="0.25">
      <c r="A24" s="7"/>
      <c r="B24" s="100"/>
      <c r="C24" s="101"/>
      <c r="D24" s="102"/>
      <c r="E24" s="102"/>
      <c r="F24" s="103"/>
      <c r="G24" s="103"/>
      <c r="H24" s="104"/>
      <c r="I24" s="105"/>
      <c r="J24" s="7"/>
      <c r="K24" s="35" t="str">
        <f t="shared" si="1"/>
        <v/>
      </c>
      <c r="L24" s="7"/>
      <c r="M24" s="44" t="str">
        <f t="shared" si="3"/>
        <v/>
      </c>
      <c r="N24" s="52" t="str">
        <f>IF($M24="", "", IF($I24="", ($AI24*'Intro &amp; Setup'!$AH$20)+($AJ24*'Intro &amp; Setup'!$AH$22), ($M24*$I24)))</f>
        <v/>
      </c>
      <c r="O24" s="7"/>
      <c r="P24" s="44" t="str">
        <f t="shared" si="4"/>
        <v/>
      </c>
      <c r="Q24" s="70" t="str">
        <f>IF($P24="", "", IF($I24="", ($AL24*'Intro &amp; Setup'!$AH$20)+($AM24*'Intro &amp; Setup'!$AH$22), ($P24*$I24)))</f>
        <v/>
      </c>
      <c r="R24" s="7"/>
      <c r="U24" s="11" t="s">
        <v>39</v>
      </c>
      <c r="W24" s="28">
        <f>$W4</f>
        <v>43466</v>
      </c>
      <c r="AF24" s="25"/>
      <c r="AG24" s="18" t="str">
        <f t="shared" si="6"/>
        <v/>
      </c>
      <c r="AI24" s="44" t="str">
        <f>IF($M24="", "", IF($M24&lt;='Intro &amp; Setup'!$AH$18, $M24, 'Intro &amp; Setup'!$AH$18))</f>
        <v/>
      </c>
      <c r="AJ24" s="38" t="str">
        <f>IF($M24="", "", IF($M24&lt;='Intro &amp; Setup'!$AH$18, 0, $M24-'Intro &amp; Setup'!$AH$18))</f>
        <v/>
      </c>
      <c r="AL24" s="44" t="str">
        <f>IF($P24="", "", IF($P24&lt;='Intro &amp; Setup'!$AH$18, $P24, 'Intro &amp; Setup'!$AH$18))</f>
        <v/>
      </c>
      <c r="AM24" s="38" t="str">
        <f>IF($P24="", "", IF($P24&lt;='Intro &amp; Setup'!$AH$18, 0, $P24-'Intro &amp; Setup'!$AH$18))</f>
        <v/>
      </c>
      <c r="AQ24" s="5" t="str">
        <f t="shared" si="2"/>
        <v/>
      </c>
      <c r="AS24" s="35" t="str">
        <f t="shared" si="7"/>
        <v/>
      </c>
      <c r="AT24" s="35" t="str">
        <f t="shared" si="8"/>
        <v/>
      </c>
    </row>
    <row r="25" spans="1:46" x14ac:dyDescent="0.25">
      <c r="A25" s="7"/>
      <c r="B25" s="100"/>
      <c r="C25" s="101"/>
      <c r="D25" s="102"/>
      <c r="E25" s="102"/>
      <c r="F25" s="103"/>
      <c r="G25" s="103"/>
      <c r="H25" s="104"/>
      <c r="I25" s="105"/>
      <c r="J25" s="7"/>
      <c r="K25" s="35" t="str">
        <f t="shared" si="1"/>
        <v/>
      </c>
      <c r="L25" s="7"/>
      <c r="M25" s="44" t="str">
        <f t="shared" si="3"/>
        <v/>
      </c>
      <c r="N25" s="52" t="str">
        <f>IF($M25="", "", IF($I25="", ($AI25*'Intro &amp; Setup'!$AH$20)+($AJ25*'Intro &amp; Setup'!$AH$22), ($M25*$I25)))</f>
        <v/>
      </c>
      <c r="O25" s="7"/>
      <c r="P25" s="44" t="str">
        <f t="shared" si="4"/>
        <v/>
      </c>
      <c r="Q25" s="70" t="str">
        <f>IF($P25="", "", IF($I25="", ($AL25*'Intro &amp; Setup'!$AH$20)+($AM25*'Intro &amp; Setup'!$AH$22), ($P25*$I25)))</f>
        <v/>
      </c>
      <c r="R25" s="7"/>
      <c r="U25" s="31">
        <f>IF($G$2="", "", $G$2)</f>
        <v>43466</v>
      </c>
      <c r="W25" s="29">
        <f t="shared" ref="W25:W31" si="11">$W5</f>
        <v>43574</v>
      </c>
      <c r="AF25" s="25"/>
      <c r="AG25" s="18" t="str">
        <f t="shared" si="6"/>
        <v/>
      </c>
      <c r="AI25" s="44" t="str">
        <f>IF($M25="", "", IF($M25&lt;='Intro &amp; Setup'!$AH$18, $M25, 'Intro &amp; Setup'!$AH$18))</f>
        <v/>
      </c>
      <c r="AJ25" s="38" t="str">
        <f>IF($M25="", "", IF($M25&lt;='Intro &amp; Setup'!$AH$18, 0, $M25-'Intro &amp; Setup'!$AH$18))</f>
        <v/>
      </c>
      <c r="AL25" s="44" t="str">
        <f>IF($P25="", "", IF($P25&lt;='Intro &amp; Setup'!$AH$18, $P25, 'Intro &amp; Setup'!$AH$18))</f>
        <v/>
      </c>
      <c r="AM25" s="38" t="str">
        <f>IF($P25="", "", IF($P25&lt;='Intro &amp; Setup'!$AH$18, 0, $P25-'Intro &amp; Setup'!$AH$18))</f>
        <v/>
      </c>
      <c r="AQ25" s="5" t="str">
        <f t="shared" si="2"/>
        <v/>
      </c>
      <c r="AS25" s="35" t="str">
        <f t="shared" si="7"/>
        <v/>
      </c>
      <c r="AT25" s="35" t="str">
        <f t="shared" si="8"/>
        <v/>
      </c>
    </row>
    <row r="26" spans="1:46" x14ac:dyDescent="0.25">
      <c r="A26" s="7"/>
      <c r="B26" s="100"/>
      <c r="C26" s="101"/>
      <c r="D26" s="102"/>
      <c r="E26" s="102"/>
      <c r="F26" s="103"/>
      <c r="G26" s="103"/>
      <c r="H26" s="104"/>
      <c r="I26" s="105"/>
      <c r="J26" s="7"/>
      <c r="K26" s="35" t="str">
        <f t="shared" si="1"/>
        <v/>
      </c>
      <c r="L26" s="7"/>
      <c r="M26" s="44" t="str">
        <f t="shared" si="3"/>
        <v/>
      </c>
      <c r="N26" s="52" t="str">
        <f>IF($M26="", "", IF($I26="", ($AI26*'Intro &amp; Setup'!$AH$20)+($AJ26*'Intro &amp; Setup'!$AH$22), ($M26*$I26)))</f>
        <v/>
      </c>
      <c r="O26" s="7"/>
      <c r="P26" s="44" t="str">
        <f t="shared" si="4"/>
        <v/>
      </c>
      <c r="Q26" s="70" t="str">
        <f>IF($P26="", "", IF($I26="", ($AL26*'Intro &amp; Setup'!$AH$20)+($AM26*'Intro &amp; Setup'!$AH$22), ($P26*$I26)))</f>
        <v/>
      </c>
      <c r="R26" s="7"/>
      <c r="U26" s="31">
        <f>IF($G$3="", "", $G$3)</f>
        <v>43830</v>
      </c>
      <c r="W26" s="29">
        <f t="shared" si="11"/>
        <v>43577</v>
      </c>
      <c r="AF26" s="25"/>
      <c r="AG26" s="18" t="str">
        <f t="shared" si="6"/>
        <v/>
      </c>
      <c r="AI26" s="44" t="str">
        <f>IF($M26="", "", IF($M26&lt;='Intro &amp; Setup'!$AH$18, $M26, 'Intro &amp; Setup'!$AH$18))</f>
        <v/>
      </c>
      <c r="AJ26" s="38" t="str">
        <f>IF($M26="", "", IF($M26&lt;='Intro &amp; Setup'!$AH$18, 0, $M26-'Intro &amp; Setup'!$AH$18))</f>
        <v/>
      </c>
      <c r="AL26" s="44" t="str">
        <f>IF($P26="", "", IF($P26&lt;='Intro &amp; Setup'!$AH$18, $P26, 'Intro &amp; Setup'!$AH$18))</f>
        <v/>
      </c>
      <c r="AM26" s="38" t="str">
        <f>IF($P26="", "", IF($P26&lt;='Intro &amp; Setup'!$AH$18, 0, $P26-'Intro &amp; Setup'!$AH$18))</f>
        <v/>
      </c>
      <c r="AQ26" s="5" t="str">
        <f t="shared" si="2"/>
        <v/>
      </c>
      <c r="AS26" s="35" t="str">
        <f t="shared" si="7"/>
        <v/>
      </c>
      <c r="AT26" s="35" t="str">
        <f t="shared" si="8"/>
        <v/>
      </c>
    </row>
    <row r="27" spans="1:46" x14ac:dyDescent="0.25">
      <c r="A27" s="7"/>
      <c r="B27" s="100"/>
      <c r="C27" s="101"/>
      <c r="D27" s="102"/>
      <c r="E27" s="102"/>
      <c r="F27" s="103"/>
      <c r="G27" s="103"/>
      <c r="H27" s="104"/>
      <c r="I27" s="105"/>
      <c r="J27" s="7"/>
      <c r="K27" s="35" t="str">
        <f t="shared" si="1"/>
        <v/>
      </c>
      <c r="L27" s="7"/>
      <c r="M27" s="44" t="str">
        <f t="shared" si="3"/>
        <v/>
      </c>
      <c r="N27" s="52" t="str">
        <f>IF($M27="", "", IF($I27="", ($AI27*'Intro &amp; Setup'!$AH$20)+($AJ27*'Intro &amp; Setup'!$AH$22), ($M27*$I27)))</f>
        <v/>
      </c>
      <c r="O27" s="7"/>
      <c r="P27" s="44" t="str">
        <f t="shared" si="4"/>
        <v/>
      </c>
      <c r="Q27" s="70" t="str">
        <f>IF($P27="", "", IF($I27="", ($AL27*'Intro &amp; Setup'!$AH$20)+($AM27*'Intro &amp; Setup'!$AH$22), ($P27*$I27)))</f>
        <v/>
      </c>
      <c r="R27" s="7"/>
      <c r="W27" s="29">
        <f t="shared" si="11"/>
        <v>43591</v>
      </c>
      <c r="AF27" s="25"/>
      <c r="AG27" s="18" t="str">
        <f t="shared" si="6"/>
        <v/>
      </c>
      <c r="AI27" s="44" t="str">
        <f>IF($M27="", "", IF($M27&lt;='Intro &amp; Setup'!$AH$18, $M27, 'Intro &amp; Setup'!$AH$18))</f>
        <v/>
      </c>
      <c r="AJ27" s="38" t="str">
        <f>IF($M27="", "", IF($M27&lt;='Intro &amp; Setup'!$AH$18, 0, $M27-'Intro &amp; Setup'!$AH$18))</f>
        <v/>
      </c>
      <c r="AL27" s="44" t="str">
        <f>IF($P27="", "", IF($P27&lt;='Intro &amp; Setup'!$AH$18, $P27, 'Intro &amp; Setup'!$AH$18))</f>
        <v/>
      </c>
      <c r="AM27" s="38" t="str">
        <f>IF($P27="", "", IF($P27&lt;='Intro &amp; Setup'!$AH$18, 0, $P27-'Intro &amp; Setup'!$AH$18))</f>
        <v/>
      </c>
      <c r="AQ27" s="5" t="str">
        <f t="shared" si="2"/>
        <v/>
      </c>
      <c r="AS27" s="35" t="str">
        <f t="shared" si="7"/>
        <v/>
      </c>
      <c r="AT27" s="35" t="str">
        <f t="shared" si="8"/>
        <v/>
      </c>
    </row>
    <row r="28" spans="1:46" x14ac:dyDescent="0.25">
      <c r="A28" s="7"/>
      <c r="B28" s="100"/>
      <c r="C28" s="101"/>
      <c r="D28" s="102"/>
      <c r="E28" s="102"/>
      <c r="F28" s="103"/>
      <c r="G28" s="103"/>
      <c r="H28" s="104"/>
      <c r="I28" s="105"/>
      <c r="J28" s="7"/>
      <c r="K28" s="35" t="str">
        <f t="shared" si="1"/>
        <v/>
      </c>
      <c r="L28" s="7"/>
      <c r="M28" s="44" t="str">
        <f t="shared" si="3"/>
        <v/>
      </c>
      <c r="N28" s="52" t="str">
        <f>IF($M28="", "", IF($I28="", ($AI28*'Intro &amp; Setup'!$AH$20)+($AJ28*'Intro &amp; Setup'!$AH$22), ($M28*$I28)))</f>
        <v/>
      </c>
      <c r="O28" s="7"/>
      <c r="P28" s="44" t="str">
        <f t="shared" si="4"/>
        <v/>
      </c>
      <c r="Q28" s="70" t="str">
        <f>IF($P28="", "", IF($I28="", ($AL28*'Intro &amp; Setup'!$AH$20)+($AM28*'Intro &amp; Setup'!$AH$22), ($P28*$I28)))</f>
        <v/>
      </c>
      <c r="R28" s="7"/>
      <c r="U28" s="32">
        <f>IF(U25="", "", DATE(YEAR(U25)+1, MONTH(U25), DAY(U25)-1))</f>
        <v>43830</v>
      </c>
      <c r="W28" s="29">
        <f t="shared" si="11"/>
        <v>43612</v>
      </c>
      <c r="AF28" s="25"/>
      <c r="AG28" s="18" t="str">
        <f t="shared" si="6"/>
        <v/>
      </c>
      <c r="AI28" s="44" t="str">
        <f>IF($M28="", "", IF($M28&lt;='Intro &amp; Setup'!$AH$18, $M28, 'Intro &amp; Setup'!$AH$18))</f>
        <v/>
      </c>
      <c r="AJ28" s="38" t="str">
        <f>IF($M28="", "", IF($M28&lt;='Intro &amp; Setup'!$AH$18, 0, $M28-'Intro &amp; Setup'!$AH$18))</f>
        <v/>
      </c>
      <c r="AL28" s="44" t="str">
        <f>IF($P28="", "", IF($P28&lt;='Intro &amp; Setup'!$AH$18, $P28, 'Intro &amp; Setup'!$AH$18))</f>
        <v/>
      </c>
      <c r="AM28" s="38" t="str">
        <f>IF($P28="", "", IF($P28&lt;='Intro &amp; Setup'!$AH$18, 0, $P28-'Intro &amp; Setup'!$AH$18))</f>
        <v/>
      </c>
      <c r="AQ28" s="5" t="str">
        <f t="shared" si="2"/>
        <v/>
      </c>
      <c r="AS28" s="35" t="str">
        <f t="shared" si="7"/>
        <v/>
      </c>
      <c r="AT28" s="35" t="str">
        <f t="shared" si="8"/>
        <v/>
      </c>
    </row>
    <row r="29" spans="1:46" x14ac:dyDescent="0.25">
      <c r="A29" s="7"/>
      <c r="B29" s="100"/>
      <c r="C29" s="101"/>
      <c r="D29" s="102"/>
      <c r="E29" s="102"/>
      <c r="F29" s="103"/>
      <c r="G29" s="103"/>
      <c r="H29" s="104"/>
      <c r="I29" s="105"/>
      <c r="J29" s="7"/>
      <c r="K29" s="35" t="str">
        <f t="shared" si="1"/>
        <v/>
      </c>
      <c r="L29" s="7"/>
      <c r="M29" s="44" t="str">
        <f t="shared" si="3"/>
        <v/>
      </c>
      <c r="N29" s="52" t="str">
        <f>IF($M29="", "", IF($I29="", ($AI29*'Intro &amp; Setup'!$AH$20)+($AJ29*'Intro &amp; Setup'!$AH$22), ($M29*$I29)))</f>
        <v/>
      </c>
      <c r="O29" s="7"/>
      <c r="P29" s="44" t="str">
        <f t="shared" si="4"/>
        <v/>
      </c>
      <c r="Q29" s="70" t="str">
        <f>IF($P29="", "", IF($I29="", ($AL29*'Intro &amp; Setup'!$AH$20)+($AM29*'Intro &amp; Setup'!$AH$22), ($P29*$I29)))</f>
        <v/>
      </c>
      <c r="R29" s="7"/>
      <c r="U29" s="2" t="b">
        <f>IF(OR(U25="", U26=""), FALSE, IF(U26&lt;=U28, TRUE, FALSE))</f>
        <v>1</v>
      </c>
      <c r="W29" s="29">
        <f t="shared" si="11"/>
        <v>43703</v>
      </c>
      <c r="AF29" s="25"/>
      <c r="AG29" s="18" t="str">
        <f t="shared" si="6"/>
        <v/>
      </c>
      <c r="AI29" s="44" t="str">
        <f>IF($M29="", "", IF($M29&lt;='Intro &amp; Setup'!$AH$18, $M29, 'Intro &amp; Setup'!$AH$18))</f>
        <v/>
      </c>
      <c r="AJ29" s="38" t="str">
        <f>IF($M29="", "", IF($M29&lt;='Intro &amp; Setup'!$AH$18, 0, $M29-'Intro &amp; Setup'!$AH$18))</f>
        <v/>
      </c>
      <c r="AL29" s="44" t="str">
        <f>IF($P29="", "", IF($P29&lt;='Intro &amp; Setup'!$AH$18, $P29, 'Intro &amp; Setup'!$AH$18))</f>
        <v/>
      </c>
      <c r="AM29" s="38" t="str">
        <f>IF($P29="", "", IF($P29&lt;='Intro &amp; Setup'!$AH$18, 0, $P29-'Intro &amp; Setup'!$AH$18))</f>
        <v/>
      </c>
      <c r="AQ29" s="5" t="str">
        <f t="shared" si="2"/>
        <v/>
      </c>
      <c r="AS29" s="35" t="str">
        <f t="shared" si="7"/>
        <v/>
      </c>
      <c r="AT29" s="35" t="str">
        <f t="shared" si="8"/>
        <v/>
      </c>
    </row>
    <row r="30" spans="1:46" x14ac:dyDescent="0.25">
      <c r="A30" s="7"/>
      <c r="B30" s="100"/>
      <c r="C30" s="101"/>
      <c r="D30" s="102"/>
      <c r="E30" s="102"/>
      <c r="F30" s="103"/>
      <c r="G30" s="103"/>
      <c r="H30" s="104"/>
      <c r="I30" s="105"/>
      <c r="J30" s="7"/>
      <c r="K30" s="35" t="str">
        <f t="shared" si="1"/>
        <v/>
      </c>
      <c r="L30" s="7"/>
      <c r="M30" s="44" t="str">
        <f t="shared" si="3"/>
        <v/>
      </c>
      <c r="N30" s="52" t="str">
        <f>IF($M30="", "", IF($I30="", ($AI30*'Intro &amp; Setup'!$AH$20)+($AJ30*'Intro &amp; Setup'!$AH$22), ($M30*$I30)))</f>
        <v/>
      </c>
      <c r="O30" s="7"/>
      <c r="P30" s="44" t="str">
        <f t="shared" si="4"/>
        <v/>
      </c>
      <c r="Q30" s="70" t="str">
        <f>IF($P30="", "", IF($I30="", ($AL30*'Intro &amp; Setup'!$AH$20)+($AM30*'Intro &amp; Setup'!$AH$22), ($P30*$I30)))</f>
        <v/>
      </c>
      <c r="R30" s="7"/>
      <c r="U30" s="11" t="s">
        <v>40</v>
      </c>
      <c r="W30" s="29">
        <f t="shared" si="11"/>
        <v>43824</v>
      </c>
      <c r="AG30" s="18" t="str">
        <f t="shared" si="6"/>
        <v/>
      </c>
      <c r="AI30" s="44" t="str">
        <f>IF($M30="", "", IF($M30&lt;='Intro &amp; Setup'!$AH$18, $M30, 'Intro &amp; Setup'!$AH$18))</f>
        <v/>
      </c>
      <c r="AJ30" s="38" t="str">
        <f>IF($M30="", "", IF($M30&lt;='Intro &amp; Setup'!$AH$18, 0, $M30-'Intro &amp; Setup'!$AH$18))</f>
        <v/>
      </c>
      <c r="AL30" s="44" t="str">
        <f>IF($P30="", "", IF($P30&lt;='Intro &amp; Setup'!$AH$18, $P30, 'Intro &amp; Setup'!$AH$18))</f>
        <v/>
      </c>
      <c r="AM30" s="38" t="str">
        <f>IF($P30="", "", IF($P30&lt;='Intro &amp; Setup'!$AH$18, 0, $P30-'Intro &amp; Setup'!$AH$18))</f>
        <v/>
      </c>
      <c r="AQ30" s="5" t="str">
        <f t="shared" si="2"/>
        <v/>
      </c>
      <c r="AS30" s="35" t="str">
        <f t="shared" si="7"/>
        <v/>
      </c>
      <c r="AT30" s="35" t="str">
        <f t="shared" si="8"/>
        <v/>
      </c>
    </row>
    <row r="31" spans="1:46" x14ac:dyDescent="0.25">
      <c r="A31" s="7"/>
      <c r="B31" s="100"/>
      <c r="C31" s="101"/>
      <c r="D31" s="102"/>
      <c r="E31" s="102"/>
      <c r="F31" s="103"/>
      <c r="G31" s="103"/>
      <c r="H31" s="104"/>
      <c r="I31" s="105"/>
      <c r="J31" s="7"/>
      <c r="K31" s="35" t="str">
        <f t="shared" si="1"/>
        <v/>
      </c>
      <c r="L31" s="7"/>
      <c r="M31" s="44" t="str">
        <f t="shared" si="3"/>
        <v/>
      </c>
      <c r="N31" s="52" t="str">
        <f>IF($M31="", "", IF($I31="", ($AI31*'Intro &amp; Setup'!$AH$20)+($AJ31*'Intro &amp; Setup'!$AH$22), ($M31*$I31)))</f>
        <v/>
      </c>
      <c r="O31" s="7"/>
      <c r="P31" s="44" t="str">
        <f t="shared" si="4"/>
        <v/>
      </c>
      <c r="Q31" s="70" t="str">
        <f>IF($P31="", "", IF($I31="", ($AL31*'Intro &amp; Setup'!$AH$20)+($AM31*'Intro &amp; Setup'!$AH$22), ($P31*$I31)))</f>
        <v/>
      </c>
      <c r="R31" s="7"/>
      <c r="U31" s="33" t="b">
        <f>IF(U26=U28, TRUE, FALSE)</f>
        <v>1</v>
      </c>
      <c r="W31" s="29">
        <f t="shared" si="11"/>
        <v>43825</v>
      </c>
      <c r="AG31" s="18" t="str">
        <f t="shared" si="6"/>
        <v/>
      </c>
      <c r="AI31" s="44" t="str">
        <f>IF($M31="", "", IF($M31&lt;='Intro &amp; Setup'!$AH$18, $M31, 'Intro &amp; Setup'!$AH$18))</f>
        <v/>
      </c>
      <c r="AJ31" s="38" t="str">
        <f>IF($M31="", "", IF($M31&lt;='Intro &amp; Setup'!$AH$18, 0, $M31-'Intro &amp; Setup'!$AH$18))</f>
        <v/>
      </c>
      <c r="AL31" s="44" t="str">
        <f>IF($P31="", "", IF($P31&lt;='Intro &amp; Setup'!$AH$18, $P31, 'Intro &amp; Setup'!$AH$18))</f>
        <v/>
      </c>
      <c r="AM31" s="38" t="str">
        <f>IF($P31="", "", IF($P31&lt;='Intro &amp; Setup'!$AH$18, 0, $P31-'Intro &amp; Setup'!$AH$18))</f>
        <v/>
      </c>
      <c r="AQ31" s="5" t="str">
        <f t="shared" si="2"/>
        <v/>
      </c>
      <c r="AS31" s="35" t="str">
        <f t="shared" si="7"/>
        <v/>
      </c>
      <c r="AT31" s="35" t="str">
        <f t="shared" si="8"/>
        <v/>
      </c>
    </row>
    <row r="32" spans="1:46" x14ac:dyDescent="0.25">
      <c r="A32" s="7"/>
      <c r="B32" s="106"/>
      <c r="C32" s="107"/>
      <c r="D32" s="108"/>
      <c r="E32" s="108"/>
      <c r="F32" s="109"/>
      <c r="G32" s="109"/>
      <c r="H32" s="110"/>
      <c r="I32" s="111"/>
      <c r="J32" s="7"/>
      <c r="K32" s="36" t="str">
        <f t="shared" si="1"/>
        <v/>
      </c>
      <c r="L32" s="7"/>
      <c r="M32" s="45" t="str">
        <f t="shared" si="3"/>
        <v/>
      </c>
      <c r="N32" s="53" t="str">
        <f>IF($M32="", "", IF($I32="", ($AI32*'Intro &amp; Setup'!$AH$20)+($AJ32*'Intro &amp; Setup'!$AH$22), ($M32*$I32)))</f>
        <v/>
      </c>
      <c r="O32" s="7"/>
      <c r="P32" s="45" t="str">
        <f t="shared" si="4"/>
        <v/>
      </c>
      <c r="Q32" s="71" t="str">
        <f>IF($P32="", "", IF($I32="", ($AL32*'Intro &amp; Setup'!$AH$20)+($AM32*'Intro &amp; Setup'!$AH$22), ($P32*$I32)))</f>
        <v/>
      </c>
      <c r="R32" s="7"/>
      <c r="W32" s="29">
        <f t="shared" ref="W32:W39" si="12">$W14</f>
        <v>43831</v>
      </c>
      <c r="AG32" s="22" t="str">
        <f t="shared" si="6"/>
        <v/>
      </c>
      <c r="AI32" s="45" t="str">
        <f>IF($M32="", "", IF($M32&lt;='Intro &amp; Setup'!$AH$18, $M32, 'Intro &amp; Setup'!$AH$18))</f>
        <v/>
      </c>
      <c r="AJ32" s="39" t="str">
        <f>IF($M32="", "", IF($M32&lt;='Intro &amp; Setup'!$AH$18, 0, $M32-'Intro &amp; Setup'!$AH$18))</f>
        <v/>
      </c>
      <c r="AL32" s="45" t="str">
        <f>IF($P32="", "", IF($P32&lt;='Intro &amp; Setup'!$AH$18, $P32, 'Intro &amp; Setup'!$AH$18))</f>
        <v/>
      </c>
      <c r="AM32" s="39" t="str">
        <f>IF($P32="", "", IF($P32&lt;='Intro &amp; Setup'!$AH$18, 0, $P32-'Intro &amp; Setup'!$AH$18))</f>
        <v/>
      </c>
      <c r="AQ32" s="6" t="str">
        <f t="shared" si="2"/>
        <v/>
      </c>
      <c r="AS32" s="36" t="str">
        <f t="shared" si="7"/>
        <v/>
      </c>
      <c r="AT32" s="36" t="str">
        <f t="shared" si="8"/>
        <v/>
      </c>
    </row>
    <row r="33" spans="1:23" x14ac:dyDescent="0.25">
      <c r="A33" s="7"/>
      <c r="B33" s="7"/>
      <c r="C33" s="7"/>
      <c r="D33" s="7"/>
      <c r="E33" s="7"/>
      <c r="F33" s="7"/>
      <c r="G33" s="7"/>
      <c r="H33" s="7"/>
      <c r="I33" s="7"/>
      <c r="J33" s="7"/>
      <c r="K33" s="7"/>
      <c r="L33" s="7"/>
      <c r="M33" s="7"/>
      <c r="N33" s="7"/>
      <c r="O33" s="7"/>
      <c r="P33" s="7"/>
      <c r="Q33" s="7"/>
      <c r="R33" s="7"/>
      <c r="U33" s="11" t="s">
        <v>38</v>
      </c>
      <c r="W33" s="29">
        <f t="shared" si="12"/>
        <v>43931</v>
      </c>
    </row>
    <row r="34" spans="1:23" hidden="1" x14ac:dyDescent="0.25">
      <c r="U34" s="2">
        <f>NETWORKDAYS($G$2, $G$3, $W$24:$W$39)</f>
        <v>253</v>
      </c>
      <c r="W34" s="29">
        <f t="shared" si="12"/>
        <v>43934</v>
      </c>
    </row>
    <row r="35" spans="1:23" hidden="1" x14ac:dyDescent="0.25">
      <c r="W35" s="29">
        <f t="shared" si="12"/>
        <v>43955</v>
      </c>
    </row>
    <row r="36" spans="1:23" hidden="1" x14ac:dyDescent="0.25">
      <c r="U36" s="11" t="s">
        <v>42</v>
      </c>
      <c r="W36" s="29">
        <f t="shared" si="12"/>
        <v>43976</v>
      </c>
    </row>
    <row r="37" spans="1:23" hidden="1" x14ac:dyDescent="0.25">
      <c r="U37" s="2">
        <f>IFERROR(NETWORKDAYS($U$25, $U$28, $W$24:$W$39), "")</f>
        <v>253</v>
      </c>
      <c r="W37" s="29">
        <f t="shared" si="12"/>
        <v>44074</v>
      </c>
    </row>
    <row r="38" spans="1:23" hidden="1" x14ac:dyDescent="0.25">
      <c r="W38" s="29">
        <f t="shared" si="12"/>
        <v>44190</v>
      </c>
    </row>
    <row r="39" spans="1:23" hidden="1" x14ac:dyDescent="0.25">
      <c r="W39" s="30">
        <f t="shared" si="12"/>
        <v>44193</v>
      </c>
    </row>
    <row r="40" spans="1:23" hidden="1" x14ac:dyDescent="0.25">
      <c r="W40" s="27"/>
    </row>
  </sheetData>
  <sheetProtection algorithmName="SHA-512" hashValue="6pAnrauMtC4Ha7fU+7ld1ZlkaJogVkOq/f0fDoNYjxdO101ELWf+JrfVLrVDL3KstZq5OiPJnNiNR4+AOQDuQA==" saltValue="igKCIg88PFDG1TjhANHkiA==" spinCount="100000" sheet="1" objects="1" scenarios="1" sort="0" autoFilter="0"/>
  <autoFilter ref="B8:H9" xr:uid="{20E2A88E-42E5-4451-B33D-C7977E9B334A}"/>
  <mergeCells count="12">
    <mergeCell ref="AI7:AJ7"/>
    <mergeCell ref="AL7:AM7"/>
    <mergeCell ref="M6:N6"/>
    <mergeCell ref="P6:Q6"/>
    <mergeCell ref="B2:C3"/>
    <mergeCell ref="G2:H2"/>
    <mergeCell ref="G3:H3"/>
    <mergeCell ref="F4:H4"/>
    <mergeCell ref="B4:C4"/>
    <mergeCell ref="Q3:Q4"/>
    <mergeCell ref="K2:P5"/>
    <mergeCell ref="D6:E6"/>
  </mergeCells>
  <conditionalFormatting sqref="F4:H4">
    <cfRule type="expression" dxfId="6" priority="5">
      <formula>NOT($F$4="")</formula>
    </cfRule>
  </conditionalFormatting>
  <conditionalFormatting sqref="Q5">
    <cfRule type="expression" dxfId="5" priority="3">
      <formula>Q5="Estimate"</formula>
    </cfRule>
    <cfRule type="expression" dxfId="4" priority="4">
      <formula>Q5="Exact"</formula>
    </cfRule>
  </conditionalFormatting>
  <conditionalFormatting sqref="C9:C32">
    <cfRule type="expression" dxfId="3" priority="2">
      <formula>$AQ9="X"</formula>
    </cfRule>
  </conditionalFormatting>
  <conditionalFormatting sqref="C5">
    <cfRule type="expression" dxfId="2" priority="1">
      <formula>NOT($C$5="")</formula>
    </cfRule>
  </conditionalFormatting>
  <dataValidations count="1">
    <dataValidation type="list" allowBlank="1" showInputMessage="1" showErrorMessage="1" sqref="C9:C32" xr:uid="{E4AB35BA-BA34-4D30-BAD1-120B1963A9AF}">
      <formula1>$AO$8:$AO$23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E45F-203B-413C-A561-2AFCEE0C6CA2}">
  <sheetPr>
    <tabColor rgb="FF002060"/>
  </sheetPr>
  <dimension ref="A1:BO99"/>
  <sheetViews>
    <sheetView zoomScaleNormal="100" workbookViewId="0"/>
  </sheetViews>
  <sheetFormatPr defaultColWidth="0" defaultRowHeight="15" zeroHeight="1" x14ac:dyDescent="0.25"/>
  <cols>
    <col min="1" max="46" width="2.85546875" style="1" customWidth="1"/>
    <col min="47" max="49" width="2.85546875" style="1" hidden="1" customWidth="1"/>
    <col min="50" max="50" width="22.85546875" style="1" hidden="1" customWidth="1"/>
    <col min="51" max="56" width="8.5703125" style="1" hidden="1" customWidth="1"/>
    <col min="57" max="57" width="2.85546875" style="1" hidden="1" customWidth="1"/>
    <col min="58" max="58" width="8.5703125" style="1" hidden="1" customWidth="1"/>
    <col min="59" max="59" width="2.85546875" style="1" hidden="1" customWidth="1"/>
    <col min="60" max="65" width="8.5703125" style="1" hidden="1" customWidth="1"/>
    <col min="66" max="66" width="2.85546875" style="1" hidden="1" customWidth="1"/>
    <col min="67" max="67" width="8.5703125" style="1" hidden="1" customWidth="1"/>
    <col min="68" max="16384" width="2.85546875" style="1" hidden="1"/>
  </cols>
  <sheetData>
    <row r="1" spans="1:67"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67" x14ac:dyDescent="0.25">
      <c r="A2" s="7"/>
      <c r="B2" s="131" t="str">
        <f>IFERROR(_xlfn.CONCAT("Personal Mileage Values for ", 'Intro &amp; Setup'!$H$16), "Personal Mileage Values")</f>
        <v>Personal Mileage Values for Your Business</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3"/>
      <c r="AT2" s="7"/>
    </row>
    <row r="3" spans="1:67" x14ac:dyDescent="0.25">
      <c r="A3" s="7"/>
      <c r="B3" s="134"/>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6"/>
      <c r="AT3" s="7"/>
    </row>
    <row r="4" spans="1:67" x14ac:dyDescent="0.25">
      <c r="A4" s="7"/>
      <c r="B4" s="201" t="str">
        <f>IFERROR(_xlfn.CONCAT(TEXT('Data Entry'!$U$25, "ddd, dd mmm yyyy"), " - ", TEXT('Data Entry'!$U$26, "ddd, dd mmm yyyy")), "")</f>
        <v>Tue, 01 Jan 2019 - Tue, 31 Dec 2019</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7"/>
    </row>
    <row r="5" spans="1:67" x14ac:dyDescent="0.25">
      <c r="A5" s="7"/>
      <c r="B5" s="7"/>
      <c r="C5" s="7"/>
      <c r="D5" s="7"/>
      <c r="E5" s="7"/>
      <c r="F5" s="7"/>
      <c r="G5" s="7"/>
      <c r="H5" s="7"/>
      <c r="I5" s="205" t="s">
        <v>98</v>
      </c>
      <c r="J5" s="205"/>
      <c r="K5" s="205"/>
      <c r="L5" s="205"/>
      <c r="M5" s="205"/>
      <c r="N5" s="205"/>
      <c r="O5" s="205"/>
      <c r="P5" s="205"/>
      <c r="Q5" s="205"/>
      <c r="R5" s="205"/>
      <c r="S5" s="205"/>
      <c r="T5" s="205"/>
      <c r="U5" s="205"/>
      <c r="V5" s="205"/>
      <c r="W5" s="205"/>
      <c r="X5" s="205"/>
      <c r="Y5" s="205"/>
      <c r="Z5" s="205"/>
      <c r="AA5" s="7"/>
      <c r="AB5" s="205" t="s">
        <v>97</v>
      </c>
      <c r="AC5" s="205"/>
      <c r="AD5" s="205"/>
      <c r="AE5" s="205"/>
      <c r="AF5" s="205"/>
      <c r="AG5" s="205"/>
      <c r="AH5" s="205"/>
      <c r="AI5" s="205"/>
      <c r="AJ5" s="205"/>
      <c r="AK5" s="205"/>
      <c r="AL5" s="205"/>
      <c r="AM5" s="205"/>
      <c r="AN5" s="205"/>
      <c r="AO5" s="205"/>
      <c r="AP5" s="205"/>
      <c r="AQ5" s="205"/>
      <c r="AR5" s="205"/>
      <c r="AS5" s="205"/>
      <c r="AT5" s="7"/>
      <c r="AY5" s="210" t="s">
        <v>88</v>
      </c>
      <c r="AZ5" s="211"/>
      <c r="BA5" s="211"/>
      <c r="BB5" s="211"/>
      <c r="BC5" s="211"/>
      <c r="BD5" s="212"/>
      <c r="BH5" s="210" t="s">
        <v>89</v>
      </c>
      <c r="BI5" s="211"/>
      <c r="BJ5" s="211"/>
      <c r="BK5" s="211"/>
      <c r="BL5" s="211"/>
      <c r="BM5" s="212"/>
    </row>
    <row r="6" spans="1:67" x14ac:dyDescent="0.25">
      <c r="A6" s="7"/>
      <c r="B6" s="7"/>
      <c r="C6" s="7"/>
      <c r="D6" s="7"/>
      <c r="E6" s="7"/>
      <c r="F6" s="7"/>
      <c r="G6" s="7"/>
      <c r="H6" s="7"/>
      <c r="I6" s="210" t="s">
        <v>96</v>
      </c>
      <c r="J6" s="211"/>
      <c r="K6" s="211"/>
      <c r="L6" s="211"/>
      <c r="M6" s="211"/>
      <c r="N6" s="211"/>
      <c r="O6" s="211"/>
      <c r="P6" s="211"/>
      <c r="Q6" s="211"/>
      <c r="R6" s="210" t="s">
        <v>95</v>
      </c>
      <c r="S6" s="211"/>
      <c r="T6" s="211"/>
      <c r="U6" s="211"/>
      <c r="V6" s="211"/>
      <c r="W6" s="211"/>
      <c r="X6" s="211"/>
      <c r="Y6" s="211"/>
      <c r="Z6" s="212"/>
      <c r="AA6" s="7"/>
      <c r="AB6" s="210" t="s">
        <v>96</v>
      </c>
      <c r="AC6" s="211"/>
      <c r="AD6" s="211"/>
      <c r="AE6" s="211"/>
      <c r="AF6" s="211"/>
      <c r="AG6" s="211"/>
      <c r="AH6" s="211"/>
      <c r="AI6" s="211"/>
      <c r="AJ6" s="211"/>
      <c r="AK6" s="210" t="s">
        <v>95</v>
      </c>
      <c r="AL6" s="211"/>
      <c r="AM6" s="211"/>
      <c r="AN6" s="211"/>
      <c r="AO6" s="211"/>
      <c r="AP6" s="211"/>
      <c r="AQ6" s="211"/>
      <c r="AR6" s="211"/>
      <c r="AS6" s="212"/>
      <c r="AT6" s="7"/>
    </row>
    <row r="7" spans="1:67" x14ac:dyDescent="0.25">
      <c r="A7" s="7"/>
      <c r="B7" s="206" t="s">
        <v>62</v>
      </c>
      <c r="C7" s="207"/>
      <c r="D7" s="207"/>
      <c r="E7" s="207"/>
      <c r="F7" s="207"/>
      <c r="G7" s="208"/>
      <c r="H7" s="7"/>
      <c r="I7" s="216" t="s">
        <v>3</v>
      </c>
      <c r="J7" s="217"/>
      <c r="K7" s="217"/>
      <c r="L7" s="216" t="s">
        <v>83</v>
      </c>
      <c r="M7" s="217"/>
      <c r="N7" s="217"/>
      <c r="O7" s="216" t="s">
        <v>84</v>
      </c>
      <c r="P7" s="217"/>
      <c r="Q7" s="217"/>
      <c r="R7" s="216" t="s">
        <v>3</v>
      </c>
      <c r="S7" s="217"/>
      <c r="T7" s="217"/>
      <c r="U7" s="216" t="s">
        <v>83</v>
      </c>
      <c r="V7" s="217"/>
      <c r="W7" s="217"/>
      <c r="X7" s="218" t="s">
        <v>84</v>
      </c>
      <c r="Y7" s="219"/>
      <c r="Z7" s="220"/>
      <c r="AA7" s="7"/>
      <c r="AB7" s="216" t="s">
        <v>3</v>
      </c>
      <c r="AC7" s="217"/>
      <c r="AD7" s="217"/>
      <c r="AE7" s="216" t="s">
        <v>83</v>
      </c>
      <c r="AF7" s="217"/>
      <c r="AG7" s="217"/>
      <c r="AH7" s="216" t="s">
        <v>84</v>
      </c>
      <c r="AI7" s="217"/>
      <c r="AJ7" s="217"/>
      <c r="AK7" s="216" t="s">
        <v>3</v>
      </c>
      <c r="AL7" s="217"/>
      <c r="AM7" s="217"/>
      <c r="AN7" s="216" t="s">
        <v>83</v>
      </c>
      <c r="AO7" s="217"/>
      <c r="AP7" s="217"/>
      <c r="AQ7" s="218" t="s">
        <v>84</v>
      </c>
      <c r="AR7" s="219"/>
      <c r="AS7" s="220"/>
      <c r="AT7" s="7"/>
      <c r="AY7" s="210" t="s">
        <v>85</v>
      </c>
      <c r="AZ7" s="211"/>
      <c r="BA7" s="212"/>
      <c r="BB7" s="210" t="s">
        <v>86</v>
      </c>
      <c r="BC7" s="211"/>
      <c r="BD7" s="212"/>
      <c r="BH7" s="210" t="s">
        <v>85</v>
      </c>
      <c r="BI7" s="211"/>
      <c r="BJ7" s="212"/>
      <c r="BK7" s="210" t="s">
        <v>86</v>
      </c>
      <c r="BL7" s="211"/>
      <c r="BM7" s="212"/>
    </row>
    <row r="8" spans="1:67" x14ac:dyDescent="0.25">
      <c r="A8" s="7"/>
      <c r="B8" s="122" t="str">
        <f>IF('Intro &amp; Setup'!$T17="", "", 'Intro &amp; Setup'!$T17)</f>
        <v>Richard</v>
      </c>
      <c r="C8" s="123"/>
      <c r="D8" s="123"/>
      <c r="E8" s="123"/>
      <c r="F8" s="123"/>
      <c r="G8" s="124"/>
      <c r="H8" s="7"/>
      <c r="I8" s="221">
        <f>$AY9</f>
        <v>4660</v>
      </c>
      <c r="J8" s="222"/>
      <c r="K8" s="223"/>
      <c r="L8" s="221">
        <f>$AZ9</f>
        <v>2500</v>
      </c>
      <c r="M8" s="222"/>
      <c r="N8" s="223"/>
      <c r="O8" s="221">
        <f>$BA9</f>
        <v>2840</v>
      </c>
      <c r="P8" s="222"/>
      <c r="Q8" s="223"/>
      <c r="R8" s="221">
        <f>$BH9</f>
        <v>4660</v>
      </c>
      <c r="S8" s="222"/>
      <c r="T8" s="223"/>
      <c r="U8" s="221">
        <f>$BI9</f>
        <v>2500</v>
      </c>
      <c r="V8" s="222"/>
      <c r="W8" s="223"/>
      <c r="X8" s="221">
        <f>$BJ9</f>
        <v>2840</v>
      </c>
      <c r="Y8" s="222"/>
      <c r="Z8" s="223"/>
      <c r="AA8" s="7"/>
      <c r="AB8" s="233">
        <f>$BB9</f>
        <v>595.548</v>
      </c>
      <c r="AC8" s="234"/>
      <c r="AD8" s="235"/>
      <c r="AE8" s="233">
        <f>$BC9</f>
        <v>319.5</v>
      </c>
      <c r="AF8" s="234"/>
      <c r="AG8" s="235"/>
      <c r="AH8" s="233">
        <f>$BD9</f>
        <v>362.95199999999994</v>
      </c>
      <c r="AI8" s="234"/>
      <c r="AJ8" s="235"/>
      <c r="AK8" s="233">
        <f>$BK9</f>
        <v>595.548</v>
      </c>
      <c r="AL8" s="234"/>
      <c r="AM8" s="235"/>
      <c r="AN8" s="233">
        <f>$BL9</f>
        <v>319.5</v>
      </c>
      <c r="AO8" s="234"/>
      <c r="AP8" s="235"/>
      <c r="AQ8" s="233">
        <f>$BM9</f>
        <v>362.95199999999994</v>
      </c>
      <c r="AR8" s="234"/>
      <c r="AS8" s="235"/>
      <c r="AT8" s="7"/>
      <c r="AX8" s="50" t="s">
        <v>62</v>
      </c>
      <c r="AY8" s="50" t="s">
        <v>3</v>
      </c>
      <c r="AZ8" s="50" t="s">
        <v>83</v>
      </c>
      <c r="BA8" s="50" t="s">
        <v>84</v>
      </c>
      <c r="BB8" s="50" t="s">
        <v>3</v>
      </c>
      <c r="BC8" s="50" t="s">
        <v>83</v>
      </c>
      <c r="BD8" s="50" t="s">
        <v>84</v>
      </c>
      <c r="BF8" s="50" t="s">
        <v>87</v>
      </c>
      <c r="BH8" s="50" t="s">
        <v>3</v>
      </c>
      <c r="BI8" s="50" t="s">
        <v>83</v>
      </c>
      <c r="BJ8" s="50" t="s">
        <v>84</v>
      </c>
      <c r="BK8" s="50" t="s">
        <v>3</v>
      </c>
      <c r="BL8" s="50" t="s">
        <v>83</v>
      </c>
      <c r="BM8" s="50" t="s">
        <v>84</v>
      </c>
      <c r="BO8" s="50" t="s">
        <v>87</v>
      </c>
    </row>
    <row r="9" spans="1:67" x14ac:dyDescent="0.25">
      <c r="A9" s="7"/>
      <c r="B9" s="125" t="str">
        <f>IF('Intro &amp; Setup'!$T18="", "", 'Intro &amp; Setup'!$T18)</f>
        <v>Wendy</v>
      </c>
      <c r="C9" s="209"/>
      <c r="D9" s="209"/>
      <c r="E9" s="209"/>
      <c r="F9" s="209"/>
      <c r="G9" s="127"/>
      <c r="H9" s="7"/>
      <c r="I9" s="224">
        <f t="shared" ref="I9:I22" si="0">$AY10</f>
        <v>0</v>
      </c>
      <c r="J9" s="225"/>
      <c r="K9" s="226"/>
      <c r="L9" s="224">
        <f t="shared" ref="L9:L22" si="1">$AZ10</f>
        <v>0</v>
      </c>
      <c r="M9" s="225"/>
      <c r="N9" s="226"/>
      <c r="O9" s="224">
        <f t="shared" ref="O9:O22" si="2">$BA10</f>
        <v>0</v>
      </c>
      <c r="P9" s="225"/>
      <c r="Q9" s="226"/>
      <c r="R9" s="224">
        <f t="shared" ref="R9:R22" si="3">$BH10</f>
        <v>0</v>
      </c>
      <c r="S9" s="225"/>
      <c r="T9" s="226"/>
      <c r="U9" s="224">
        <f t="shared" ref="U9:U22" si="4">$BI10</f>
        <v>0</v>
      </c>
      <c r="V9" s="225"/>
      <c r="W9" s="226"/>
      <c r="X9" s="224">
        <f t="shared" ref="X9:X22" si="5">$BJ10</f>
        <v>0</v>
      </c>
      <c r="Y9" s="225"/>
      <c r="Z9" s="226"/>
      <c r="AA9" s="7"/>
      <c r="AB9" s="213" t="str">
        <f t="shared" ref="AB9:AB22" si="6">$BB10</f>
        <v/>
      </c>
      <c r="AC9" s="214"/>
      <c r="AD9" s="215"/>
      <c r="AE9" s="213" t="str">
        <f t="shared" ref="AE9:AE22" si="7">$BC10</f>
        <v/>
      </c>
      <c r="AF9" s="214"/>
      <c r="AG9" s="215"/>
      <c r="AH9" s="213" t="str">
        <f t="shared" ref="AH9:AH22" si="8">$BD10</f>
        <v/>
      </c>
      <c r="AI9" s="214"/>
      <c r="AJ9" s="215"/>
      <c r="AK9" s="213" t="str">
        <f t="shared" ref="AK9:AK22" si="9">$BK10</f>
        <v/>
      </c>
      <c r="AL9" s="214"/>
      <c r="AM9" s="215"/>
      <c r="AN9" s="213" t="str">
        <f t="shared" ref="AN9:AN22" si="10">$BL10</f>
        <v/>
      </c>
      <c r="AO9" s="214"/>
      <c r="AP9" s="215"/>
      <c r="AQ9" s="213" t="str">
        <f t="shared" ref="AQ9:AQ22" si="11">$BM10</f>
        <v/>
      </c>
      <c r="AR9" s="214"/>
      <c r="AS9" s="215"/>
      <c r="AT9" s="7"/>
      <c r="AX9" s="13" t="str">
        <f>IF('Intro &amp; Setup'!$T17="", "", 'Intro &amp; Setup'!$T17)</f>
        <v>Richard</v>
      </c>
      <c r="AY9" s="43">
        <f>IF($AX9="", "", SUMIF('Data Entry'!$C$9:$C$32, $AX9, 'Data Entry'!$AG$9:$AG$32))</f>
        <v>4660</v>
      </c>
      <c r="AZ9" s="40">
        <f>IF($AX9="", "", SUMIF('Data Entry'!$C$9:$C$32, $AX9, 'Data Entry'!$H$9:$H$32))</f>
        <v>2500</v>
      </c>
      <c r="BA9" s="37">
        <f>IF($AX9="", "", SUMIF('Data Entry'!$C$9:$C$32, $AX9, 'Data Entry'!$M$9:$M$32))</f>
        <v>2840</v>
      </c>
      <c r="BB9" s="72">
        <f>IFERROR($BF9*(AY9/SUM($AY9:$BA9)), "")</f>
        <v>595.548</v>
      </c>
      <c r="BC9" s="46">
        <f t="shared" ref="BC9:BC23" si="12">IFERROR($BF9*(AZ9/SUM($AY9:$BA9)), "")</f>
        <v>319.5</v>
      </c>
      <c r="BD9" s="69">
        <f t="shared" ref="BD9:BD23" si="13">IFERROR($BF9*(BA9/SUM($AY9:$BA9)), "")</f>
        <v>362.95199999999994</v>
      </c>
      <c r="BF9" s="75">
        <f>IF($AX9="", "", SUMIF('Data Entry'!$C$9:$C$32, $AX9, 'Data Entry'!$N$9:$N$32))</f>
        <v>1278</v>
      </c>
      <c r="BH9" s="43">
        <f>IF($AX9="", "", SUMIF('Data Entry'!$C$9:$C$32, $AX9, 'Data Entry'!$AS$9:$AS$32))</f>
        <v>4660</v>
      </c>
      <c r="BI9" s="40">
        <f>IF($AX9="", "", SUMIF('Data Entry'!$C$9:$C$32, $AX9, 'Data Entry'!$AT$9:$AT$32))</f>
        <v>2500</v>
      </c>
      <c r="BJ9" s="37">
        <f>IF($AX9="", "", SUMIF('Data Entry'!$C$9:$C$32, $AX9, 'Data Entry'!$P$9:$P$32))</f>
        <v>2840</v>
      </c>
      <c r="BK9" s="72">
        <f>IFERROR($BO9*(BH9/SUM($BH9:$BJ9)), "")</f>
        <v>595.548</v>
      </c>
      <c r="BL9" s="46">
        <f t="shared" ref="BL9:BM23" si="14">IFERROR($BO9*(BI9/SUM($BH9:$BJ9)), "")</f>
        <v>319.5</v>
      </c>
      <c r="BM9" s="69">
        <f t="shared" si="14"/>
        <v>362.95199999999994</v>
      </c>
      <c r="BO9" s="75">
        <f>IF($AX9="", "", SUMIF('Data Entry'!$C$9:$C$32, $AX9, 'Data Entry'!$Q$9:$Q$32))</f>
        <v>1278</v>
      </c>
    </row>
    <row r="10" spans="1:67" x14ac:dyDescent="0.25">
      <c r="A10" s="7"/>
      <c r="B10" s="125" t="str">
        <f>IF('Intro &amp; Setup'!$T19="", "", 'Intro &amp; Setup'!$T19)</f>
        <v>Sean</v>
      </c>
      <c r="C10" s="209"/>
      <c r="D10" s="209"/>
      <c r="E10" s="209"/>
      <c r="F10" s="209"/>
      <c r="G10" s="127"/>
      <c r="H10" s="7"/>
      <c r="I10" s="224">
        <f t="shared" si="0"/>
        <v>0</v>
      </c>
      <c r="J10" s="225"/>
      <c r="K10" s="226"/>
      <c r="L10" s="224">
        <f t="shared" si="1"/>
        <v>0</v>
      </c>
      <c r="M10" s="225"/>
      <c r="N10" s="226"/>
      <c r="O10" s="224">
        <f t="shared" si="2"/>
        <v>0</v>
      </c>
      <c r="P10" s="225"/>
      <c r="Q10" s="226"/>
      <c r="R10" s="224">
        <f t="shared" si="3"/>
        <v>0</v>
      </c>
      <c r="S10" s="225"/>
      <c r="T10" s="226"/>
      <c r="U10" s="224">
        <f t="shared" si="4"/>
        <v>0</v>
      </c>
      <c r="V10" s="225"/>
      <c r="W10" s="226"/>
      <c r="X10" s="224">
        <f t="shared" si="5"/>
        <v>0</v>
      </c>
      <c r="Y10" s="225"/>
      <c r="Z10" s="226"/>
      <c r="AA10" s="7"/>
      <c r="AB10" s="213" t="str">
        <f t="shared" si="6"/>
        <v/>
      </c>
      <c r="AC10" s="214"/>
      <c r="AD10" s="215"/>
      <c r="AE10" s="213" t="str">
        <f t="shared" si="7"/>
        <v/>
      </c>
      <c r="AF10" s="214"/>
      <c r="AG10" s="215"/>
      <c r="AH10" s="213" t="str">
        <f t="shared" si="8"/>
        <v/>
      </c>
      <c r="AI10" s="214"/>
      <c r="AJ10" s="215"/>
      <c r="AK10" s="213" t="str">
        <f t="shared" si="9"/>
        <v/>
      </c>
      <c r="AL10" s="214"/>
      <c r="AM10" s="215"/>
      <c r="AN10" s="213" t="str">
        <f t="shared" si="10"/>
        <v/>
      </c>
      <c r="AO10" s="214"/>
      <c r="AP10" s="215"/>
      <c r="AQ10" s="213" t="str">
        <f t="shared" si="11"/>
        <v/>
      </c>
      <c r="AR10" s="214"/>
      <c r="AS10" s="215"/>
      <c r="AT10" s="7"/>
      <c r="AX10" s="18" t="str">
        <f>IF('Intro &amp; Setup'!$T18="", "", 'Intro &amp; Setup'!$T18)</f>
        <v>Wendy</v>
      </c>
      <c r="AY10" s="44">
        <f>IF($AX10="", "", SUMIF('Data Entry'!$C$9:$C$32, $AX10, 'Data Entry'!$AG$9:$AG$32))</f>
        <v>0</v>
      </c>
      <c r="AZ10" s="41">
        <f>IF($AX10="", "", SUMIF('Data Entry'!$C$9:$C$32, $AX10, 'Data Entry'!$H$9:$H$32))</f>
        <v>0</v>
      </c>
      <c r="BA10" s="38">
        <f>IF($AX10="", "", SUMIF('Data Entry'!$C$9:$C$32, $AX10, 'Data Entry'!$M$9:$M$32))</f>
        <v>0</v>
      </c>
      <c r="BB10" s="73" t="str">
        <f t="shared" ref="BB10:BB23" si="15">IFERROR($BF10*(AY10/SUM($AY10:$BA10)), "")</f>
        <v/>
      </c>
      <c r="BC10" s="47" t="str">
        <f t="shared" si="12"/>
        <v/>
      </c>
      <c r="BD10" s="70" t="str">
        <f t="shared" si="13"/>
        <v/>
      </c>
      <c r="BF10" s="76">
        <f>IF($AX10="", "", SUMIF('Data Entry'!$C$9:$C$32, $AX10, 'Data Entry'!$N$9:$N$32))</f>
        <v>0</v>
      </c>
      <c r="BH10" s="44">
        <f>IF($AX10="", "", SUMIF('Data Entry'!$C$9:$C$32, $AX10, 'Data Entry'!$AS$9:$AS$32))</f>
        <v>0</v>
      </c>
      <c r="BI10" s="41">
        <f>IF($AX10="", "", SUMIF('Data Entry'!$C$9:$C$32, $AX10, 'Data Entry'!$AT$9:$AT$32))</f>
        <v>0</v>
      </c>
      <c r="BJ10" s="38">
        <f>IF($AX10="", "", SUMIF('Data Entry'!$C$9:$C$32, $AX10, 'Data Entry'!$P$9:$P$32))</f>
        <v>0</v>
      </c>
      <c r="BK10" s="73" t="str">
        <f t="shared" ref="BK10:BK23" si="16">IFERROR($BO10*(BH10/SUM($BH10:$BJ10)), "")</f>
        <v/>
      </c>
      <c r="BL10" s="47" t="str">
        <f t="shared" si="14"/>
        <v/>
      </c>
      <c r="BM10" s="70" t="str">
        <f t="shared" si="14"/>
        <v/>
      </c>
      <c r="BO10" s="76">
        <f>IF($AX10="", "", SUMIF('Data Entry'!$C$9:$C$32, $AX10, 'Data Entry'!$Q$9:$Q$32))</f>
        <v>0</v>
      </c>
    </row>
    <row r="11" spans="1:67" x14ac:dyDescent="0.25">
      <c r="A11" s="7"/>
      <c r="B11" s="125" t="str">
        <f>IF('Intro &amp; Setup'!$T20="", "", 'Intro &amp; Setup'!$T20)</f>
        <v>Michelle</v>
      </c>
      <c r="C11" s="209"/>
      <c r="D11" s="209"/>
      <c r="E11" s="209"/>
      <c r="F11" s="209"/>
      <c r="G11" s="127"/>
      <c r="H11" s="7"/>
      <c r="I11" s="224">
        <f t="shared" si="0"/>
        <v>0</v>
      </c>
      <c r="J11" s="225"/>
      <c r="K11" s="226"/>
      <c r="L11" s="224">
        <f t="shared" si="1"/>
        <v>0</v>
      </c>
      <c r="M11" s="225"/>
      <c r="N11" s="226"/>
      <c r="O11" s="224">
        <f t="shared" si="2"/>
        <v>0</v>
      </c>
      <c r="P11" s="225"/>
      <c r="Q11" s="226"/>
      <c r="R11" s="224">
        <f t="shared" si="3"/>
        <v>0</v>
      </c>
      <c r="S11" s="225"/>
      <c r="T11" s="226"/>
      <c r="U11" s="224">
        <f t="shared" si="4"/>
        <v>0</v>
      </c>
      <c r="V11" s="225"/>
      <c r="W11" s="226"/>
      <c r="X11" s="224">
        <f t="shared" si="5"/>
        <v>0</v>
      </c>
      <c r="Y11" s="225"/>
      <c r="Z11" s="226"/>
      <c r="AA11" s="7"/>
      <c r="AB11" s="213" t="str">
        <f t="shared" si="6"/>
        <v/>
      </c>
      <c r="AC11" s="214"/>
      <c r="AD11" s="215"/>
      <c r="AE11" s="213" t="str">
        <f t="shared" si="7"/>
        <v/>
      </c>
      <c r="AF11" s="214"/>
      <c r="AG11" s="215"/>
      <c r="AH11" s="213" t="str">
        <f t="shared" si="8"/>
        <v/>
      </c>
      <c r="AI11" s="214"/>
      <c r="AJ11" s="215"/>
      <c r="AK11" s="213" t="str">
        <f t="shared" si="9"/>
        <v/>
      </c>
      <c r="AL11" s="214"/>
      <c r="AM11" s="215"/>
      <c r="AN11" s="213" t="str">
        <f t="shared" si="10"/>
        <v/>
      </c>
      <c r="AO11" s="214"/>
      <c r="AP11" s="215"/>
      <c r="AQ11" s="213" t="str">
        <f t="shared" si="11"/>
        <v/>
      </c>
      <c r="AR11" s="214"/>
      <c r="AS11" s="215"/>
      <c r="AT11" s="7"/>
      <c r="AX11" s="18" t="str">
        <f>IF('Intro &amp; Setup'!$T19="", "", 'Intro &amp; Setup'!$T19)</f>
        <v>Sean</v>
      </c>
      <c r="AY11" s="44">
        <f>IF($AX11="", "", SUMIF('Data Entry'!$C$9:$C$32, $AX11, 'Data Entry'!$AG$9:$AG$32))</f>
        <v>0</v>
      </c>
      <c r="AZ11" s="41">
        <f>IF($AX11="", "", SUMIF('Data Entry'!$C$9:$C$32, $AX11, 'Data Entry'!$H$9:$H$32))</f>
        <v>0</v>
      </c>
      <c r="BA11" s="38">
        <f>IF($AX11="", "", SUMIF('Data Entry'!$C$9:$C$32, $AX11, 'Data Entry'!$M$9:$M$32))</f>
        <v>0</v>
      </c>
      <c r="BB11" s="73" t="str">
        <f t="shared" si="15"/>
        <v/>
      </c>
      <c r="BC11" s="47" t="str">
        <f t="shared" si="12"/>
        <v/>
      </c>
      <c r="BD11" s="70" t="str">
        <f t="shared" si="13"/>
        <v/>
      </c>
      <c r="BF11" s="76">
        <f>IF($AX11="", "", SUMIF('Data Entry'!$C$9:$C$32, $AX11, 'Data Entry'!$N$9:$N$32))</f>
        <v>0</v>
      </c>
      <c r="BH11" s="44">
        <f>IF($AX11="", "", SUMIF('Data Entry'!$C$9:$C$32, $AX11, 'Data Entry'!$AS$9:$AS$32))</f>
        <v>0</v>
      </c>
      <c r="BI11" s="41">
        <f>IF($AX11="", "", SUMIF('Data Entry'!$C$9:$C$32, $AX11, 'Data Entry'!$AT$9:$AT$32))</f>
        <v>0</v>
      </c>
      <c r="BJ11" s="38">
        <f>IF($AX11="", "", SUMIF('Data Entry'!$C$9:$C$32, $AX11, 'Data Entry'!$P$9:$P$32))</f>
        <v>0</v>
      </c>
      <c r="BK11" s="73" t="str">
        <f t="shared" si="16"/>
        <v/>
      </c>
      <c r="BL11" s="47" t="str">
        <f t="shared" si="14"/>
        <v/>
      </c>
      <c r="BM11" s="70" t="str">
        <f t="shared" si="14"/>
        <v/>
      </c>
      <c r="BO11" s="76">
        <f>IF($AX11="", "", SUMIF('Data Entry'!$C$9:$C$32, $AX11, 'Data Entry'!$Q$9:$Q$32))</f>
        <v>0</v>
      </c>
    </row>
    <row r="12" spans="1:67" x14ac:dyDescent="0.25">
      <c r="A12" s="7"/>
      <c r="B12" s="125" t="str">
        <f>IF('Intro &amp; Setup'!$T21="", "", 'Intro &amp; Setup'!$T21)</f>
        <v/>
      </c>
      <c r="C12" s="209"/>
      <c r="D12" s="209"/>
      <c r="E12" s="209"/>
      <c r="F12" s="209"/>
      <c r="G12" s="127"/>
      <c r="H12" s="7"/>
      <c r="I12" s="224" t="str">
        <f t="shared" si="0"/>
        <v/>
      </c>
      <c r="J12" s="225"/>
      <c r="K12" s="226"/>
      <c r="L12" s="224" t="str">
        <f t="shared" si="1"/>
        <v/>
      </c>
      <c r="M12" s="225"/>
      <c r="N12" s="226"/>
      <c r="O12" s="224" t="str">
        <f t="shared" si="2"/>
        <v/>
      </c>
      <c r="P12" s="225"/>
      <c r="Q12" s="226"/>
      <c r="R12" s="224" t="str">
        <f t="shared" si="3"/>
        <v/>
      </c>
      <c r="S12" s="225"/>
      <c r="T12" s="226"/>
      <c r="U12" s="224" t="str">
        <f t="shared" si="4"/>
        <v/>
      </c>
      <c r="V12" s="225"/>
      <c r="W12" s="226"/>
      <c r="X12" s="224" t="str">
        <f t="shared" si="5"/>
        <v/>
      </c>
      <c r="Y12" s="225"/>
      <c r="Z12" s="226"/>
      <c r="AA12" s="7"/>
      <c r="AB12" s="213" t="str">
        <f t="shared" si="6"/>
        <v/>
      </c>
      <c r="AC12" s="214"/>
      <c r="AD12" s="215"/>
      <c r="AE12" s="213" t="str">
        <f t="shared" si="7"/>
        <v/>
      </c>
      <c r="AF12" s="214"/>
      <c r="AG12" s="215"/>
      <c r="AH12" s="213" t="str">
        <f t="shared" si="8"/>
        <v/>
      </c>
      <c r="AI12" s="214"/>
      <c r="AJ12" s="215"/>
      <c r="AK12" s="213" t="str">
        <f t="shared" si="9"/>
        <v/>
      </c>
      <c r="AL12" s="214"/>
      <c r="AM12" s="215"/>
      <c r="AN12" s="213" t="str">
        <f t="shared" si="10"/>
        <v/>
      </c>
      <c r="AO12" s="214"/>
      <c r="AP12" s="215"/>
      <c r="AQ12" s="213" t="str">
        <f t="shared" si="11"/>
        <v/>
      </c>
      <c r="AR12" s="214"/>
      <c r="AS12" s="215"/>
      <c r="AT12" s="7"/>
      <c r="AX12" s="18" t="str">
        <f>IF('Intro &amp; Setup'!$T20="", "", 'Intro &amp; Setup'!$T20)</f>
        <v>Michelle</v>
      </c>
      <c r="AY12" s="44">
        <f>IF($AX12="", "", SUMIF('Data Entry'!$C$9:$C$32, $AX12, 'Data Entry'!$AG$9:$AG$32))</f>
        <v>0</v>
      </c>
      <c r="AZ12" s="41">
        <f>IF($AX12="", "", SUMIF('Data Entry'!$C$9:$C$32, $AX12, 'Data Entry'!$H$9:$H$32))</f>
        <v>0</v>
      </c>
      <c r="BA12" s="38">
        <f>IF($AX12="", "", SUMIF('Data Entry'!$C$9:$C$32, $AX12, 'Data Entry'!$M$9:$M$32))</f>
        <v>0</v>
      </c>
      <c r="BB12" s="73" t="str">
        <f t="shared" si="15"/>
        <v/>
      </c>
      <c r="BC12" s="47" t="str">
        <f t="shared" si="12"/>
        <v/>
      </c>
      <c r="BD12" s="70" t="str">
        <f t="shared" si="13"/>
        <v/>
      </c>
      <c r="BF12" s="76">
        <f>IF($AX12="", "", SUMIF('Data Entry'!$C$9:$C$32, $AX12, 'Data Entry'!$N$9:$N$32))</f>
        <v>0</v>
      </c>
      <c r="BH12" s="44">
        <f>IF($AX12="", "", SUMIF('Data Entry'!$C$9:$C$32, $AX12, 'Data Entry'!$AS$9:$AS$32))</f>
        <v>0</v>
      </c>
      <c r="BI12" s="41">
        <f>IF($AX12="", "", SUMIF('Data Entry'!$C$9:$C$32, $AX12, 'Data Entry'!$AT$9:$AT$32))</f>
        <v>0</v>
      </c>
      <c r="BJ12" s="38">
        <f>IF($AX12="", "", SUMIF('Data Entry'!$C$9:$C$32, $AX12, 'Data Entry'!$P$9:$P$32))</f>
        <v>0</v>
      </c>
      <c r="BK12" s="73" t="str">
        <f t="shared" si="16"/>
        <v/>
      </c>
      <c r="BL12" s="47" t="str">
        <f t="shared" si="14"/>
        <v/>
      </c>
      <c r="BM12" s="70" t="str">
        <f t="shared" si="14"/>
        <v/>
      </c>
      <c r="BO12" s="76">
        <f>IF($AX12="", "", SUMIF('Data Entry'!$C$9:$C$32, $AX12, 'Data Entry'!$Q$9:$Q$32))</f>
        <v>0</v>
      </c>
    </row>
    <row r="13" spans="1:67" x14ac:dyDescent="0.25">
      <c r="A13" s="7"/>
      <c r="B13" s="125" t="str">
        <f>IF('Intro &amp; Setup'!$T22="", "", 'Intro &amp; Setup'!$T22)</f>
        <v/>
      </c>
      <c r="C13" s="209"/>
      <c r="D13" s="209"/>
      <c r="E13" s="209"/>
      <c r="F13" s="209"/>
      <c r="G13" s="127"/>
      <c r="H13" s="7"/>
      <c r="I13" s="224" t="str">
        <f t="shared" si="0"/>
        <v/>
      </c>
      <c r="J13" s="225"/>
      <c r="K13" s="226"/>
      <c r="L13" s="224" t="str">
        <f t="shared" si="1"/>
        <v/>
      </c>
      <c r="M13" s="225"/>
      <c r="N13" s="226"/>
      <c r="O13" s="224" t="str">
        <f t="shared" si="2"/>
        <v/>
      </c>
      <c r="P13" s="225"/>
      <c r="Q13" s="226"/>
      <c r="R13" s="224" t="str">
        <f t="shared" si="3"/>
        <v/>
      </c>
      <c r="S13" s="225"/>
      <c r="T13" s="226"/>
      <c r="U13" s="224" t="str">
        <f t="shared" si="4"/>
        <v/>
      </c>
      <c r="V13" s="225"/>
      <c r="W13" s="226"/>
      <c r="X13" s="224" t="str">
        <f t="shared" si="5"/>
        <v/>
      </c>
      <c r="Y13" s="225"/>
      <c r="Z13" s="226"/>
      <c r="AA13" s="7"/>
      <c r="AB13" s="213" t="str">
        <f t="shared" si="6"/>
        <v/>
      </c>
      <c r="AC13" s="214"/>
      <c r="AD13" s="215"/>
      <c r="AE13" s="213" t="str">
        <f t="shared" si="7"/>
        <v/>
      </c>
      <c r="AF13" s="214"/>
      <c r="AG13" s="215"/>
      <c r="AH13" s="213" t="str">
        <f t="shared" si="8"/>
        <v/>
      </c>
      <c r="AI13" s="214"/>
      <c r="AJ13" s="215"/>
      <c r="AK13" s="213" t="str">
        <f t="shared" si="9"/>
        <v/>
      </c>
      <c r="AL13" s="214"/>
      <c r="AM13" s="215"/>
      <c r="AN13" s="213" t="str">
        <f t="shared" si="10"/>
        <v/>
      </c>
      <c r="AO13" s="214"/>
      <c r="AP13" s="215"/>
      <c r="AQ13" s="213" t="str">
        <f t="shared" si="11"/>
        <v/>
      </c>
      <c r="AR13" s="214"/>
      <c r="AS13" s="215"/>
      <c r="AT13" s="7"/>
      <c r="AX13" s="18" t="str">
        <f>IF('Intro &amp; Setup'!$T21="", "", 'Intro &amp; Setup'!$T21)</f>
        <v/>
      </c>
      <c r="AY13" s="44" t="str">
        <f>IF($AX13="", "", SUMIF('Data Entry'!$C$9:$C$32, $AX13, 'Data Entry'!$AG$9:$AG$32))</f>
        <v/>
      </c>
      <c r="AZ13" s="41" t="str">
        <f>IF($AX13="", "", SUMIF('Data Entry'!$C$9:$C$32, $AX13, 'Data Entry'!$H$9:$H$32))</f>
        <v/>
      </c>
      <c r="BA13" s="38" t="str">
        <f>IF($AX13="", "", SUMIF('Data Entry'!$C$9:$C$32, $AX13, 'Data Entry'!$M$9:$M$32))</f>
        <v/>
      </c>
      <c r="BB13" s="73" t="str">
        <f t="shared" si="15"/>
        <v/>
      </c>
      <c r="BC13" s="47" t="str">
        <f t="shared" si="12"/>
        <v/>
      </c>
      <c r="BD13" s="70" t="str">
        <f t="shared" si="13"/>
        <v/>
      </c>
      <c r="BF13" s="76" t="str">
        <f>IF($AX13="", "", SUMIF('Data Entry'!$C$9:$C$32, $AX13, 'Data Entry'!$N$9:$N$32))</f>
        <v/>
      </c>
      <c r="BH13" s="44" t="str">
        <f>IF($AX13="", "", SUMIF('Data Entry'!$C$9:$C$32, $AX13, 'Data Entry'!$AS$9:$AS$32))</f>
        <v/>
      </c>
      <c r="BI13" s="41" t="str">
        <f>IF($AX13="", "", SUMIF('Data Entry'!$C$9:$C$32, $AX13, 'Data Entry'!$AT$9:$AT$32))</f>
        <v/>
      </c>
      <c r="BJ13" s="38" t="str">
        <f>IF($AX13="", "", SUMIF('Data Entry'!$C$9:$C$32, $AX13, 'Data Entry'!$P$9:$P$32))</f>
        <v/>
      </c>
      <c r="BK13" s="73" t="str">
        <f t="shared" si="16"/>
        <v/>
      </c>
      <c r="BL13" s="47" t="str">
        <f t="shared" si="14"/>
        <v/>
      </c>
      <c r="BM13" s="70" t="str">
        <f t="shared" si="14"/>
        <v/>
      </c>
      <c r="BO13" s="76" t="str">
        <f>IF($AX13="", "", SUMIF('Data Entry'!$C$9:$C$32, $AX13, 'Data Entry'!$Q$9:$Q$32))</f>
        <v/>
      </c>
    </row>
    <row r="14" spans="1:67" x14ac:dyDescent="0.25">
      <c r="A14" s="7"/>
      <c r="B14" s="125" t="str">
        <f>IF('Intro &amp; Setup'!$T23="", "", 'Intro &amp; Setup'!$T23)</f>
        <v/>
      </c>
      <c r="C14" s="209"/>
      <c r="D14" s="209"/>
      <c r="E14" s="209"/>
      <c r="F14" s="209"/>
      <c r="G14" s="127"/>
      <c r="H14" s="7"/>
      <c r="I14" s="224" t="str">
        <f t="shared" si="0"/>
        <v/>
      </c>
      <c r="J14" s="225"/>
      <c r="K14" s="226"/>
      <c r="L14" s="224" t="str">
        <f t="shared" si="1"/>
        <v/>
      </c>
      <c r="M14" s="225"/>
      <c r="N14" s="226"/>
      <c r="O14" s="224" t="str">
        <f t="shared" si="2"/>
        <v/>
      </c>
      <c r="P14" s="225"/>
      <c r="Q14" s="226"/>
      <c r="R14" s="224" t="str">
        <f t="shared" si="3"/>
        <v/>
      </c>
      <c r="S14" s="225"/>
      <c r="T14" s="226"/>
      <c r="U14" s="224" t="str">
        <f t="shared" si="4"/>
        <v/>
      </c>
      <c r="V14" s="225"/>
      <c r="W14" s="226"/>
      <c r="X14" s="224" t="str">
        <f t="shared" si="5"/>
        <v/>
      </c>
      <c r="Y14" s="225"/>
      <c r="Z14" s="226"/>
      <c r="AA14" s="7"/>
      <c r="AB14" s="213" t="str">
        <f t="shared" si="6"/>
        <v/>
      </c>
      <c r="AC14" s="214"/>
      <c r="AD14" s="215"/>
      <c r="AE14" s="213" t="str">
        <f t="shared" si="7"/>
        <v/>
      </c>
      <c r="AF14" s="214"/>
      <c r="AG14" s="215"/>
      <c r="AH14" s="213" t="str">
        <f t="shared" si="8"/>
        <v/>
      </c>
      <c r="AI14" s="214"/>
      <c r="AJ14" s="215"/>
      <c r="AK14" s="213" t="str">
        <f t="shared" si="9"/>
        <v/>
      </c>
      <c r="AL14" s="214"/>
      <c r="AM14" s="215"/>
      <c r="AN14" s="213" t="str">
        <f t="shared" si="10"/>
        <v/>
      </c>
      <c r="AO14" s="214"/>
      <c r="AP14" s="215"/>
      <c r="AQ14" s="213" t="str">
        <f t="shared" si="11"/>
        <v/>
      </c>
      <c r="AR14" s="214"/>
      <c r="AS14" s="215"/>
      <c r="AT14" s="7"/>
      <c r="AX14" s="18" t="str">
        <f>IF('Intro &amp; Setup'!$T22="", "", 'Intro &amp; Setup'!$T22)</f>
        <v/>
      </c>
      <c r="AY14" s="44" t="str">
        <f>IF($AX14="", "", SUMIF('Data Entry'!$C$9:$C$32, $AX14, 'Data Entry'!$AG$9:$AG$32))</f>
        <v/>
      </c>
      <c r="AZ14" s="41" t="str">
        <f>IF($AX14="", "", SUMIF('Data Entry'!$C$9:$C$32, $AX14, 'Data Entry'!$H$9:$H$32))</f>
        <v/>
      </c>
      <c r="BA14" s="38" t="str">
        <f>IF($AX14="", "", SUMIF('Data Entry'!$C$9:$C$32, $AX14, 'Data Entry'!$M$9:$M$32))</f>
        <v/>
      </c>
      <c r="BB14" s="73" t="str">
        <f t="shared" si="15"/>
        <v/>
      </c>
      <c r="BC14" s="47" t="str">
        <f t="shared" si="12"/>
        <v/>
      </c>
      <c r="BD14" s="70" t="str">
        <f t="shared" si="13"/>
        <v/>
      </c>
      <c r="BF14" s="76" t="str">
        <f>IF($AX14="", "", SUMIF('Data Entry'!$C$9:$C$32, $AX14, 'Data Entry'!$N$9:$N$32))</f>
        <v/>
      </c>
      <c r="BH14" s="44" t="str">
        <f>IF($AX14="", "", SUMIF('Data Entry'!$C$9:$C$32, $AX14, 'Data Entry'!$AS$9:$AS$32))</f>
        <v/>
      </c>
      <c r="BI14" s="41" t="str">
        <f>IF($AX14="", "", SUMIF('Data Entry'!$C$9:$C$32, $AX14, 'Data Entry'!$AT$9:$AT$32))</f>
        <v/>
      </c>
      <c r="BJ14" s="38" t="str">
        <f>IF($AX14="", "", SUMIF('Data Entry'!$C$9:$C$32, $AX14, 'Data Entry'!$P$9:$P$32))</f>
        <v/>
      </c>
      <c r="BK14" s="73" t="str">
        <f t="shared" si="16"/>
        <v/>
      </c>
      <c r="BL14" s="47" t="str">
        <f t="shared" si="14"/>
        <v/>
      </c>
      <c r="BM14" s="70" t="str">
        <f t="shared" si="14"/>
        <v/>
      </c>
      <c r="BO14" s="76" t="str">
        <f>IF($AX14="", "", SUMIF('Data Entry'!$C$9:$C$32, $AX14, 'Data Entry'!$Q$9:$Q$32))</f>
        <v/>
      </c>
    </row>
    <row r="15" spans="1:67" x14ac:dyDescent="0.25">
      <c r="A15" s="7"/>
      <c r="B15" s="125" t="str">
        <f>IF('Intro &amp; Setup'!$T24="", "", 'Intro &amp; Setup'!$T24)</f>
        <v/>
      </c>
      <c r="C15" s="209"/>
      <c r="D15" s="209"/>
      <c r="E15" s="209"/>
      <c r="F15" s="209"/>
      <c r="G15" s="127"/>
      <c r="H15" s="7"/>
      <c r="I15" s="224" t="str">
        <f t="shared" si="0"/>
        <v/>
      </c>
      <c r="J15" s="225"/>
      <c r="K15" s="226"/>
      <c r="L15" s="224" t="str">
        <f t="shared" si="1"/>
        <v/>
      </c>
      <c r="M15" s="225"/>
      <c r="N15" s="226"/>
      <c r="O15" s="224" t="str">
        <f t="shared" si="2"/>
        <v/>
      </c>
      <c r="P15" s="225"/>
      <c r="Q15" s="226"/>
      <c r="R15" s="224" t="str">
        <f t="shared" si="3"/>
        <v/>
      </c>
      <c r="S15" s="225"/>
      <c r="T15" s="226"/>
      <c r="U15" s="224" t="str">
        <f t="shared" si="4"/>
        <v/>
      </c>
      <c r="V15" s="225"/>
      <c r="W15" s="226"/>
      <c r="X15" s="224" t="str">
        <f t="shared" si="5"/>
        <v/>
      </c>
      <c r="Y15" s="225"/>
      <c r="Z15" s="226"/>
      <c r="AA15" s="7"/>
      <c r="AB15" s="213" t="str">
        <f t="shared" si="6"/>
        <v/>
      </c>
      <c r="AC15" s="214"/>
      <c r="AD15" s="215"/>
      <c r="AE15" s="213" t="str">
        <f t="shared" si="7"/>
        <v/>
      </c>
      <c r="AF15" s="214"/>
      <c r="AG15" s="215"/>
      <c r="AH15" s="213" t="str">
        <f t="shared" si="8"/>
        <v/>
      </c>
      <c r="AI15" s="214"/>
      <c r="AJ15" s="215"/>
      <c r="AK15" s="213" t="str">
        <f t="shared" si="9"/>
        <v/>
      </c>
      <c r="AL15" s="214"/>
      <c r="AM15" s="215"/>
      <c r="AN15" s="213" t="str">
        <f t="shared" si="10"/>
        <v/>
      </c>
      <c r="AO15" s="214"/>
      <c r="AP15" s="215"/>
      <c r="AQ15" s="213" t="str">
        <f t="shared" si="11"/>
        <v/>
      </c>
      <c r="AR15" s="214"/>
      <c r="AS15" s="215"/>
      <c r="AT15" s="7"/>
      <c r="AX15" s="18" t="str">
        <f>IF('Intro &amp; Setup'!$T23="", "", 'Intro &amp; Setup'!$T23)</f>
        <v/>
      </c>
      <c r="AY15" s="44" t="str">
        <f>IF($AX15="", "", SUMIF('Data Entry'!$C$9:$C$32, $AX15, 'Data Entry'!$AG$9:$AG$32))</f>
        <v/>
      </c>
      <c r="AZ15" s="41" t="str">
        <f>IF($AX15="", "", SUMIF('Data Entry'!$C$9:$C$32, $AX15, 'Data Entry'!$H$9:$H$32))</f>
        <v/>
      </c>
      <c r="BA15" s="38" t="str">
        <f>IF($AX15="", "", SUMIF('Data Entry'!$C$9:$C$32, $AX15, 'Data Entry'!$M$9:$M$32))</f>
        <v/>
      </c>
      <c r="BB15" s="73" t="str">
        <f t="shared" si="15"/>
        <v/>
      </c>
      <c r="BC15" s="47" t="str">
        <f t="shared" si="12"/>
        <v/>
      </c>
      <c r="BD15" s="70" t="str">
        <f t="shared" si="13"/>
        <v/>
      </c>
      <c r="BF15" s="76" t="str">
        <f>IF($AX15="", "", SUMIF('Data Entry'!$C$9:$C$32, $AX15, 'Data Entry'!$N$9:$N$32))</f>
        <v/>
      </c>
      <c r="BH15" s="44" t="str">
        <f>IF($AX15="", "", SUMIF('Data Entry'!$C$9:$C$32, $AX15, 'Data Entry'!$AS$9:$AS$32))</f>
        <v/>
      </c>
      <c r="BI15" s="41" t="str">
        <f>IF($AX15="", "", SUMIF('Data Entry'!$C$9:$C$32, $AX15, 'Data Entry'!$AT$9:$AT$32))</f>
        <v/>
      </c>
      <c r="BJ15" s="38" t="str">
        <f>IF($AX15="", "", SUMIF('Data Entry'!$C$9:$C$32, $AX15, 'Data Entry'!$P$9:$P$32))</f>
        <v/>
      </c>
      <c r="BK15" s="73" t="str">
        <f t="shared" si="16"/>
        <v/>
      </c>
      <c r="BL15" s="47" t="str">
        <f t="shared" si="14"/>
        <v/>
      </c>
      <c r="BM15" s="70" t="str">
        <f t="shared" si="14"/>
        <v/>
      </c>
      <c r="BO15" s="76" t="str">
        <f>IF($AX15="", "", SUMIF('Data Entry'!$C$9:$C$32, $AX15, 'Data Entry'!$Q$9:$Q$32))</f>
        <v/>
      </c>
    </row>
    <row r="16" spans="1:67" x14ac:dyDescent="0.25">
      <c r="A16" s="7"/>
      <c r="B16" s="125" t="str">
        <f>IF('Intro &amp; Setup'!$T25="", "", 'Intro &amp; Setup'!$T25)</f>
        <v/>
      </c>
      <c r="C16" s="209"/>
      <c r="D16" s="209"/>
      <c r="E16" s="209"/>
      <c r="F16" s="209"/>
      <c r="G16" s="127"/>
      <c r="H16" s="7"/>
      <c r="I16" s="224" t="str">
        <f t="shared" si="0"/>
        <v/>
      </c>
      <c r="J16" s="225"/>
      <c r="K16" s="226"/>
      <c r="L16" s="224" t="str">
        <f t="shared" si="1"/>
        <v/>
      </c>
      <c r="M16" s="225"/>
      <c r="N16" s="226"/>
      <c r="O16" s="224" t="str">
        <f t="shared" si="2"/>
        <v/>
      </c>
      <c r="P16" s="225"/>
      <c r="Q16" s="226"/>
      <c r="R16" s="224" t="str">
        <f t="shared" si="3"/>
        <v/>
      </c>
      <c r="S16" s="225"/>
      <c r="T16" s="226"/>
      <c r="U16" s="224" t="str">
        <f t="shared" si="4"/>
        <v/>
      </c>
      <c r="V16" s="225"/>
      <c r="W16" s="226"/>
      <c r="X16" s="224" t="str">
        <f t="shared" si="5"/>
        <v/>
      </c>
      <c r="Y16" s="225"/>
      <c r="Z16" s="226"/>
      <c r="AA16" s="7"/>
      <c r="AB16" s="213" t="str">
        <f t="shared" si="6"/>
        <v/>
      </c>
      <c r="AC16" s="214"/>
      <c r="AD16" s="215"/>
      <c r="AE16" s="213" t="str">
        <f t="shared" si="7"/>
        <v/>
      </c>
      <c r="AF16" s="214"/>
      <c r="AG16" s="215"/>
      <c r="AH16" s="213" t="str">
        <f t="shared" si="8"/>
        <v/>
      </c>
      <c r="AI16" s="214"/>
      <c r="AJ16" s="215"/>
      <c r="AK16" s="213" t="str">
        <f t="shared" si="9"/>
        <v/>
      </c>
      <c r="AL16" s="214"/>
      <c r="AM16" s="215"/>
      <c r="AN16" s="213" t="str">
        <f t="shared" si="10"/>
        <v/>
      </c>
      <c r="AO16" s="214"/>
      <c r="AP16" s="215"/>
      <c r="AQ16" s="213" t="str">
        <f t="shared" si="11"/>
        <v/>
      </c>
      <c r="AR16" s="214"/>
      <c r="AS16" s="215"/>
      <c r="AT16" s="7"/>
      <c r="AX16" s="18" t="str">
        <f>IF('Intro &amp; Setup'!$T24="", "", 'Intro &amp; Setup'!$T24)</f>
        <v/>
      </c>
      <c r="AY16" s="44" t="str">
        <f>IF($AX16="", "", SUMIF('Data Entry'!$C$9:$C$32, $AX16, 'Data Entry'!$AG$9:$AG$32))</f>
        <v/>
      </c>
      <c r="AZ16" s="41" t="str">
        <f>IF($AX16="", "", SUMIF('Data Entry'!$C$9:$C$32, $AX16, 'Data Entry'!$H$9:$H$32))</f>
        <v/>
      </c>
      <c r="BA16" s="38" t="str">
        <f>IF($AX16="", "", SUMIF('Data Entry'!$C$9:$C$32, $AX16, 'Data Entry'!$M$9:$M$32))</f>
        <v/>
      </c>
      <c r="BB16" s="73" t="str">
        <f t="shared" si="15"/>
        <v/>
      </c>
      <c r="BC16" s="47" t="str">
        <f t="shared" si="12"/>
        <v/>
      </c>
      <c r="BD16" s="70" t="str">
        <f t="shared" si="13"/>
        <v/>
      </c>
      <c r="BF16" s="76" t="str">
        <f>IF($AX16="", "", SUMIF('Data Entry'!$C$9:$C$32, $AX16, 'Data Entry'!$N$9:$N$32))</f>
        <v/>
      </c>
      <c r="BH16" s="44" t="str">
        <f>IF($AX16="", "", SUMIF('Data Entry'!$C$9:$C$32, $AX16, 'Data Entry'!$AS$9:$AS$32))</f>
        <v/>
      </c>
      <c r="BI16" s="41" t="str">
        <f>IF($AX16="", "", SUMIF('Data Entry'!$C$9:$C$32, $AX16, 'Data Entry'!$AT$9:$AT$32))</f>
        <v/>
      </c>
      <c r="BJ16" s="38" t="str">
        <f>IF($AX16="", "", SUMIF('Data Entry'!$C$9:$C$32, $AX16, 'Data Entry'!$P$9:$P$32))</f>
        <v/>
      </c>
      <c r="BK16" s="73" t="str">
        <f t="shared" si="16"/>
        <v/>
      </c>
      <c r="BL16" s="47" t="str">
        <f t="shared" si="14"/>
        <v/>
      </c>
      <c r="BM16" s="70" t="str">
        <f t="shared" si="14"/>
        <v/>
      </c>
      <c r="BO16" s="76" t="str">
        <f>IF($AX16="", "", SUMIF('Data Entry'!$C$9:$C$32, $AX16, 'Data Entry'!$Q$9:$Q$32))</f>
        <v/>
      </c>
    </row>
    <row r="17" spans="1:67" x14ac:dyDescent="0.25">
      <c r="A17" s="7"/>
      <c r="B17" s="125" t="str">
        <f>IF('Intro &amp; Setup'!$T26="", "", 'Intro &amp; Setup'!$T26)</f>
        <v/>
      </c>
      <c r="C17" s="209"/>
      <c r="D17" s="209"/>
      <c r="E17" s="209"/>
      <c r="F17" s="209"/>
      <c r="G17" s="127"/>
      <c r="H17" s="7"/>
      <c r="I17" s="224" t="str">
        <f t="shared" si="0"/>
        <v/>
      </c>
      <c r="J17" s="225"/>
      <c r="K17" s="226"/>
      <c r="L17" s="224" t="str">
        <f t="shared" si="1"/>
        <v/>
      </c>
      <c r="M17" s="225"/>
      <c r="N17" s="226"/>
      <c r="O17" s="224" t="str">
        <f t="shared" si="2"/>
        <v/>
      </c>
      <c r="P17" s="225"/>
      <c r="Q17" s="226"/>
      <c r="R17" s="224" t="str">
        <f t="shared" si="3"/>
        <v/>
      </c>
      <c r="S17" s="225"/>
      <c r="T17" s="226"/>
      <c r="U17" s="224" t="str">
        <f t="shared" si="4"/>
        <v/>
      </c>
      <c r="V17" s="225"/>
      <c r="W17" s="226"/>
      <c r="X17" s="224" t="str">
        <f t="shared" si="5"/>
        <v/>
      </c>
      <c r="Y17" s="225"/>
      <c r="Z17" s="226"/>
      <c r="AA17" s="7"/>
      <c r="AB17" s="213" t="str">
        <f t="shared" si="6"/>
        <v/>
      </c>
      <c r="AC17" s="214"/>
      <c r="AD17" s="215"/>
      <c r="AE17" s="213" t="str">
        <f t="shared" si="7"/>
        <v/>
      </c>
      <c r="AF17" s="214"/>
      <c r="AG17" s="215"/>
      <c r="AH17" s="213" t="str">
        <f t="shared" si="8"/>
        <v/>
      </c>
      <c r="AI17" s="214"/>
      <c r="AJ17" s="215"/>
      <c r="AK17" s="213" t="str">
        <f t="shared" si="9"/>
        <v/>
      </c>
      <c r="AL17" s="214"/>
      <c r="AM17" s="215"/>
      <c r="AN17" s="213" t="str">
        <f t="shared" si="10"/>
        <v/>
      </c>
      <c r="AO17" s="214"/>
      <c r="AP17" s="215"/>
      <c r="AQ17" s="213" t="str">
        <f t="shared" si="11"/>
        <v/>
      </c>
      <c r="AR17" s="214"/>
      <c r="AS17" s="215"/>
      <c r="AT17" s="7"/>
      <c r="AX17" s="18" t="str">
        <f>IF('Intro &amp; Setup'!$T25="", "", 'Intro &amp; Setup'!$T25)</f>
        <v/>
      </c>
      <c r="AY17" s="44" t="str">
        <f>IF($AX17="", "", SUMIF('Data Entry'!$C$9:$C$32, $AX17, 'Data Entry'!$AG$9:$AG$32))</f>
        <v/>
      </c>
      <c r="AZ17" s="41" t="str">
        <f>IF($AX17="", "", SUMIF('Data Entry'!$C$9:$C$32, $AX17, 'Data Entry'!$H$9:$H$32))</f>
        <v/>
      </c>
      <c r="BA17" s="38" t="str">
        <f>IF($AX17="", "", SUMIF('Data Entry'!$C$9:$C$32, $AX17, 'Data Entry'!$M$9:$M$32))</f>
        <v/>
      </c>
      <c r="BB17" s="73" t="str">
        <f t="shared" si="15"/>
        <v/>
      </c>
      <c r="BC17" s="47" t="str">
        <f t="shared" si="12"/>
        <v/>
      </c>
      <c r="BD17" s="70" t="str">
        <f t="shared" si="13"/>
        <v/>
      </c>
      <c r="BF17" s="76" t="str">
        <f>IF($AX17="", "", SUMIF('Data Entry'!$C$9:$C$32, $AX17, 'Data Entry'!$N$9:$N$32))</f>
        <v/>
      </c>
      <c r="BH17" s="44" t="str">
        <f>IF($AX17="", "", SUMIF('Data Entry'!$C$9:$C$32, $AX17, 'Data Entry'!$AS$9:$AS$32))</f>
        <v/>
      </c>
      <c r="BI17" s="41" t="str">
        <f>IF($AX17="", "", SUMIF('Data Entry'!$C$9:$C$32, $AX17, 'Data Entry'!$AT$9:$AT$32))</f>
        <v/>
      </c>
      <c r="BJ17" s="38" t="str">
        <f>IF($AX17="", "", SUMIF('Data Entry'!$C$9:$C$32, $AX17, 'Data Entry'!$P$9:$P$32))</f>
        <v/>
      </c>
      <c r="BK17" s="73" t="str">
        <f t="shared" si="16"/>
        <v/>
      </c>
      <c r="BL17" s="47" t="str">
        <f t="shared" si="14"/>
        <v/>
      </c>
      <c r="BM17" s="70" t="str">
        <f t="shared" si="14"/>
        <v/>
      </c>
      <c r="BO17" s="76" t="str">
        <f>IF($AX17="", "", SUMIF('Data Entry'!$C$9:$C$32, $AX17, 'Data Entry'!$Q$9:$Q$32))</f>
        <v/>
      </c>
    </row>
    <row r="18" spans="1:67" x14ac:dyDescent="0.25">
      <c r="A18" s="7"/>
      <c r="B18" s="125" t="str">
        <f>IF('Intro &amp; Setup'!$T27="", "", 'Intro &amp; Setup'!$T27)</f>
        <v/>
      </c>
      <c r="C18" s="209"/>
      <c r="D18" s="209"/>
      <c r="E18" s="209"/>
      <c r="F18" s="209"/>
      <c r="G18" s="127"/>
      <c r="H18" s="7"/>
      <c r="I18" s="224" t="str">
        <f t="shared" si="0"/>
        <v/>
      </c>
      <c r="J18" s="225"/>
      <c r="K18" s="226"/>
      <c r="L18" s="224" t="str">
        <f t="shared" si="1"/>
        <v/>
      </c>
      <c r="M18" s="225"/>
      <c r="N18" s="226"/>
      <c r="O18" s="224" t="str">
        <f t="shared" si="2"/>
        <v/>
      </c>
      <c r="P18" s="225"/>
      <c r="Q18" s="226"/>
      <c r="R18" s="224" t="str">
        <f t="shared" si="3"/>
        <v/>
      </c>
      <c r="S18" s="225"/>
      <c r="T18" s="226"/>
      <c r="U18" s="224" t="str">
        <f t="shared" si="4"/>
        <v/>
      </c>
      <c r="V18" s="225"/>
      <c r="W18" s="226"/>
      <c r="X18" s="224" t="str">
        <f t="shared" si="5"/>
        <v/>
      </c>
      <c r="Y18" s="225"/>
      <c r="Z18" s="226"/>
      <c r="AA18" s="7"/>
      <c r="AB18" s="213" t="str">
        <f t="shared" si="6"/>
        <v/>
      </c>
      <c r="AC18" s="214"/>
      <c r="AD18" s="215"/>
      <c r="AE18" s="213" t="str">
        <f t="shared" si="7"/>
        <v/>
      </c>
      <c r="AF18" s="214"/>
      <c r="AG18" s="215"/>
      <c r="AH18" s="213" t="str">
        <f t="shared" si="8"/>
        <v/>
      </c>
      <c r="AI18" s="214"/>
      <c r="AJ18" s="215"/>
      <c r="AK18" s="213" t="str">
        <f t="shared" si="9"/>
        <v/>
      </c>
      <c r="AL18" s="214"/>
      <c r="AM18" s="215"/>
      <c r="AN18" s="213" t="str">
        <f t="shared" si="10"/>
        <v/>
      </c>
      <c r="AO18" s="214"/>
      <c r="AP18" s="215"/>
      <c r="AQ18" s="213" t="str">
        <f t="shared" si="11"/>
        <v/>
      </c>
      <c r="AR18" s="214"/>
      <c r="AS18" s="215"/>
      <c r="AT18" s="7"/>
      <c r="AX18" s="18" t="str">
        <f>IF('Intro &amp; Setup'!$T26="", "", 'Intro &amp; Setup'!$T26)</f>
        <v/>
      </c>
      <c r="AY18" s="44" t="str">
        <f>IF($AX18="", "", SUMIF('Data Entry'!$C$9:$C$32, $AX18, 'Data Entry'!$AG$9:$AG$32))</f>
        <v/>
      </c>
      <c r="AZ18" s="41" t="str">
        <f>IF($AX18="", "", SUMIF('Data Entry'!$C$9:$C$32, $AX18, 'Data Entry'!$H$9:$H$32))</f>
        <v/>
      </c>
      <c r="BA18" s="38" t="str">
        <f>IF($AX18="", "", SUMIF('Data Entry'!$C$9:$C$32, $AX18, 'Data Entry'!$M$9:$M$32))</f>
        <v/>
      </c>
      <c r="BB18" s="73" t="str">
        <f t="shared" si="15"/>
        <v/>
      </c>
      <c r="BC18" s="47" t="str">
        <f t="shared" si="12"/>
        <v/>
      </c>
      <c r="BD18" s="70" t="str">
        <f t="shared" si="13"/>
        <v/>
      </c>
      <c r="BF18" s="76" t="str">
        <f>IF($AX18="", "", SUMIF('Data Entry'!$C$9:$C$32, $AX18, 'Data Entry'!$N$9:$N$32))</f>
        <v/>
      </c>
      <c r="BH18" s="44" t="str">
        <f>IF($AX18="", "", SUMIF('Data Entry'!$C$9:$C$32, $AX18, 'Data Entry'!$AS$9:$AS$32))</f>
        <v/>
      </c>
      <c r="BI18" s="41" t="str">
        <f>IF($AX18="", "", SUMIF('Data Entry'!$C$9:$C$32, $AX18, 'Data Entry'!$AT$9:$AT$32))</f>
        <v/>
      </c>
      <c r="BJ18" s="38" t="str">
        <f>IF($AX18="", "", SUMIF('Data Entry'!$C$9:$C$32, $AX18, 'Data Entry'!$P$9:$P$32))</f>
        <v/>
      </c>
      <c r="BK18" s="73" t="str">
        <f t="shared" si="16"/>
        <v/>
      </c>
      <c r="BL18" s="47" t="str">
        <f t="shared" si="14"/>
        <v/>
      </c>
      <c r="BM18" s="70" t="str">
        <f t="shared" si="14"/>
        <v/>
      </c>
      <c r="BO18" s="76" t="str">
        <f>IF($AX18="", "", SUMIF('Data Entry'!$C$9:$C$32, $AX18, 'Data Entry'!$Q$9:$Q$32))</f>
        <v/>
      </c>
    </row>
    <row r="19" spans="1:67" x14ac:dyDescent="0.25">
      <c r="A19" s="7"/>
      <c r="B19" s="125" t="str">
        <f>IF('Intro &amp; Setup'!$T28="", "", 'Intro &amp; Setup'!$T28)</f>
        <v/>
      </c>
      <c r="C19" s="209"/>
      <c r="D19" s="209"/>
      <c r="E19" s="209"/>
      <c r="F19" s="209"/>
      <c r="G19" s="127"/>
      <c r="H19" s="7"/>
      <c r="I19" s="224" t="str">
        <f t="shared" si="0"/>
        <v/>
      </c>
      <c r="J19" s="225"/>
      <c r="K19" s="226"/>
      <c r="L19" s="224" t="str">
        <f t="shared" si="1"/>
        <v/>
      </c>
      <c r="M19" s="225"/>
      <c r="N19" s="226"/>
      <c r="O19" s="224" t="str">
        <f t="shared" si="2"/>
        <v/>
      </c>
      <c r="P19" s="225"/>
      <c r="Q19" s="226"/>
      <c r="R19" s="224" t="str">
        <f t="shared" si="3"/>
        <v/>
      </c>
      <c r="S19" s="225"/>
      <c r="T19" s="226"/>
      <c r="U19" s="224" t="str">
        <f t="shared" si="4"/>
        <v/>
      </c>
      <c r="V19" s="225"/>
      <c r="W19" s="226"/>
      <c r="X19" s="224" t="str">
        <f t="shared" si="5"/>
        <v/>
      </c>
      <c r="Y19" s="225"/>
      <c r="Z19" s="226"/>
      <c r="AA19" s="7"/>
      <c r="AB19" s="213" t="str">
        <f t="shared" si="6"/>
        <v/>
      </c>
      <c r="AC19" s="214"/>
      <c r="AD19" s="215"/>
      <c r="AE19" s="213" t="str">
        <f t="shared" si="7"/>
        <v/>
      </c>
      <c r="AF19" s="214"/>
      <c r="AG19" s="215"/>
      <c r="AH19" s="213" t="str">
        <f t="shared" si="8"/>
        <v/>
      </c>
      <c r="AI19" s="214"/>
      <c r="AJ19" s="215"/>
      <c r="AK19" s="213" t="str">
        <f t="shared" si="9"/>
        <v/>
      </c>
      <c r="AL19" s="214"/>
      <c r="AM19" s="215"/>
      <c r="AN19" s="213" t="str">
        <f t="shared" si="10"/>
        <v/>
      </c>
      <c r="AO19" s="214"/>
      <c r="AP19" s="215"/>
      <c r="AQ19" s="213" t="str">
        <f t="shared" si="11"/>
        <v/>
      </c>
      <c r="AR19" s="214"/>
      <c r="AS19" s="215"/>
      <c r="AT19" s="7"/>
      <c r="AX19" s="18" t="str">
        <f>IF('Intro &amp; Setup'!$T27="", "", 'Intro &amp; Setup'!$T27)</f>
        <v/>
      </c>
      <c r="AY19" s="44" t="str">
        <f>IF($AX19="", "", SUMIF('Data Entry'!$C$9:$C$32, $AX19, 'Data Entry'!$AG$9:$AG$32))</f>
        <v/>
      </c>
      <c r="AZ19" s="41" t="str">
        <f>IF($AX19="", "", SUMIF('Data Entry'!$C$9:$C$32, $AX19, 'Data Entry'!$H$9:$H$32))</f>
        <v/>
      </c>
      <c r="BA19" s="38" t="str">
        <f>IF($AX19="", "", SUMIF('Data Entry'!$C$9:$C$32, $AX19, 'Data Entry'!$M$9:$M$32))</f>
        <v/>
      </c>
      <c r="BB19" s="73" t="str">
        <f t="shared" si="15"/>
        <v/>
      </c>
      <c r="BC19" s="47" t="str">
        <f t="shared" si="12"/>
        <v/>
      </c>
      <c r="BD19" s="70" t="str">
        <f t="shared" si="13"/>
        <v/>
      </c>
      <c r="BF19" s="76" t="str">
        <f>IF($AX19="", "", SUMIF('Data Entry'!$C$9:$C$32, $AX19, 'Data Entry'!$N$9:$N$32))</f>
        <v/>
      </c>
      <c r="BH19" s="44" t="str">
        <f>IF($AX19="", "", SUMIF('Data Entry'!$C$9:$C$32, $AX19, 'Data Entry'!$AS$9:$AS$32))</f>
        <v/>
      </c>
      <c r="BI19" s="41" t="str">
        <f>IF($AX19="", "", SUMIF('Data Entry'!$C$9:$C$32, $AX19, 'Data Entry'!$AT$9:$AT$32))</f>
        <v/>
      </c>
      <c r="BJ19" s="38" t="str">
        <f>IF($AX19="", "", SUMIF('Data Entry'!$C$9:$C$32, $AX19, 'Data Entry'!$P$9:$P$32))</f>
        <v/>
      </c>
      <c r="BK19" s="73" t="str">
        <f t="shared" si="16"/>
        <v/>
      </c>
      <c r="BL19" s="47" t="str">
        <f t="shared" si="14"/>
        <v/>
      </c>
      <c r="BM19" s="70" t="str">
        <f t="shared" si="14"/>
        <v/>
      </c>
      <c r="BO19" s="76" t="str">
        <f>IF($AX19="", "", SUMIF('Data Entry'!$C$9:$C$32, $AX19, 'Data Entry'!$Q$9:$Q$32))</f>
        <v/>
      </c>
    </row>
    <row r="20" spans="1:67" x14ac:dyDescent="0.25">
      <c r="A20" s="7"/>
      <c r="B20" s="125" t="str">
        <f>IF('Intro &amp; Setup'!$T29="", "", 'Intro &amp; Setup'!$T29)</f>
        <v/>
      </c>
      <c r="C20" s="209"/>
      <c r="D20" s="209"/>
      <c r="E20" s="209"/>
      <c r="F20" s="209"/>
      <c r="G20" s="127"/>
      <c r="H20" s="7"/>
      <c r="I20" s="224" t="str">
        <f t="shared" si="0"/>
        <v/>
      </c>
      <c r="J20" s="225"/>
      <c r="K20" s="226"/>
      <c r="L20" s="224" t="str">
        <f t="shared" si="1"/>
        <v/>
      </c>
      <c r="M20" s="225"/>
      <c r="N20" s="226"/>
      <c r="O20" s="224" t="str">
        <f t="shared" si="2"/>
        <v/>
      </c>
      <c r="P20" s="225"/>
      <c r="Q20" s="226"/>
      <c r="R20" s="224" t="str">
        <f t="shared" si="3"/>
        <v/>
      </c>
      <c r="S20" s="225"/>
      <c r="T20" s="226"/>
      <c r="U20" s="224" t="str">
        <f t="shared" si="4"/>
        <v/>
      </c>
      <c r="V20" s="225"/>
      <c r="W20" s="226"/>
      <c r="X20" s="224" t="str">
        <f t="shared" si="5"/>
        <v/>
      </c>
      <c r="Y20" s="225"/>
      <c r="Z20" s="226"/>
      <c r="AA20" s="7"/>
      <c r="AB20" s="213" t="str">
        <f t="shared" si="6"/>
        <v/>
      </c>
      <c r="AC20" s="214"/>
      <c r="AD20" s="215"/>
      <c r="AE20" s="213" t="str">
        <f t="shared" si="7"/>
        <v/>
      </c>
      <c r="AF20" s="214"/>
      <c r="AG20" s="215"/>
      <c r="AH20" s="213" t="str">
        <f t="shared" si="8"/>
        <v/>
      </c>
      <c r="AI20" s="214"/>
      <c r="AJ20" s="215"/>
      <c r="AK20" s="213" t="str">
        <f t="shared" si="9"/>
        <v/>
      </c>
      <c r="AL20" s="214"/>
      <c r="AM20" s="215"/>
      <c r="AN20" s="213" t="str">
        <f t="shared" si="10"/>
        <v/>
      </c>
      <c r="AO20" s="214"/>
      <c r="AP20" s="215"/>
      <c r="AQ20" s="213" t="str">
        <f t="shared" si="11"/>
        <v/>
      </c>
      <c r="AR20" s="214"/>
      <c r="AS20" s="215"/>
      <c r="AT20" s="7"/>
      <c r="AX20" s="18" t="str">
        <f>IF('Intro &amp; Setup'!$T28="", "", 'Intro &amp; Setup'!$T28)</f>
        <v/>
      </c>
      <c r="AY20" s="44" t="str">
        <f>IF($AX20="", "", SUMIF('Data Entry'!$C$9:$C$32, $AX20, 'Data Entry'!$AG$9:$AG$32))</f>
        <v/>
      </c>
      <c r="AZ20" s="41" t="str">
        <f>IF($AX20="", "", SUMIF('Data Entry'!$C$9:$C$32, $AX20, 'Data Entry'!$H$9:$H$32))</f>
        <v/>
      </c>
      <c r="BA20" s="38" t="str">
        <f>IF($AX20="", "", SUMIF('Data Entry'!$C$9:$C$32, $AX20, 'Data Entry'!$M$9:$M$32))</f>
        <v/>
      </c>
      <c r="BB20" s="73" t="str">
        <f t="shared" si="15"/>
        <v/>
      </c>
      <c r="BC20" s="47" t="str">
        <f t="shared" si="12"/>
        <v/>
      </c>
      <c r="BD20" s="70" t="str">
        <f t="shared" si="13"/>
        <v/>
      </c>
      <c r="BF20" s="76" t="str">
        <f>IF($AX20="", "", SUMIF('Data Entry'!$C$9:$C$32, $AX20, 'Data Entry'!$N$9:$N$32))</f>
        <v/>
      </c>
      <c r="BH20" s="44" t="str">
        <f>IF($AX20="", "", SUMIF('Data Entry'!$C$9:$C$32, $AX20, 'Data Entry'!$AS$9:$AS$32))</f>
        <v/>
      </c>
      <c r="BI20" s="41" t="str">
        <f>IF($AX20="", "", SUMIF('Data Entry'!$C$9:$C$32, $AX20, 'Data Entry'!$AT$9:$AT$32))</f>
        <v/>
      </c>
      <c r="BJ20" s="38" t="str">
        <f>IF($AX20="", "", SUMIF('Data Entry'!$C$9:$C$32, $AX20, 'Data Entry'!$P$9:$P$32))</f>
        <v/>
      </c>
      <c r="BK20" s="73" t="str">
        <f t="shared" si="16"/>
        <v/>
      </c>
      <c r="BL20" s="47" t="str">
        <f t="shared" si="14"/>
        <v/>
      </c>
      <c r="BM20" s="70" t="str">
        <f t="shared" si="14"/>
        <v/>
      </c>
      <c r="BO20" s="76" t="str">
        <f>IF($AX20="", "", SUMIF('Data Entry'!$C$9:$C$32, $AX20, 'Data Entry'!$Q$9:$Q$32))</f>
        <v/>
      </c>
    </row>
    <row r="21" spans="1:67" x14ac:dyDescent="0.25">
      <c r="A21" s="7"/>
      <c r="B21" s="125" t="str">
        <f>IF('Intro &amp; Setup'!$T30="", "", 'Intro &amp; Setup'!$T30)</f>
        <v/>
      </c>
      <c r="C21" s="209"/>
      <c r="D21" s="209"/>
      <c r="E21" s="209"/>
      <c r="F21" s="209"/>
      <c r="G21" s="127"/>
      <c r="H21" s="7"/>
      <c r="I21" s="224" t="str">
        <f t="shared" si="0"/>
        <v/>
      </c>
      <c r="J21" s="225"/>
      <c r="K21" s="226"/>
      <c r="L21" s="224" t="str">
        <f t="shared" si="1"/>
        <v/>
      </c>
      <c r="M21" s="225"/>
      <c r="N21" s="226"/>
      <c r="O21" s="224" t="str">
        <f t="shared" si="2"/>
        <v/>
      </c>
      <c r="P21" s="225"/>
      <c r="Q21" s="226"/>
      <c r="R21" s="224" t="str">
        <f t="shared" si="3"/>
        <v/>
      </c>
      <c r="S21" s="225"/>
      <c r="T21" s="226"/>
      <c r="U21" s="224" t="str">
        <f t="shared" si="4"/>
        <v/>
      </c>
      <c r="V21" s="225"/>
      <c r="W21" s="226"/>
      <c r="X21" s="224" t="str">
        <f t="shared" si="5"/>
        <v/>
      </c>
      <c r="Y21" s="225"/>
      <c r="Z21" s="226"/>
      <c r="AA21" s="7"/>
      <c r="AB21" s="213" t="str">
        <f t="shared" si="6"/>
        <v/>
      </c>
      <c r="AC21" s="214"/>
      <c r="AD21" s="215"/>
      <c r="AE21" s="213" t="str">
        <f t="shared" si="7"/>
        <v/>
      </c>
      <c r="AF21" s="214"/>
      <c r="AG21" s="215"/>
      <c r="AH21" s="213" t="str">
        <f t="shared" si="8"/>
        <v/>
      </c>
      <c r="AI21" s="214"/>
      <c r="AJ21" s="215"/>
      <c r="AK21" s="213" t="str">
        <f t="shared" si="9"/>
        <v/>
      </c>
      <c r="AL21" s="214"/>
      <c r="AM21" s="215"/>
      <c r="AN21" s="213" t="str">
        <f t="shared" si="10"/>
        <v/>
      </c>
      <c r="AO21" s="214"/>
      <c r="AP21" s="215"/>
      <c r="AQ21" s="213" t="str">
        <f t="shared" si="11"/>
        <v/>
      </c>
      <c r="AR21" s="214"/>
      <c r="AS21" s="215"/>
      <c r="AT21" s="7"/>
      <c r="AX21" s="18" t="str">
        <f>IF('Intro &amp; Setup'!$T29="", "", 'Intro &amp; Setup'!$T29)</f>
        <v/>
      </c>
      <c r="AY21" s="44" t="str">
        <f>IF($AX21="", "", SUMIF('Data Entry'!$C$9:$C$32, $AX21, 'Data Entry'!$AG$9:$AG$32))</f>
        <v/>
      </c>
      <c r="AZ21" s="41" t="str">
        <f>IF($AX21="", "", SUMIF('Data Entry'!$C$9:$C$32, $AX21, 'Data Entry'!$H$9:$H$32))</f>
        <v/>
      </c>
      <c r="BA21" s="38" t="str">
        <f>IF($AX21="", "", SUMIF('Data Entry'!$C$9:$C$32, $AX21, 'Data Entry'!$M$9:$M$32))</f>
        <v/>
      </c>
      <c r="BB21" s="73" t="str">
        <f t="shared" si="15"/>
        <v/>
      </c>
      <c r="BC21" s="47" t="str">
        <f t="shared" si="12"/>
        <v/>
      </c>
      <c r="BD21" s="70" t="str">
        <f t="shared" si="13"/>
        <v/>
      </c>
      <c r="BF21" s="76" t="str">
        <f>IF($AX21="", "", SUMIF('Data Entry'!$C$9:$C$32, $AX21, 'Data Entry'!$N$9:$N$32))</f>
        <v/>
      </c>
      <c r="BH21" s="44" t="str">
        <f>IF($AX21="", "", SUMIF('Data Entry'!$C$9:$C$32, $AX21, 'Data Entry'!$AS$9:$AS$32))</f>
        <v/>
      </c>
      <c r="BI21" s="41" t="str">
        <f>IF($AX21="", "", SUMIF('Data Entry'!$C$9:$C$32, $AX21, 'Data Entry'!$AT$9:$AT$32))</f>
        <v/>
      </c>
      <c r="BJ21" s="38" t="str">
        <f>IF($AX21="", "", SUMIF('Data Entry'!$C$9:$C$32, $AX21, 'Data Entry'!$P$9:$P$32))</f>
        <v/>
      </c>
      <c r="BK21" s="73" t="str">
        <f t="shared" si="16"/>
        <v/>
      </c>
      <c r="BL21" s="47" t="str">
        <f t="shared" si="14"/>
        <v/>
      </c>
      <c r="BM21" s="70" t="str">
        <f t="shared" si="14"/>
        <v/>
      </c>
      <c r="BO21" s="76" t="str">
        <f>IF($AX21="", "", SUMIF('Data Entry'!$C$9:$C$32, $AX21, 'Data Entry'!$Q$9:$Q$32))</f>
        <v/>
      </c>
    </row>
    <row r="22" spans="1:67" x14ac:dyDescent="0.25">
      <c r="A22" s="7"/>
      <c r="B22" s="128" t="str">
        <f>IF('Intro &amp; Setup'!$T31="", "", 'Intro &amp; Setup'!$T31)</f>
        <v/>
      </c>
      <c r="C22" s="129"/>
      <c r="D22" s="129"/>
      <c r="E22" s="129"/>
      <c r="F22" s="129"/>
      <c r="G22" s="130"/>
      <c r="H22" s="7"/>
      <c r="I22" s="227" t="str">
        <f t="shared" si="0"/>
        <v/>
      </c>
      <c r="J22" s="228"/>
      <c r="K22" s="229"/>
      <c r="L22" s="227" t="str">
        <f t="shared" si="1"/>
        <v/>
      </c>
      <c r="M22" s="228"/>
      <c r="N22" s="229"/>
      <c r="O22" s="227" t="str">
        <f t="shared" si="2"/>
        <v/>
      </c>
      <c r="P22" s="228"/>
      <c r="Q22" s="229"/>
      <c r="R22" s="227" t="str">
        <f t="shared" si="3"/>
        <v/>
      </c>
      <c r="S22" s="228"/>
      <c r="T22" s="229"/>
      <c r="U22" s="227" t="str">
        <f t="shared" si="4"/>
        <v/>
      </c>
      <c r="V22" s="228"/>
      <c r="W22" s="229"/>
      <c r="X22" s="227" t="str">
        <f t="shared" si="5"/>
        <v/>
      </c>
      <c r="Y22" s="228"/>
      <c r="Z22" s="229"/>
      <c r="AA22" s="7"/>
      <c r="AB22" s="230" t="str">
        <f t="shared" si="6"/>
        <v/>
      </c>
      <c r="AC22" s="231"/>
      <c r="AD22" s="232"/>
      <c r="AE22" s="230" t="str">
        <f t="shared" si="7"/>
        <v/>
      </c>
      <c r="AF22" s="231"/>
      <c r="AG22" s="232"/>
      <c r="AH22" s="230" t="str">
        <f t="shared" si="8"/>
        <v/>
      </c>
      <c r="AI22" s="231"/>
      <c r="AJ22" s="232"/>
      <c r="AK22" s="230" t="str">
        <f t="shared" si="9"/>
        <v/>
      </c>
      <c r="AL22" s="231"/>
      <c r="AM22" s="232"/>
      <c r="AN22" s="230" t="str">
        <f t="shared" si="10"/>
        <v/>
      </c>
      <c r="AO22" s="231"/>
      <c r="AP22" s="232"/>
      <c r="AQ22" s="230" t="str">
        <f t="shared" si="11"/>
        <v/>
      </c>
      <c r="AR22" s="231"/>
      <c r="AS22" s="232"/>
      <c r="AT22" s="7"/>
      <c r="AX22" s="18" t="str">
        <f>IF('Intro &amp; Setup'!$T30="", "", 'Intro &amp; Setup'!$T30)</f>
        <v/>
      </c>
      <c r="AY22" s="44" t="str">
        <f>IF($AX22="", "", SUMIF('Data Entry'!$C$9:$C$32, $AX22, 'Data Entry'!$AG$9:$AG$32))</f>
        <v/>
      </c>
      <c r="AZ22" s="41" t="str">
        <f>IF($AX22="", "", SUMIF('Data Entry'!$C$9:$C$32, $AX22, 'Data Entry'!$H$9:$H$32))</f>
        <v/>
      </c>
      <c r="BA22" s="38" t="str">
        <f>IF($AX22="", "", SUMIF('Data Entry'!$C$9:$C$32, $AX22, 'Data Entry'!$M$9:$M$32))</f>
        <v/>
      </c>
      <c r="BB22" s="73" t="str">
        <f t="shared" si="15"/>
        <v/>
      </c>
      <c r="BC22" s="47" t="str">
        <f t="shared" si="12"/>
        <v/>
      </c>
      <c r="BD22" s="70" t="str">
        <f t="shared" si="13"/>
        <v/>
      </c>
      <c r="BF22" s="76" t="str">
        <f>IF($AX22="", "", SUMIF('Data Entry'!$C$9:$C$32, $AX22, 'Data Entry'!$N$9:$N$32))</f>
        <v/>
      </c>
      <c r="BH22" s="44" t="str">
        <f>IF($AX22="", "", SUMIF('Data Entry'!$C$9:$C$32, $AX22, 'Data Entry'!$AS$9:$AS$32))</f>
        <v/>
      </c>
      <c r="BI22" s="41" t="str">
        <f>IF($AX22="", "", SUMIF('Data Entry'!$C$9:$C$32, $AX22, 'Data Entry'!$AT$9:$AT$32))</f>
        <v/>
      </c>
      <c r="BJ22" s="38" t="str">
        <f>IF($AX22="", "", SUMIF('Data Entry'!$C$9:$C$32, $AX22, 'Data Entry'!$P$9:$P$32))</f>
        <v/>
      </c>
      <c r="BK22" s="73" t="str">
        <f t="shared" si="16"/>
        <v/>
      </c>
      <c r="BL22" s="47" t="str">
        <f t="shared" si="14"/>
        <v/>
      </c>
      <c r="BM22" s="70" t="str">
        <f t="shared" si="14"/>
        <v/>
      </c>
      <c r="BO22" s="76" t="str">
        <f>IF($AX22="", "", SUMIF('Data Entry'!$C$9:$C$32, $AX22, 'Data Entry'!$Q$9:$Q$32))</f>
        <v/>
      </c>
    </row>
    <row r="23" spans="1:67" x14ac:dyDescent="0.25">
      <c r="A23" s="7"/>
      <c r="B23" s="137" t="s">
        <v>99</v>
      </c>
      <c r="C23" s="138"/>
      <c r="D23" s="138"/>
      <c r="E23" s="138"/>
      <c r="F23" s="138"/>
      <c r="G23" s="139"/>
      <c r="H23" s="7"/>
      <c r="I23" s="227">
        <f>SUM(I$8:I$22)</f>
        <v>4660</v>
      </c>
      <c r="J23" s="228"/>
      <c r="K23" s="229"/>
      <c r="L23" s="227">
        <f t="shared" ref="L23" si="17">SUM(L$8:L$22)</f>
        <v>2500</v>
      </c>
      <c r="M23" s="228"/>
      <c r="N23" s="229"/>
      <c r="O23" s="227">
        <f t="shared" ref="O23" si="18">SUM(O$8:O$22)</f>
        <v>2840</v>
      </c>
      <c r="P23" s="228"/>
      <c r="Q23" s="229"/>
      <c r="R23" s="227">
        <f t="shared" ref="R23" si="19">SUM(R$8:R$22)</f>
        <v>4660</v>
      </c>
      <c r="S23" s="228"/>
      <c r="T23" s="229"/>
      <c r="U23" s="227">
        <f t="shared" ref="U23" si="20">SUM(U$8:U$22)</f>
        <v>2500</v>
      </c>
      <c r="V23" s="228"/>
      <c r="W23" s="229"/>
      <c r="X23" s="227">
        <f t="shared" ref="X23" si="21">SUM(X$8:X$22)</f>
        <v>2840</v>
      </c>
      <c r="Y23" s="228"/>
      <c r="Z23" s="229"/>
      <c r="AA23" s="7"/>
      <c r="AB23" s="230">
        <f t="shared" ref="AB23" si="22">SUM(AB$8:AB$22)</f>
        <v>595.548</v>
      </c>
      <c r="AC23" s="231"/>
      <c r="AD23" s="232"/>
      <c r="AE23" s="230">
        <f t="shared" ref="AE23" si="23">SUM(AE$8:AE$22)</f>
        <v>319.5</v>
      </c>
      <c r="AF23" s="231"/>
      <c r="AG23" s="232"/>
      <c r="AH23" s="230">
        <f t="shared" ref="AH23" si="24">SUM(AH$8:AH$22)</f>
        <v>362.95199999999994</v>
      </c>
      <c r="AI23" s="231"/>
      <c r="AJ23" s="232"/>
      <c r="AK23" s="230">
        <f t="shared" ref="AK23" si="25">SUM(AK$8:AK$22)</f>
        <v>595.548</v>
      </c>
      <c r="AL23" s="231"/>
      <c r="AM23" s="232"/>
      <c r="AN23" s="230">
        <f t="shared" ref="AN23" si="26">SUM(AN$8:AN$22)</f>
        <v>319.5</v>
      </c>
      <c r="AO23" s="231"/>
      <c r="AP23" s="232"/>
      <c r="AQ23" s="230">
        <f t="shared" ref="AQ23" si="27">SUM(AQ$8:AQ$22)</f>
        <v>362.95199999999994</v>
      </c>
      <c r="AR23" s="231"/>
      <c r="AS23" s="232"/>
      <c r="AT23" s="7"/>
      <c r="AX23" s="22" t="str">
        <f>IF('Intro &amp; Setup'!$T31="", "", 'Intro &amp; Setup'!$T31)</f>
        <v/>
      </c>
      <c r="AY23" s="45" t="str">
        <f>IF($AX23="", "", SUMIF('Data Entry'!$C$9:$C$32, $AX23, 'Data Entry'!$AG$9:$AG$32))</f>
        <v/>
      </c>
      <c r="AZ23" s="42" t="str">
        <f>IF($AX23="", "", SUMIF('Data Entry'!$C$9:$C$32, $AX23, 'Data Entry'!$H$9:$H$32))</f>
        <v/>
      </c>
      <c r="BA23" s="39" t="str">
        <f>IF($AX23="", "", SUMIF('Data Entry'!$C$9:$C$32, $AX23, 'Data Entry'!$M$9:$M$32))</f>
        <v/>
      </c>
      <c r="BB23" s="74" t="str">
        <f t="shared" si="15"/>
        <v/>
      </c>
      <c r="BC23" s="48" t="str">
        <f t="shared" si="12"/>
        <v/>
      </c>
      <c r="BD23" s="71" t="str">
        <f t="shared" si="13"/>
        <v/>
      </c>
      <c r="BF23" s="77" t="str">
        <f>IF($AX23="", "", SUMIF('Data Entry'!$C$9:$C$32, $AX23, 'Data Entry'!$N$9:$N$32))</f>
        <v/>
      </c>
      <c r="BH23" s="45" t="str">
        <f>IF($AX23="", "", SUMIF('Data Entry'!$C$9:$C$32, $AX23, 'Data Entry'!$AS$9:$AS$32))</f>
        <v/>
      </c>
      <c r="BI23" s="42" t="str">
        <f>IF($AX23="", "", SUMIF('Data Entry'!$C$9:$C$32, $AX23, 'Data Entry'!$AT$9:$AT$32))</f>
        <v/>
      </c>
      <c r="BJ23" s="39" t="str">
        <f>IF($AX23="", "", SUMIF('Data Entry'!$C$9:$C$32, $AX23, 'Data Entry'!$P$9:$P$32))</f>
        <v/>
      </c>
      <c r="BK23" s="74" t="str">
        <f t="shared" si="16"/>
        <v/>
      </c>
      <c r="BL23" s="48" t="str">
        <f t="shared" si="14"/>
        <v/>
      </c>
      <c r="BM23" s="71" t="str">
        <f t="shared" si="14"/>
        <v/>
      </c>
      <c r="BO23" s="77" t="str">
        <f>IF($AX23="", "", SUMIF('Data Entry'!$C$9:$C$32, $AX23, 'Data Entry'!$Q$9:$Q$32))</f>
        <v/>
      </c>
    </row>
    <row r="24" spans="1:67" x14ac:dyDescent="0.25">
      <c r="A24" s="7"/>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
      <c r="BH24" s="82">
        <f>SUM(BH9:BH23)</f>
        <v>4660</v>
      </c>
      <c r="BI24" s="83">
        <f t="shared" ref="BI24:BM24" si="28">SUM(BI9:BI23)</f>
        <v>2500</v>
      </c>
      <c r="BJ24" s="84">
        <f t="shared" si="28"/>
        <v>2840</v>
      </c>
      <c r="BK24" s="79">
        <f t="shared" si="28"/>
        <v>595.548</v>
      </c>
      <c r="BL24" s="80">
        <f t="shared" si="28"/>
        <v>319.5</v>
      </c>
      <c r="BM24" s="81">
        <f t="shared" si="28"/>
        <v>362.95199999999994</v>
      </c>
    </row>
    <row r="25" spans="1:67" x14ac:dyDescent="0.25">
      <c r="A25" s="7"/>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
    </row>
    <row r="26" spans="1:67" x14ac:dyDescent="0.25">
      <c r="A26" s="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
    </row>
    <row r="27" spans="1:67" x14ac:dyDescent="0.25">
      <c r="A27" s="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
    </row>
    <row r="28" spans="1:67" x14ac:dyDescent="0.25">
      <c r="A28" s="7"/>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
    </row>
    <row r="29" spans="1:67" x14ac:dyDescent="0.25">
      <c r="A29" s="7"/>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
    </row>
    <row r="30" spans="1:67" x14ac:dyDescent="0.25">
      <c r="A30" s="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
    </row>
    <row r="31" spans="1:67" x14ac:dyDescent="0.25">
      <c r="A31" s="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
    </row>
    <row r="32" spans="1:67" x14ac:dyDescent="0.25">
      <c r="A32" s="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
    </row>
    <row r="33" spans="1:4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25">
      <c r="A35" s="7"/>
      <c r="B35" s="137" t="s">
        <v>92</v>
      </c>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9"/>
      <c r="AT35" s="7"/>
    </row>
    <row r="36" spans="1:4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row r="52" spans="1:46"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row>
    <row r="53" spans="1:46"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row>
    <row r="54" spans="1:46"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row>
    <row r="55" spans="1:46"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row>
    <row r="56" spans="1:46"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row>
    <row r="57" spans="1:46"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row>
    <row r="58" spans="1:46"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row>
    <row r="59" spans="1:46"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row>
    <row r="60" spans="1:46"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row>
    <row r="61" spans="1:46"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row>
    <row r="62" spans="1:46"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row>
    <row r="63" spans="1:46"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row>
    <row r="64" spans="1:46"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row>
    <row r="65" spans="1:46"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row>
    <row r="66" spans="1:46"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row>
    <row r="67" spans="1:46"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row>
    <row r="68" spans="1:46" x14ac:dyDescent="0.25">
      <c r="A68" s="7"/>
      <c r="B68" s="137" t="s">
        <v>93</v>
      </c>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64" t="s">
        <v>94</v>
      </c>
      <c r="AF68" s="165"/>
      <c r="AG68" s="165"/>
      <c r="AH68" s="165"/>
      <c r="AI68" s="165"/>
      <c r="AJ68" s="165"/>
      <c r="AK68" s="166"/>
      <c r="AL68" s="146" t="str">
        <f>IF('Data Entry'!$U$31=TRUE, "Exact", "Estimate")</f>
        <v>Exact</v>
      </c>
      <c r="AM68" s="147"/>
      <c r="AN68" s="147"/>
      <c r="AO68" s="147"/>
      <c r="AP68" s="147"/>
      <c r="AQ68" s="147"/>
      <c r="AR68" s="147"/>
      <c r="AS68" s="148"/>
      <c r="AT68" s="7"/>
    </row>
    <row r="69" spans="1:46"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row>
    <row r="70" spans="1:46"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row>
    <row r="71" spans="1:46"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row>
    <row r="72" spans="1:46"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row>
    <row r="73" spans="1:46"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row>
    <row r="74" spans="1:46"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row>
    <row r="75" spans="1:46"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row>
    <row r="76" spans="1:46"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row>
    <row r="77" spans="1:46"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row>
    <row r="78" spans="1:46"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row>
    <row r="79" spans="1:46"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row>
    <row r="80" spans="1:46"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row>
    <row r="81" spans="1:46"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row>
    <row r="82" spans="1:46"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row>
    <row r="83" spans="1:46"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row>
    <row r="84" spans="1:46"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row>
    <row r="85" spans="1:46"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row>
    <row r="86" spans="1:46"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row>
    <row r="87" spans="1:46"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row>
    <row r="88" spans="1:46"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row>
    <row r="89" spans="1:46"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row>
    <row r="90" spans="1:46"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row>
    <row r="91" spans="1:46"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row>
    <row r="92" spans="1:46"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row>
    <row r="93" spans="1:46"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row>
    <row r="94" spans="1:46"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row>
    <row r="95" spans="1:46"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row>
    <row r="96" spans="1:46"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row>
    <row r="97" spans="1:46"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row>
    <row r="98" spans="1:46"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row>
    <row r="99" spans="1:46"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row>
  </sheetData>
  <sheetProtection algorithmName="SHA-512" hashValue="7c+//OGjyI5m6INrmu9UvoA9oxvW9A+PCd4+9selXsUHkjWu1vAKPq+39xE80CaQ0Sn41nRtujMfCEQoUWnnbA==" saltValue="DfYkvkCSb1UsEjBgGc+lWA==" spinCount="100000" sheet="1" objects="1" scenarios="1"/>
  <mergeCells count="239">
    <mergeCell ref="B23:G23"/>
    <mergeCell ref="AQ22:AS22"/>
    <mergeCell ref="I5:Z5"/>
    <mergeCell ref="AB5:AS5"/>
    <mergeCell ref="I23:K23"/>
    <mergeCell ref="L23:N23"/>
    <mergeCell ref="O23:Q23"/>
    <mergeCell ref="R23:T23"/>
    <mergeCell ref="U23:W23"/>
    <mergeCell ref="X23:Z23"/>
    <mergeCell ref="AB23:AD23"/>
    <mergeCell ref="AE23:AG23"/>
    <mergeCell ref="AH23:AJ23"/>
    <mergeCell ref="AK23:AM23"/>
    <mergeCell ref="AN23:AP23"/>
    <mergeCell ref="AQ23:AS23"/>
    <mergeCell ref="AH19:AJ19"/>
    <mergeCell ref="AK19:AM19"/>
    <mergeCell ref="AN19:AP19"/>
    <mergeCell ref="AQ19:AS19"/>
    <mergeCell ref="AB20:AD20"/>
    <mergeCell ref="AE20:AG20"/>
    <mergeCell ref="AH20:AJ20"/>
    <mergeCell ref="AK20:AM20"/>
    <mergeCell ref="AQ11:AS11"/>
    <mergeCell ref="AB12:AD12"/>
    <mergeCell ref="AE12:AG12"/>
    <mergeCell ref="AH12:AJ12"/>
    <mergeCell ref="AK12:AM12"/>
    <mergeCell ref="AN12:AP12"/>
    <mergeCell ref="AQ12:AS12"/>
    <mergeCell ref="AN20:AP20"/>
    <mergeCell ref="AQ20:AS20"/>
    <mergeCell ref="AK15:AM15"/>
    <mergeCell ref="AN15:AP15"/>
    <mergeCell ref="AQ15:AS15"/>
    <mergeCell ref="AB16:AD16"/>
    <mergeCell ref="AE16:AG16"/>
    <mergeCell ref="AH16:AJ16"/>
    <mergeCell ref="AK16:AM16"/>
    <mergeCell ref="AN16:AP16"/>
    <mergeCell ref="AQ16:AS16"/>
    <mergeCell ref="AQ17:AS17"/>
    <mergeCell ref="AN17:AP17"/>
    <mergeCell ref="AB14:AD14"/>
    <mergeCell ref="AE14:AG14"/>
    <mergeCell ref="AH14:AJ14"/>
    <mergeCell ref="AK14:AM14"/>
    <mergeCell ref="AK7:AM7"/>
    <mergeCell ref="AN7:AP7"/>
    <mergeCell ref="AQ7:AS7"/>
    <mergeCell ref="AB8:AD8"/>
    <mergeCell ref="AE8:AG8"/>
    <mergeCell ref="AH8:AJ8"/>
    <mergeCell ref="AK8:AM8"/>
    <mergeCell ref="AN8:AP8"/>
    <mergeCell ref="AQ8:AS8"/>
    <mergeCell ref="AN11:AP11"/>
    <mergeCell ref="AB22:AD22"/>
    <mergeCell ref="AE22:AG22"/>
    <mergeCell ref="AH22:AJ22"/>
    <mergeCell ref="AK22:AM22"/>
    <mergeCell ref="AN22:AP22"/>
    <mergeCell ref="AB21:AD21"/>
    <mergeCell ref="AE21:AG21"/>
    <mergeCell ref="AH21:AJ21"/>
    <mergeCell ref="AK21:AM21"/>
    <mergeCell ref="AN21:AP21"/>
    <mergeCell ref="AN13:AP13"/>
    <mergeCell ref="AQ13:AS13"/>
    <mergeCell ref="AQ21:AS21"/>
    <mergeCell ref="AB18:AD18"/>
    <mergeCell ref="AE18:AG18"/>
    <mergeCell ref="AH18:AJ18"/>
    <mergeCell ref="AK18:AM18"/>
    <mergeCell ref="AN18:AP18"/>
    <mergeCell ref="AQ18:AS18"/>
    <mergeCell ref="AB19:AD19"/>
    <mergeCell ref="AE19:AG19"/>
    <mergeCell ref="AN14:AP14"/>
    <mergeCell ref="R14:T14"/>
    <mergeCell ref="U14:W14"/>
    <mergeCell ref="X14:Z14"/>
    <mergeCell ref="U18:W18"/>
    <mergeCell ref="X18:Z18"/>
    <mergeCell ref="L17:N17"/>
    <mergeCell ref="O17:Q17"/>
    <mergeCell ref="AQ14:AS14"/>
    <mergeCell ref="AB15:AD15"/>
    <mergeCell ref="AE15:AG15"/>
    <mergeCell ref="X17:Z17"/>
    <mergeCell ref="R16:T16"/>
    <mergeCell ref="U16:W16"/>
    <mergeCell ref="X16:Z16"/>
    <mergeCell ref="O15:Q15"/>
    <mergeCell ref="R15:T15"/>
    <mergeCell ref="U15:W15"/>
    <mergeCell ref="AK10:AM10"/>
    <mergeCell ref="AB11:AD11"/>
    <mergeCell ref="AE11:AG11"/>
    <mergeCell ref="AH11:AJ11"/>
    <mergeCell ref="AB17:AD17"/>
    <mergeCell ref="AE17:AG17"/>
    <mergeCell ref="AH17:AJ17"/>
    <mergeCell ref="AK17:AM17"/>
    <mergeCell ref="AH15:AJ15"/>
    <mergeCell ref="AB13:AD13"/>
    <mergeCell ref="AE13:AG13"/>
    <mergeCell ref="AH13:AJ13"/>
    <mergeCell ref="AK13:AM13"/>
    <mergeCell ref="AB10:AD10"/>
    <mergeCell ref="AE10:AG10"/>
    <mergeCell ref="AH10:AJ10"/>
    <mergeCell ref="AK11:AM11"/>
    <mergeCell ref="L22:N22"/>
    <mergeCell ref="O22:Q22"/>
    <mergeCell ref="R22:T22"/>
    <mergeCell ref="U22:W22"/>
    <mergeCell ref="X22:Z22"/>
    <mergeCell ref="L21:N21"/>
    <mergeCell ref="O21:Q21"/>
    <mergeCell ref="R21:T21"/>
    <mergeCell ref="U21:W21"/>
    <mergeCell ref="X21:Z21"/>
    <mergeCell ref="I20:K20"/>
    <mergeCell ref="I16:K16"/>
    <mergeCell ref="I17:K17"/>
    <mergeCell ref="I18:K18"/>
    <mergeCell ref="I19:K19"/>
    <mergeCell ref="X20:Z20"/>
    <mergeCell ref="L19:N19"/>
    <mergeCell ref="O19:Q19"/>
    <mergeCell ref="R19:T19"/>
    <mergeCell ref="U19:W19"/>
    <mergeCell ref="X19:Z19"/>
    <mergeCell ref="O18:Q18"/>
    <mergeCell ref="R18:T18"/>
    <mergeCell ref="L20:N20"/>
    <mergeCell ref="O20:Q20"/>
    <mergeCell ref="R20:T20"/>
    <mergeCell ref="U20:W20"/>
    <mergeCell ref="R17:T17"/>
    <mergeCell ref="U17:W17"/>
    <mergeCell ref="I15:K15"/>
    <mergeCell ref="R10:T10"/>
    <mergeCell ref="U10:W10"/>
    <mergeCell ref="X10:Z10"/>
    <mergeCell ref="L9:N9"/>
    <mergeCell ref="O9:Q9"/>
    <mergeCell ref="R9:T9"/>
    <mergeCell ref="U9:W9"/>
    <mergeCell ref="X9:Z9"/>
    <mergeCell ref="X13:Z13"/>
    <mergeCell ref="R12:T12"/>
    <mergeCell ref="U12:W12"/>
    <mergeCell ref="X12:Z12"/>
    <mergeCell ref="L11:N11"/>
    <mergeCell ref="O11:Q11"/>
    <mergeCell ref="R11:T11"/>
    <mergeCell ref="U11:W11"/>
    <mergeCell ref="X11:Z11"/>
    <mergeCell ref="X15:Z15"/>
    <mergeCell ref="L13:N13"/>
    <mergeCell ref="O13:Q13"/>
    <mergeCell ref="R13:T13"/>
    <mergeCell ref="U13:W13"/>
    <mergeCell ref="L15:N15"/>
    <mergeCell ref="B21:G21"/>
    <mergeCell ref="I21:K21"/>
    <mergeCell ref="I22:K22"/>
    <mergeCell ref="L7:N7"/>
    <mergeCell ref="O7:Q7"/>
    <mergeCell ref="L8:N8"/>
    <mergeCell ref="O8:Q8"/>
    <mergeCell ref="L10:N10"/>
    <mergeCell ref="O10:Q10"/>
    <mergeCell ref="L12:N12"/>
    <mergeCell ref="O12:Q12"/>
    <mergeCell ref="L14:N14"/>
    <mergeCell ref="O14:Q14"/>
    <mergeCell ref="L16:N16"/>
    <mergeCell ref="O16:Q16"/>
    <mergeCell ref="L18:N18"/>
    <mergeCell ref="I8:K8"/>
    <mergeCell ref="I7:K7"/>
    <mergeCell ref="I9:K9"/>
    <mergeCell ref="I10:K10"/>
    <mergeCell ref="I11:K11"/>
    <mergeCell ref="I12:K12"/>
    <mergeCell ref="I13:K13"/>
    <mergeCell ref="I14:K14"/>
    <mergeCell ref="AY7:BA7"/>
    <mergeCell ref="BB7:BD7"/>
    <mergeCell ref="AY5:BD5"/>
    <mergeCell ref="BH5:BM5"/>
    <mergeCell ref="BH7:BJ7"/>
    <mergeCell ref="BK7:BM7"/>
    <mergeCell ref="B35:AS35"/>
    <mergeCell ref="B68:AD68"/>
    <mergeCell ref="AE68:AK68"/>
    <mergeCell ref="AL68:AS68"/>
    <mergeCell ref="B14:G14"/>
    <mergeCell ref="B15:G15"/>
    <mergeCell ref="B16:G16"/>
    <mergeCell ref="R7:T7"/>
    <mergeCell ref="U7:W7"/>
    <mergeCell ref="X7:Z7"/>
    <mergeCell ref="R8:T8"/>
    <mergeCell ref="U8:W8"/>
    <mergeCell ref="X8:Z8"/>
    <mergeCell ref="B22:G22"/>
    <mergeCell ref="B17:G17"/>
    <mergeCell ref="B18:G18"/>
    <mergeCell ref="B19:G19"/>
    <mergeCell ref="B20:G20"/>
    <mergeCell ref="B2:AS3"/>
    <mergeCell ref="B4:AS4"/>
    <mergeCell ref="B7:G7"/>
    <mergeCell ref="B8:G8"/>
    <mergeCell ref="B9:G9"/>
    <mergeCell ref="B10:G10"/>
    <mergeCell ref="B11:G11"/>
    <mergeCell ref="B12:G12"/>
    <mergeCell ref="B13:G13"/>
    <mergeCell ref="I6:Q6"/>
    <mergeCell ref="R6:Z6"/>
    <mergeCell ref="AN10:AP10"/>
    <mergeCell ref="AQ10:AS10"/>
    <mergeCell ref="AE9:AG9"/>
    <mergeCell ref="AH9:AJ9"/>
    <mergeCell ref="AK9:AM9"/>
    <mergeCell ref="AN9:AP9"/>
    <mergeCell ref="AQ9:AS9"/>
    <mergeCell ref="AB9:AD9"/>
    <mergeCell ref="AB6:AJ6"/>
    <mergeCell ref="AK6:AS6"/>
    <mergeCell ref="AB7:AD7"/>
    <mergeCell ref="AE7:AG7"/>
    <mergeCell ref="AH7:AJ7"/>
  </mergeCells>
  <conditionalFormatting sqref="AL68">
    <cfRule type="expression" dxfId="1" priority="1">
      <formula>AL68="Estimate"</formula>
    </cfRule>
    <cfRule type="expression" dxfId="0" priority="2">
      <formula>AL68="Exact"</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08A35-5FE9-43B0-AFC4-C632BB3E15D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0224aa69-f8be-496a-942a-f68b2082be9d"/>
    <ds:schemaRef ds:uri="5c22b865-9d05-42be-b306-86f259ab344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E89DCDD-C512-4A91-B1EB-B6DEC68668C0}">
  <ds:schemaRefs>
    <ds:schemaRef ds:uri="http://schemas.microsoft.com/sharepoint/v3/contenttype/forms"/>
  </ds:schemaRefs>
</ds:datastoreItem>
</file>

<file path=customXml/itemProps3.xml><?xml version="1.0" encoding="utf-8"?>
<ds:datastoreItem xmlns:ds="http://schemas.openxmlformats.org/officeDocument/2006/customXml" ds:itemID="{2F4A0D1E-79D0-41CF-9AC7-DA4B0A593A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 Entry</vt:lpstr>
      <vt:lpstr>Report</vt:lpstr>
      <vt:lpstr>'Data Entry'!Print_Area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2019-07-02T09:13:03Z</dcterms:created>
  <dcterms:modified xsi:type="dcterms:W3CDTF">2019-12-02T21:57:49Z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