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Pre-School Schedule\"/>
    </mc:Choice>
  </mc:AlternateContent>
  <xr:revisionPtr revIDLastSave="65" documentId="8_{8121D5CD-A5C5-4485-9C7C-7314C2FA1B2F}" xr6:coauthVersionLast="45" xr6:coauthVersionMax="45" xr10:uidLastSave="{8CAAD407-B4F4-46F9-BFCB-BCEBE69A3D73}"/>
  <workbookProtection workbookAlgorithmName="SHA-512" workbookHashValue="JxW7ig+h1WQu1JoCfOax+t1FuKi7L2jmYTc9yG/gZmVwRHVzEg4CssKqUsYYpcblX/RrDl4WJOId9Ew1VhbIGQ==" workbookSaltValue="UrNp8ad+P45IC6IStPKYRw==" workbookSpinCount="100000" lockStructure="1"/>
  <bookViews>
    <workbookView xWindow="-120" yWindow="-120" windowWidth="20730" windowHeight="11160" xr2:uid="{E45ACF03-80C3-41E0-8CF8-96F46C095C95}"/>
  </bookViews>
  <sheets>
    <sheet name="Intro &amp; Setup" sheetId="1" r:id="rId1"/>
    <sheet name="Types, Rates &amp; Payments" sheetId="3" r:id="rId2"/>
    <sheet name="Schedule" sheetId="2" r:id="rId3"/>
    <sheet name="Report" sheetId="4" r:id="rId4"/>
  </sheets>
  <definedNames>
    <definedName name="_xlnm.Print_Area" localSheetId="3">Report!$A$1:$AT$99</definedName>
    <definedName name="_xlnm.Print_Area" localSheetId="2">Schedule!$A$1:$M$377</definedName>
    <definedName name="_xlnm.Print_Area" localSheetId="1">'Types, Rates &amp; Payments'!$A$1:$I$66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1" l="1"/>
  <c r="B30" i="1"/>
  <c r="B29" i="1"/>
  <c r="B28" i="1"/>
  <c r="B27" i="1"/>
  <c r="B26" i="1"/>
  <c r="B25" i="1"/>
  <c r="B24" i="1"/>
  <c r="AH7" i="2" l="1"/>
  <c r="AI7" i="2"/>
  <c r="M22" i="3" l="1"/>
  <c r="M21" i="3"/>
  <c r="M20" i="3"/>
  <c r="M19" i="3"/>
  <c r="M18" i="3"/>
  <c r="M17" i="3"/>
  <c r="M16" i="3"/>
  <c r="M15" i="3"/>
  <c r="M14" i="3"/>
  <c r="M13" i="3"/>
  <c r="M12" i="3"/>
  <c r="M11" i="3"/>
  <c r="M33" i="3" l="1"/>
  <c r="M34" i="3"/>
  <c r="M35" i="3"/>
  <c r="M36" i="3"/>
  <c r="M37" i="3"/>
  <c r="M38" i="3"/>
  <c r="M39" i="3"/>
  <c r="M40" i="3"/>
  <c r="M41" i="3"/>
  <c r="M42" i="3"/>
  <c r="M43" i="3"/>
  <c r="M32" i="3"/>
  <c r="AE2" i="2"/>
  <c r="Q2" i="2" l="1"/>
  <c r="AM49" i="2"/>
  <c r="AM48" i="2"/>
  <c r="AM47" i="2"/>
  <c r="AM46" i="2"/>
  <c r="AM45" i="2"/>
  <c r="AM44" i="2"/>
  <c r="AM43" i="2"/>
  <c r="AM42" i="2"/>
  <c r="AM41" i="2"/>
  <c r="AK6" i="2"/>
  <c r="AK5" i="2"/>
  <c r="AK4" i="2"/>
  <c r="AK3" i="2"/>
  <c r="AK2" i="2"/>
  <c r="AI6" i="2"/>
  <c r="AH6" i="2"/>
  <c r="AI5" i="2"/>
  <c r="AH5" i="2"/>
  <c r="AI4" i="2"/>
  <c r="AH4" i="2"/>
  <c r="AI3" i="2"/>
  <c r="AH3" i="2"/>
  <c r="AI2" i="2"/>
  <c r="AH2" i="2"/>
  <c r="H6" i="3"/>
  <c r="AC21" i="1" l="1"/>
  <c r="AE4" i="2" s="1"/>
  <c r="AE5" i="2" s="1"/>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Y4" i="4" l="1"/>
  <c r="BC24" i="4" l="1"/>
  <c r="BC25" i="4" s="1"/>
  <c r="CB21" i="4"/>
  <c r="CB23" i="4" s="1"/>
  <c r="CA21" i="4"/>
  <c r="CA23" i="4" s="1"/>
  <c r="BZ21" i="4"/>
  <c r="BZ23" i="4" s="1"/>
  <c r="BY21" i="4"/>
  <c r="BY23" i="4" s="1"/>
  <c r="BX21" i="4"/>
  <c r="BX23" i="4" s="1"/>
  <c r="BW21" i="4"/>
  <c r="BW23" i="4" s="1"/>
  <c r="BV21" i="4"/>
  <c r="BV23" i="4" s="1"/>
  <c r="BU21" i="4"/>
  <c r="BU23" i="4" s="1"/>
  <c r="BT21" i="4"/>
  <c r="BT23" i="4" s="1"/>
  <c r="BS21" i="4"/>
  <c r="BS23" i="4" s="1"/>
  <c r="BR21" i="4"/>
  <c r="BR23" i="4" s="1"/>
  <c r="BQ21" i="4"/>
  <c r="BQ23" i="4" s="1"/>
  <c r="BP21" i="4"/>
  <c r="BP23" i="4" s="1"/>
  <c r="BO21" i="4"/>
  <c r="BO23" i="4" s="1"/>
  <c r="BN21" i="4"/>
  <c r="BN23" i="4" s="1"/>
  <c r="BM21" i="4"/>
  <c r="BM23" i="4" s="1"/>
  <c r="BL21" i="4"/>
  <c r="BL23" i="4" s="1"/>
  <c r="BK21" i="4"/>
  <c r="BK23" i="4" s="1"/>
  <c r="BJ21" i="4"/>
  <c r="BJ23" i="4" s="1"/>
  <c r="BI21" i="4"/>
  <c r="BI23" i="4" s="1"/>
  <c r="BH21" i="4"/>
  <c r="BH23" i="4" s="1"/>
  <c r="BG21" i="4"/>
  <c r="BG23" i="4" s="1"/>
  <c r="BF21" i="4"/>
  <c r="BF23" i="4" s="1"/>
  <c r="BE21" i="4"/>
  <c r="BE23" i="4" s="1"/>
  <c r="CB2" i="4"/>
  <c r="CB58" i="4" s="1"/>
  <c r="BZ2" i="4"/>
  <c r="BZ4" i="4" s="1"/>
  <c r="BX2" i="4"/>
  <c r="BX58" i="4" s="1"/>
  <c r="BV2" i="4"/>
  <c r="BV58" i="4" s="1"/>
  <c r="BT2" i="4"/>
  <c r="BT58" i="4" s="1"/>
  <c r="BR2" i="4"/>
  <c r="BR4" i="4" s="1"/>
  <c r="BP2" i="4"/>
  <c r="BP58" i="4" s="1"/>
  <c r="BN2" i="4"/>
  <c r="BN50" i="4" s="1"/>
  <c r="BL2" i="4"/>
  <c r="BL58" i="4" s="1"/>
  <c r="BJ2" i="4"/>
  <c r="BJ50" i="4" s="1"/>
  <c r="BH2" i="4"/>
  <c r="BH58" i="4" s="1"/>
  <c r="BF2" i="4"/>
  <c r="BF50" i="4" s="1"/>
  <c r="CA2" i="4"/>
  <c r="CA58" i="4" s="1"/>
  <c r="BY2" i="4"/>
  <c r="BY50" i="4" s="1"/>
  <c r="BW2" i="4"/>
  <c r="BW58" i="4" s="1"/>
  <c r="BU2" i="4"/>
  <c r="BU50" i="4" s="1"/>
  <c r="BS2" i="4"/>
  <c r="BS50" i="4" s="1"/>
  <c r="BQ2" i="4"/>
  <c r="BQ50" i="4" s="1"/>
  <c r="BO2" i="4"/>
  <c r="BO58" i="4" s="1"/>
  <c r="BM2" i="4"/>
  <c r="BM58" i="4" s="1"/>
  <c r="BK2" i="4"/>
  <c r="BK58" i="4" s="1"/>
  <c r="BI2" i="4"/>
  <c r="BI4" i="4" s="1"/>
  <c r="BG2" i="4"/>
  <c r="BG58" i="4" s="1"/>
  <c r="BE2" i="4"/>
  <c r="BE4" i="4" s="1"/>
  <c r="BE59" i="4" s="1"/>
  <c r="BC5" i="4"/>
  <c r="BC6" i="4" s="1"/>
  <c r="BV4" i="4" l="1"/>
  <c r="BV51" i="4" s="1"/>
  <c r="BY4" i="4"/>
  <c r="BY59" i="4" s="1"/>
  <c r="BQ4" i="4"/>
  <c r="BQ51" i="4" s="1"/>
  <c r="BH4" i="4"/>
  <c r="BH51" i="4" s="1"/>
  <c r="BR50" i="4"/>
  <c r="BR58" i="4"/>
  <c r="BN4" i="4"/>
  <c r="BG4" i="4"/>
  <c r="BG51" i="4" s="1"/>
  <c r="BM50" i="4"/>
  <c r="BS58" i="4"/>
  <c r="BU4" i="4"/>
  <c r="BM4" i="4"/>
  <c r="BV50" i="4"/>
  <c r="BU58" i="4"/>
  <c r="CA4" i="4"/>
  <c r="CA51" i="4" s="1"/>
  <c r="BS4" i="4"/>
  <c r="BS59" i="4" s="1"/>
  <c r="BJ4" i="4"/>
  <c r="BJ51" i="4" s="1"/>
  <c r="BT50" i="4"/>
  <c r="BQ58" i="4"/>
  <c r="BY58" i="4"/>
  <c r="BK4" i="4"/>
  <c r="BK51" i="4" s="1"/>
  <c r="BG50" i="4"/>
  <c r="BI58" i="4"/>
  <c r="BE58" i="4"/>
  <c r="BI51" i="4"/>
  <c r="BI59" i="4"/>
  <c r="BI50" i="4"/>
  <c r="BJ58" i="4"/>
  <c r="BJ59" i="4"/>
  <c r="BH50" i="4"/>
  <c r="BF58" i="4"/>
  <c r="BE50" i="4"/>
  <c r="BF4" i="4"/>
  <c r="CA50" i="4"/>
  <c r="CB4" i="4"/>
  <c r="CB50" i="4"/>
  <c r="BZ59" i="4"/>
  <c r="BZ51" i="4"/>
  <c r="BY51" i="4"/>
  <c r="BZ58" i="4"/>
  <c r="BZ50" i="4"/>
  <c r="BW4" i="4"/>
  <c r="BW50" i="4"/>
  <c r="BX50" i="4"/>
  <c r="BX4" i="4"/>
  <c r="BV59" i="4"/>
  <c r="BT4" i="4"/>
  <c r="BR59" i="4"/>
  <c r="BR51" i="4"/>
  <c r="BQ59" i="4"/>
  <c r="BO50" i="4"/>
  <c r="BO4" i="4"/>
  <c r="BP4" i="4"/>
  <c r="BP50" i="4"/>
  <c r="BN58" i="4"/>
  <c r="BL50" i="4"/>
  <c r="BL4" i="4"/>
  <c r="BK50" i="4"/>
  <c r="BE51" i="4"/>
  <c r="BD25" i="4"/>
  <c r="BC26" i="4"/>
  <c r="BD24" i="4"/>
  <c r="BD6" i="4"/>
  <c r="BC7" i="4"/>
  <c r="BD5" i="4"/>
  <c r="B2" i="4"/>
  <c r="B4" i="4"/>
  <c r="B4" i="2"/>
  <c r="CA59" i="4" l="1"/>
  <c r="BH59" i="4"/>
  <c r="BS51" i="4"/>
  <c r="BG59" i="4"/>
  <c r="BM51" i="4"/>
  <c r="BM59" i="4"/>
  <c r="BU59" i="4"/>
  <c r="BU51" i="4"/>
  <c r="BN59" i="4"/>
  <c r="BN51" i="4"/>
  <c r="BK59" i="4"/>
  <c r="BF51" i="4"/>
  <c r="BF59" i="4"/>
  <c r="CB59" i="4"/>
  <c r="CB51" i="4"/>
  <c r="BX59" i="4"/>
  <c r="BX51" i="4"/>
  <c r="BW51" i="4"/>
  <c r="BW59" i="4"/>
  <c r="BT51" i="4"/>
  <c r="BT59" i="4"/>
  <c r="BP51" i="4"/>
  <c r="BP59" i="4"/>
  <c r="BO51" i="4"/>
  <c r="BO59" i="4"/>
  <c r="BL59" i="4"/>
  <c r="BL51" i="4"/>
  <c r="BC27" i="4"/>
  <c r="BD26" i="4"/>
  <c r="BC8" i="4"/>
  <c r="BD7" i="4"/>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AY14" i="2"/>
  <c r="AY15" i="2"/>
  <c r="AY5" i="2"/>
  <c r="AY6" i="2"/>
  <c r="AY7" i="2"/>
  <c r="AY8" i="2"/>
  <c r="AY9" i="2"/>
  <c r="AY10" i="2"/>
  <c r="AY11" i="2"/>
  <c r="AY12" i="2"/>
  <c r="AY13" i="2"/>
  <c r="AY4" i="2"/>
  <c r="H8" i="3"/>
  <c r="BD46" i="4" s="1"/>
  <c r="AK8" i="2"/>
  <c r="AO3" i="2"/>
  <c r="AR7" i="2" s="1"/>
  <c r="AQ7" i="2" s="1"/>
  <c r="AO7" i="2" s="1"/>
  <c r="AO28" i="2" s="1"/>
  <c r="AM28" i="2" s="1"/>
  <c r="BD27" i="4" l="1"/>
  <c r="BC28" i="4"/>
  <c r="BC9" i="4"/>
  <c r="BD8" i="4"/>
  <c r="J8" i="2"/>
  <c r="I8" i="2"/>
  <c r="H2" i="3" s="1"/>
  <c r="AO13" i="2"/>
  <c r="AR11" i="2"/>
  <c r="AQ11" i="2" s="1"/>
  <c r="AR9" i="2"/>
  <c r="AQ9" i="2" s="1"/>
  <c r="AR10" i="2"/>
  <c r="AQ10" i="2" s="1"/>
  <c r="AO10" i="2" s="1"/>
  <c r="AO31" i="2" s="1"/>
  <c r="AM31" i="2" s="1"/>
  <c r="AR8" i="2"/>
  <c r="AQ8" i="2" s="1"/>
  <c r="AR4" i="2"/>
  <c r="AR5" i="2" s="1"/>
  <c r="AR6" i="2" s="1"/>
  <c r="AQ6" i="2" s="1"/>
  <c r="AR17" i="2" l="1"/>
  <c r="AQ17" i="2" s="1"/>
  <c r="AO33" i="2"/>
  <c r="AM33" i="2" s="1"/>
  <c r="AR19" i="2"/>
  <c r="AQ19" i="2" s="1"/>
  <c r="AO19" i="2" s="1"/>
  <c r="AO39" i="2" s="1"/>
  <c r="AM39" i="2" s="1"/>
  <c r="AR20" i="2"/>
  <c r="AQ20" i="2" s="1"/>
  <c r="AO20" i="2" s="1"/>
  <c r="AO40" i="2" s="1"/>
  <c r="AM40" i="2" s="1"/>
  <c r="AO11" i="2"/>
  <c r="AO32" i="2" s="1"/>
  <c r="AM32" i="2" s="1"/>
  <c r="AQ4" i="2"/>
  <c r="AO4" i="2" s="1"/>
  <c r="AO25" i="2" s="1"/>
  <c r="AM25" i="2" s="1"/>
  <c r="AR18" i="2"/>
  <c r="AQ18" i="2" s="1"/>
  <c r="AO18" i="2" s="1"/>
  <c r="AO38" i="2" s="1"/>
  <c r="AM38" i="2" s="1"/>
  <c r="AR14" i="2"/>
  <c r="BC29" i="4"/>
  <c r="BD28" i="4"/>
  <c r="BC10" i="4"/>
  <c r="BD9" i="4"/>
  <c r="AO9" i="2"/>
  <c r="AO30" i="2" s="1"/>
  <c r="AM30" i="2" s="1"/>
  <c r="AO8" i="2"/>
  <c r="AO29" i="2" s="1"/>
  <c r="AM29" i="2" s="1"/>
  <c r="AO17" i="2"/>
  <c r="AO37" i="2" s="1"/>
  <c r="AM37" i="2" s="1"/>
  <c r="AR21" i="2"/>
  <c r="AQ21" i="2" s="1"/>
  <c r="AQ5" i="2"/>
  <c r="AO5" i="2" s="1"/>
  <c r="AO26" i="2" s="1"/>
  <c r="AM26" i="2" s="1"/>
  <c r="B11" i="2"/>
  <c r="AK11" i="2" s="1"/>
  <c r="AO21" i="2" l="1"/>
  <c r="Y11" i="2"/>
  <c r="E11" i="2" s="1"/>
  <c r="AA11" i="2"/>
  <c r="S11" i="2"/>
  <c r="AJ11" i="2"/>
  <c r="Q11" i="2"/>
  <c r="AB11" i="2"/>
  <c r="C11" i="2"/>
  <c r="AD11" i="2"/>
  <c r="AE11" i="2"/>
  <c r="A11" i="2"/>
  <c r="AR15" i="2"/>
  <c r="AQ14" i="2"/>
  <c r="AO14" i="2" s="1"/>
  <c r="AO34" i="2" s="1"/>
  <c r="AM34" i="2" s="1"/>
  <c r="BD29" i="4"/>
  <c r="BC30" i="4"/>
  <c r="BC11" i="4"/>
  <c r="BD10" i="4"/>
  <c r="B12" i="2"/>
  <c r="AK12" i="2" s="1"/>
  <c r="AI11" i="2"/>
  <c r="AO6" i="2"/>
  <c r="AO27" i="2" s="1"/>
  <c r="AM27" i="2" s="1"/>
  <c r="AK10" i="2"/>
  <c r="AJ10" i="2"/>
  <c r="AI10" i="2"/>
  <c r="AH10" i="2"/>
  <c r="B13" i="2" l="1"/>
  <c r="AD13" i="2" s="1"/>
  <c r="Y12" i="2"/>
  <c r="E12" i="2" s="1"/>
  <c r="AI12" i="2"/>
  <c r="AR16" i="2"/>
  <c r="AQ16" i="2" s="1"/>
  <c r="AQ15" i="2"/>
  <c r="AO15" i="2" s="1"/>
  <c r="AO35" i="2" s="1"/>
  <c r="AM35" i="2" s="1"/>
  <c r="W11" i="2"/>
  <c r="U11" i="2"/>
  <c r="S12" i="2"/>
  <c r="AJ12" i="2"/>
  <c r="AA12" i="2"/>
  <c r="AE12" i="2"/>
  <c r="AD12" i="2"/>
  <c r="Q12" i="2"/>
  <c r="AB12" i="2"/>
  <c r="A12" i="2"/>
  <c r="C12" i="2"/>
  <c r="BC31" i="4"/>
  <c r="BD30" i="4"/>
  <c r="BC12" i="4"/>
  <c r="BD11" i="4"/>
  <c r="B14" i="2"/>
  <c r="Y14" i="2" l="1"/>
  <c r="E14" i="2" s="1"/>
  <c r="AK14" i="2"/>
  <c r="Y13" i="2"/>
  <c r="E13" i="2" s="1"/>
  <c r="AK13" i="2"/>
  <c r="AI13" i="2"/>
  <c r="A13" i="2"/>
  <c r="AJ13" i="2"/>
  <c r="AE13" i="2"/>
  <c r="C13" i="2"/>
  <c r="AB13" i="2"/>
  <c r="S13" i="2"/>
  <c r="U13" i="2" s="1"/>
  <c r="Q13" i="2"/>
  <c r="AA13" i="2"/>
  <c r="AO16" i="2"/>
  <c r="AO36" i="2" s="1"/>
  <c r="AM36" i="2" s="1"/>
  <c r="AH14" i="2"/>
  <c r="W12" i="2"/>
  <c r="U12" i="2"/>
  <c r="S14" i="2"/>
  <c r="AJ14" i="2"/>
  <c r="AE14" i="2"/>
  <c r="AD14" i="2"/>
  <c r="A14" i="2"/>
  <c r="AA14" i="2"/>
  <c r="AB14" i="2"/>
  <c r="Q14" i="2"/>
  <c r="C14" i="2"/>
  <c r="W13" i="2"/>
  <c r="BD31" i="4"/>
  <c r="BC32" i="4"/>
  <c r="BC13" i="4"/>
  <c r="BD12" i="4"/>
  <c r="B15" i="2"/>
  <c r="AI14" i="2"/>
  <c r="Y15" i="2" l="1"/>
  <c r="E15" i="2" s="1"/>
  <c r="AK15" i="2"/>
  <c r="AH11" i="2"/>
  <c r="AG11" i="2" s="1"/>
  <c r="O11" i="2" s="1"/>
  <c r="L11" i="2" s="1"/>
  <c r="AH12" i="2"/>
  <c r="AG12" i="2" s="1"/>
  <c r="O12" i="2" s="1"/>
  <c r="L12" i="2" s="1"/>
  <c r="AH13" i="2"/>
  <c r="AG13" i="2" s="1"/>
  <c r="O13" i="2" s="1"/>
  <c r="L13" i="2" s="1"/>
  <c r="AG14" i="2"/>
  <c r="O14" i="2" s="1"/>
  <c r="L14" i="2" s="1"/>
  <c r="W14" i="2"/>
  <c r="U14" i="2"/>
  <c r="AH15" i="2"/>
  <c r="S15" i="2"/>
  <c r="AJ15" i="2"/>
  <c r="AA15" i="2"/>
  <c r="AE15" i="2"/>
  <c r="AD15" i="2"/>
  <c r="AB15" i="2"/>
  <c r="Q15" i="2"/>
  <c r="A15" i="2"/>
  <c r="C15" i="2"/>
  <c r="BC33" i="4"/>
  <c r="BD32" i="4"/>
  <c r="BC14" i="4"/>
  <c r="BD13" i="4"/>
  <c r="B16" i="2"/>
  <c r="AI15" i="2"/>
  <c r="Y16" i="2" l="1"/>
  <c r="E16" i="2" s="1"/>
  <c r="AK16" i="2"/>
  <c r="AG15" i="2"/>
  <c r="O15" i="2" s="1"/>
  <c r="L15" i="2" s="1"/>
  <c r="AH16" i="2"/>
  <c r="S16" i="2"/>
  <c r="AJ16" i="2"/>
  <c r="AA16" i="2"/>
  <c r="AE16" i="2"/>
  <c r="AD16" i="2"/>
  <c r="Q16" i="2"/>
  <c r="C16" i="2"/>
  <c r="AB16" i="2"/>
  <c r="A16" i="2"/>
  <c r="W15" i="2"/>
  <c r="U15" i="2"/>
  <c r="BD33" i="4"/>
  <c r="BC34" i="4"/>
  <c r="BC15" i="4"/>
  <c r="BD14" i="4"/>
  <c r="B17" i="2"/>
  <c r="AI16" i="2"/>
  <c r="Y17" i="2" l="1"/>
  <c r="E17" i="2" s="1"/>
  <c r="AK17" i="2"/>
  <c r="AG16" i="2"/>
  <c r="O16" i="2" s="1"/>
  <c r="L16" i="2" s="1"/>
  <c r="AH17" i="2"/>
  <c r="S17" i="2"/>
  <c r="AJ17" i="2"/>
  <c r="AA17" i="2"/>
  <c r="AE17" i="2"/>
  <c r="AB17" i="2"/>
  <c r="AD17" i="2"/>
  <c r="A17" i="2"/>
  <c r="Q17" i="2"/>
  <c r="C17" i="2"/>
  <c r="W16" i="2"/>
  <c r="U16" i="2"/>
  <c r="BC35" i="4"/>
  <c r="BD35" i="4" s="1"/>
  <c r="BD34" i="4"/>
  <c r="BC16" i="4"/>
  <c r="BD16" i="4" s="1"/>
  <c r="BD15" i="4"/>
  <c r="B18" i="2"/>
  <c r="AI17" i="2"/>
  <c r="Y18" i="2" l="1"/>
  <c r="E18" i="2" s="1"/>
  <c r="AK18" i="2"/>
  <c r="AG17" i="2"/>
  <c r="O17" i="2" s="1"/>
  <c r="L17" i="2" s="1"/>
  <c r="W17" i="2"/>
  <c r="U17" i="2"/>
  <c r="AH18" i="2"/>
  <c r="S18" i="2"/>
  <c r="AJ18" i="2"/>
  <c r="AD18" i="2"/>
  <c r="AB18" i="2"/>
  <c r="AA18" i="2"/>
  <c r="AE18" i="2"/>
  <c r="A18" i="2"/>
  <c r="C18" i="2"/>
  <c r="Q18" i="2"/>
  <c r="B19" i="2"/>
  <c r="AI18" i="2"/>
  <c r="Y19" i="2" l="1"/>
  <c r="E19" i="2" s="1"/>
  <c r="AK19" i="2"/>
  <c r="AG18" i="2"/>
  <c r="O18" i="2" s="1"/>
  <c r="L18" i="2" s="1"/>
  <c r="AH19" i="2"/>
  <c r="S19" i="2"/>
  <c r="AJ19" i="2"/>
  <c r="AA19" i="2"/>
  <c r="Q19" i="2"/>
  <c r="A19" i="2"/>
  <c r="AD19" i="2"/>
  <c r="C19" i="2"/>
  <c r="AB19" i="2"/>
  <c r="AE19" i="2"/>
  <c r="W18" i="2"/>
  <c r="U18" i="2"/>
  <c r="B20" i="2"/>
  <c r="AI19" i="2"/>
  <c r="Y20" i="2" l="1"/>
  <c r="E20" i="2" s="1"/>
  <c r="AK20" i="2"/>
  <c r="W19" i="2"/>
  <c r="U19" i="2"/>
  <c r="AG19" i="2"/>
  <c r="O19" i="2" s="1"/>
  <c r="L19" i="2" s="1"/>
  <c r="AH20" i="2"/>
  <c r="S20" i="2"/>
  <c r="AJ20" i="2"/>
  <c r="AA20" i="2"/>
  <c r="AE20" i="2"/>
  <c r="AD20" i="2"/>
  <c r="A20" i="2"/>
  <c r="AB20" i="2"/>
  <c r="Q20" i="2"/>
  <c r="C20" i="2"/>
  <c r="B21" i="2"/>
  <c r="AI20" i="2"/>
  <c r="Y21" i="2" l="1"/>
  <c r="E21" i="2" s="1"/>
  <c r="AK21" i="2"/>
  <c r="AG20" i="2"/>
  <c r="O20" i="2" s="1"/>
  <c r="L20" i="2" s="1"/>
  <c r="AH21" i="2"/>
  <c r="S21" i="2"/>
  <c r="AJ21" i="2"/>
  <c r="AA21" i="2"/>
  <c r="Q21" i="2"/>
  <c r="AE21" i="2"/>
  <c r="AB21" i="2"/>
  <c r="AD21" i="2"/>
  <c r="A21" i="2"/>
  <c r="C21" i="2"/>
  <c r="W20" i="2"/>
  <c r="U20" i="2"/>
  <c r="B22" i="2"/>
  <c r="AI21" i="2"/>
  <c r="Y22" i="2" l="1"/>
  <c r="E22" i="2" s="1"/>
  <c r="AK22" i="2"/>
  <c r="AG21" i="2"/>
  <c r="O21" i="2" s="1"/>
  <c r="L21" i="2" s="1"/>
  <c r="AH22" i="2"/>
  <c r="S22" i="2"/>
  <c r="AJ22" i="2"/>
  <c r="AE22" i="2"/>
  <c r="AD22" i="2"/>
  <c r="AB22" i="2"/>
  <c r="AA22" i="2"/>
  <c r="C22" i="2"/>
  <c r="A22" i="2"/>
  <c r="Q22" i="2"/>
  <c r="W21" i="2"/>
  <c r="U21" i="2"/>
  <c r="B23" i="2"/>
  <c r="AI22" i="2"/>
  <c r="Y23" i="2" l="1"/>
  <c r="E23" i="2" s="1"/>
  <c r="AK23" i="2"/>
  <c r="AG22" i="2"/>
  <c r="O22" i="2" s="1"/>
  <c r="L22" i="2" s="1"/>
  <c r="AH23" i="2"/>
  <c r="S23" i="2"/>
  <c r="AJ23" i="2"/>
  <c r="AE23" i="2"/>
  <c r="AD23" i="2"/>
  <c r="AB23" i="2"/>
  <c r="AA23" i="2"/>
  <c r="C23" i="2"/>
  <c r="Q23" i="2"/>
  <c r="A23" i="2"/>
  <c r="W22" i="2"/>
  <c r="U22" i="2"/>
  <c r="B24" i="2"/>
  <c r="AI23" i="2"/>
  <c r="Y24" i="2" l="1"/>
  <c r="E24" i="2" s="1"/>
  <c r="AK24" i="2"/>
  <c r="AG23" i="2"/>
  <c r="O23" i="2" s="1"/>
  <c r="L23" i="2" s="1"/>
  <c r="W23" i="2"/>
  <c r="U23" i="2"/>
  <c r="AH24" i="2"/>
  <c r="S24" i="2"/>
  <c r="AJ24" i="2"/>
  <c r="AA24" i="2"/>
  <c r="Q24" i="2"/>
  <c r="AB24" i="2"/>
  <c r="AE24" i="2"/>
  <c r="A24" i="2"/>
  <c r="AD24" i="2"/>
  <c r="C24" i="2"/>
  <c r="B25" i="2"/>
  <c r="AI24" i="2"/>
  <c r="Y25" i="2" l="1"/>
  <c r="E25" i="2" s="1"/>
  <c r="AK25" i="2"/>
  <c r="AG24" i="2"/>
  <c r="O24" i="2" s="1"/>
  <c r="L24" i="2" s="1"/>
  <c r="W24" i="2"/>
  <c r="U24" i="2"/>
  <c r="AH25" i="2"/>
  <c r="S25" i="2"/>
  <c r="AJ25" i="2"/>
  <c r="AA25" i="2"/>
  <c r="Q25" i="2"/>
  <c r="AE25" i="2"/>
  <c r="AD25" i="2"/>
  <c r="C25" i="2"/>
  <c r="AB25" i="2"/>
  <c r="A25" i="2"/>
  <c r="B26" i="2"/>
  <c r="AI25" i="2"/>
  <c r="Y26" i="2" l="1"/>
  <c r="E26" i="2" s="1"/>
  <c r="AK26" i="2"/>
  <c r="AG25" i="2"/>
  <c r="O25" i="2" s="1"/>
  <c r="L25" i="2" s="1"/>
  <c r="AH26" i="2"/>
  <c r="S26" i="2"/>
  <c r="AJ26" i="2"/>
  <c r="AA26" i="2"/>
  <c r="AE26" i="2"/>
  <c r="AD26" i="2"/>
  <c r="AB26" i="2"/>
  <c r="Q26" i="2"/>
  <c r="A26" i="2"/>
  <c r="C26" i="2"/>
  <c r="W25" i="2"/>
  <c r="U25" i="2"/>
  <c r="B27" i="2"/>
  <c r="AI26" i="2"/>
  <c r="Y27" i="2" l="1"/>
  <c r="E27" i="2" s="1"/>
  <c r="AK27" i="2"/>
  <c r="AG26" i="2"/>
  <c r="O26" i="2" s="1"/>
  <c r="L26" i="2" s="1"/>
  <c r="W26" i="2"/>
  <c r="U26" i="2"/>
  <c r="AH27" i="2"/>
  <c r="S27" i="2"/>
  <c r="AJ27" i="2"/>
  <c r="AA27" i="2"/>
  <c r="AE27" i="2"/>
  <c r="AD27" i="2"/>
  <c r="AB27" i="2"/>
  <c r="Q27" i="2"/>
  <c r="A27" i="2"/>
  <c r="C27" i="2"/>
  <c r="B28" i="2"/>
  <c r="AI27" i="2"/>
  <c r="Y28" i="2" l="1"/>
  <c r="E28" i="2" s="1"/>
  <c r="AK28" i="2"/>
  <c r="AG27" i="2"/>
  <c r="O27" i="2" s="1"/>
  <c r="L27" i="2" s="1"/>
  <c r="AH28" i="2"/>
  <c r="S28" i="2"/>
  <c r="AJ28" i="2"/>
  <c r="AA28" i="2"/>
  <c r="AE28" i="2"/>
  <c r="AD28" i="2"/>
  <c r="Q28" i="2"/>
  <c r="A28" i="2"/>
  <c r="C28" i="2"/>
  <c r="AB28" i="2"/>
  <c r="W27" i="2"/>
  <c r="U27" i="2"/>
  <c r="B29" i="2"/>
  <c r="AI28" i="2"/>
  <c r="Y29" i="2" l="1"/>
  <c r="E29" i="2" s="1"/>
  <c r="AK29" i="2"/>
  <c r="AG28" i="2"/>
  <c r="O28" i="2" s="1"/>
  <c r="L28" i="2" s="1"/>
  <c r="AH29" i="2"/>
  <c r="S29" i="2"/>
  <c r="AJ29" i="2"/>
  <c r="AA29" i="2"/>
  <c r="AB29" i="2"/>
  <c r="AD29" i="2"/>
  <c r="C29" i="2"/>
  <c r="AE29" i="2"/>
  <c r="Q29" i="2"/>
  <c r="A29" i="2"/>
  <c r="W28" i="2"/>
  <c r="U28" i="2"/>
  <c r="B30" i="2"/>
  <c r="AI29" i="2"/>
  <c r="Y30" i="2" l="1"/>
  <c r="E30" i="2" s="1"/>
  <c r="AK30" i="2"/>
  <c r="AG29" i="2"/>
  <c r="O29" i="2" s="1"/>
  <c r="L29" i="2" s="1"/>
  <c r="AH30" i="2"/>
  <c r="S30" i="2"/>
  <c r="AJ30" i="2"/>
  <c r="Q30" i="2"/>
  <c r="AE30" i="2"/>
  <c r="AA30" i="2"/>
  <c r="AD30" i="2"/>
  <c r="A30" i="2"/>
  <c r="C30" i="2"/>
  <c r="AB30" i="2"/>
  <c r="W29" i="2"/>
  <c r="U29" i="2"/>
  <c r="B31" i="2"/>
  <c r="AI30" i="2"/>
  <c r="Y31" i="2" l="1"/>
  <c r="E31" i="2" s="1"/>
  <c r="AK31" i="2"/>
  <c r="AG30" i="2"/>
  <c r="O30" i="2" s="1"/>
  <c r="L30" i="2" s="1"/>
  <c r="W30" i="2"/>
  <c r="U30" i="2"/>
  <c r="AH31" i="2"/>
  <c r="S31" i="2"/>
  <c r="AJ31" i="2"/>
  <c r="Q31" i="2"/>
  <c r="AA31" i="2"/>
  <c r="AE31" i="2"/>
  <c r="AD31" i="2"/>
  <c r="AB31" i="2"/>
  <c r="C31" i="2"/>
  <c r="A31" i="2"/>
  <c r="B32" i="2"/>
  <c r="AI31" i="2"/>
  <c r="Y32" i="2" l="1"/>
  <c r="E32" i="2" s="1"/>
  <c r="AK32" i="2"/>
  <c r="AH32" i="2"/>
  <c r="S32" i="2"/>
  <c r="AJ32" i="2"/>
  <c r="AA32" i="2"/>
  <c r="AB32" i="2"/>
  <c r="AE32" i="2"/>
  <c r="AD32" i="2"/>
  <c r="Q32" i="2"/>
  <c r="C32" i="2"/>
  <c r="A32" i="2"/>
  <c r="W31" i="2"/>
  <c r="U31" i="2"/>
  <c r="AG31" i="2"/>
  <c r="O31" i="2" s="1"/>
  <c r="L31" i="2" s="1"/>
  <c r="B33" i="2"/>
  <c r="AI32" i="2"/>
  <c r="Y33" i="2" l="1"/>
  <c r="E33" i="2" s="1"/>
  <c r="AK33" i="2"/>
  <c r="AG32" i="2"/>
  <c r="O32" i="2" s="1"/>
  <c r="L32" i="2" s="1"/>
  <c r="W32" i="2"/>
  <c r="U32" i="2"/>
  <c r="AH33" i="2"/>
  <c r="S33" i="2"/>
  <c r="AJ33" i="2"/>
  <c r="AA33" i="2"/>
  <c r="AE33" i="2"/>
  <c r="AB33" i="2"/>
  <c r="AD33" i="2"/>
  <c r="A33" i="2"/>
  <c r="Q33" i="2"/>
  <c r="C33" i="2"/>
  <c r="B34" i="2"/>
  <c r="AI33" i="2"/>
  <c r="Y34" i="2" l="1"/>
  <c r="E34" i="2" s="1"/>
  <c r="AK34" i="2"/>
  <c r="AG33" i="2"/>
  <c r="O33" i="2" s="1"/>
  <c r="L33" i="2" s="1"/>
  <c r="W33" i="2"/>
  <c r="U33" i="2"/>
  <c r="AH34" i="2"/>
  <c r="S34" i="2"/>
  <c r="AJ34" i="2"/>
  <c r="AD34" i="2"/>
  <c r="AB34" i="2"/>
  <c r="AE34" i="2"/>
  <c r="AA34" i="2"/>
  <c r="A34" i="2"/>
  <c r="Q34" i="2"/>
  <c r="C34" i="2"/>
  <c r="B35" i="2"/>
  <c r="AI34" i="2"/>
  <c r="Y35" i="2" l="1"/>
  <c r="E35" i="2" s="1"/>
  <c r="AK35" i="2"/>
  <c r="AG34" i="2"/>
  <c r="O34" i="2" s="1"/>
  <c r="L34" i="2" s="1"/>
  <c r="W34" i="2"/>
  <c r="U34" i="2"/>
  <c r="AH35" i="2"/>
  <c r="S35" i="2"/>
  <c r="AJ35" i="2"/>
  <c r="AA35" i="2"/>
  <c r="AE35" i="2"/>
  <c r="AB35" i="2"/>
  <c r="Q35" i="2"/>
  <c r="AD35" i="2"/>
  <c r="C35" i="2"/>
  <c r="A35" i="2"/>
  <c r="B36" i="2"/>
  <c r="AI35" i="2"/>
  <c r="Y36" i="2" l="1"/>
  <c r="E36" i="2" s="1"/>
  <c r="AK36" i="2"/>
  <c r="AG35" i="2"/>
  <c r="O35" i="2" s="1"/>
  <c r="L35" i="2" s="1"/>
  <c r="W35" i="2"/>
  <c r="U35" i="2"/>
  <c r="AH36" i="2"/>
  <c r="S36" i="2"/>
  <c r="AJ36" i="2"/>
  <c r="AA36" i="2"/>
  <c r="AB36" i="2"/>
  <c r="AE36" i="2"/>
  <c r="AD36" i="2"/>
  <c r="A36" i="2"/>
  <c r="Q36" i="2"/>
  <c r="C36" i="2"/>
  <c r="B37" i="2"/>
  <c r="AI36" i="2"/>
  <c r="Y37" i="2" l="1"/>
  <c r="E37" i="2" s="1"/>
  <c r="AK37" i="2"/>
  <c r="AG36" i="2"/>
  <c r="O36" i="2" s="1"/>
  <c r="L36" i="2" s="1"/>
  <c r="W36" i="2"/>
  <c r="U36" i="2"/>
  <c r="AH37" i="2"/>
  <c r="S37" i="2"/>
  <c r="AJ37" i="2"/>
  <c r="AA37" i="2"/>
  <c r="Q37" i="2"/>
  <c r="AE37" i="2"/>
  <c r="AB37" i="2"/>
  <c r="AD37" i="2"/>
  <c r="A37" i="2"/>
  <c r="C37" i="2"/>
  <c r="B38" i="2"/>
  <c r="AI37" i="2"/>
  <c r="Y38" i="2" l="1"/>
  <c r="E38" i="2" s="1"/>
  <c r="AK38" i="2"/>
  <c r="AH38" i="2"/>
  <c r="S38" i="2"/>
  <c r="AJ38" i="2"/>
  <c r="AD38" i="2"/>
  <c r="AB38" i="2"/>
  <c r="AE38" i="2"/>
  <c r="Q38" i="2"/>
  <c r="AA38" i="2"/>
  <c r="A38" i="2"/>
  <c r="C38" i="2"/>
  <c r="W37" i="2"/>
  <c r="U37" i="2"/>
  <c r="AG37" i="2"/>
  <c r="O37" i="2" s="1"/>
  <c r="L37" i="2" s="1"/>
  <c r="B39" i="2"/>
  <c r="AI38" i="2"/>
  <c r="Y39" i="2" l="1"/>
  <c r="E39" i="2" s="1"/>
  <c r="AK39" i="2"/>
  <c r="AG38" i="2"/>
  <c r="O38" i="2" s="1"/>
  <c r="L38" i="2" s="1"/>
  <c r="W38" i="2"/>
  <c r="U38" i="2"/>
  <c r="AH39" i="2"/>
  <c r="S39" i="2"/>
  <c r="AJ39" i="2"/>
  <c r="AE39" i="2"/>
  <c r="AD39" i="2"/>
  <c r="AB39" i="2"/>
  <c r="Q39" i="2"/>
  <c r="AA39" i="2"/>
  <c r="A39" i="2"/>
  <c r="C39" i="2"/>
  <c r="B40" i="2"/>
  <c r="AI39" i="2"/>
  <c r="Y40" i="2" l="1"/>
  <c r="E40" i="2" s="1"/>
  <c r="AK40" i="2"/>
  <c r="AH40" i="2"/>
  <c r="S40" i="2"/>
  <c r="AJ40" i="2"/>
  <c r="AA40" i="2"/>
  <c r="Q40" i="2"/>
  <c r="AE40" i="2"/>
  <c r="A40" i="2"/>
  <c r="C40" i="2"/>
  <c r="AD40" i="2"/>
  <c r="AB40" i="2"/>
  <c r="W39" i="2"/>
  <c r="U39" i="2"/>
  <c r="AG39" i="2"/>
  <c r="O39" i="2" s="1"/>
  <c r="L39" i="2" s="1"/>
  <c r="B41" i="2"/>
  <c r="AI40" i="2"/>
  <c r="Y41" i="2" l="1"/>
  <c r="E41" i="2" s="1"/>
  <c r="AK41" i="2"/>
  <c r="AG40" i="2"/>
  <c r="O40" i="2" s="1"/>
  <c r="L40" i="2" s="1"/>
  <c r="AH41" i="2"/>
  <c r="S41" i="2"/>
  <c r="AJ41" i="2"/>
  <c r="AA41" i="2"/>
  <c r="Q41" i="2"/>
  <c r="AE41" i="2"/>
  <c r="C41" i="2"/>
  <c r="AD41" i="2"/>
  <c r="A41" i="2"/>
  <c r="AB41" i="2"/>
  <c r="W40" i="2"/>
  <c r="U40" i="2"/>
  <c r="B42" i="2"/>
  <c r="AI41" i="2"/>
  <c r="Y42" i="2" l="1"/>
  <c r="E42" i="2" s="1"/>
  <c r="AK42" i="2"/>
  <c r="AG41" i="2"/>
  <c r="O41" i="2" s="1"/>
  <c r="L41" i="2" s="1"/>
  <c r="AH42" i="2"/>
  <c r="S42" i="2"/>
  <c r="AJ42" i="2"/>
  <c r="AA42" i="2"/>
  <c r="AD42" i="2"/>
  <c r="AB42" i="2"/>
  <c r="AE42" i="2"/>
  <c r="C42" i="2"/>
  <c r="Q42" i="2"/>
  <c r="A42" i="2"/>
  <c r="W41" i="2"/>
  <c r="U41" i="2"/>
  <c r="B43" i="2"/>
  <c r="AI42" i="2"/>
  <c r="Y43" i="2" l="1"/>
  <c r="E43" i="2" s="1"/>
  <c r="AK43" i="2"/>
  <c r="AH43" i="2"/>
  <c r="S43" i="2"/>
  <c r="AJ43" i="2"/>
  <c r="AA43" i="2"/>
  <c r="Q43" i="2"/>
  <c r="AE43" i="2"/>
  <c r="AD43" i="2"/>
  <c r="AB43" i="2"/>
  <c r="A43" i="2"/>
  <c r="C43" i="2"/>
  <c r="W42" i="2"/>
  <c r="U42" i="2"/>
  <c r="AG42" i="2"/>
  <c r="O42" i="2" s="1"/>
  <c r="L42" i="2" s="1"/>
  <c r="B44" i="2"/>
  <c r="AI43" i="2"/>
  <c r="Y44" i="2" l="1"/>
  <c r="E44" i="2" s="1"/>
  <c r="AK44" i="2"/>
  <c r="AG43" i="2"/>
  <c r="O43" i="2" s="1"/>
  <c r="L43" i="2" s="1"/>
  <c r="AH44" i="2"/>
  <c r="S44" i="2"/>
  <c r="AJ44" i="2"/>
  <c r="AA44" i="2"/>
  <c r="AE44" i="2"/>
  <c r="AD44" i="2"/>
  <c r="AB44" i="2"/>
  <c r="Q44" i="2"/>
  <c r="A44" i="2"/>
  <c r="C44" i="2"/>
  <c r="W43" i="2"/>
  <c r="U43" i="2"/>
  <c r="B45" i="2"/>
  <c r="AI44" i="2"/>
  <c r="Y45" i="2" l="1"/>
  <c r="E45" i="2" s="1"/>
  <c r="AK45" i="2"/>
  <c r="AH45" i="2"/>
  <c r="S45" i="2"/>
  <c r="AJ45" i="2"/>
  <c r="AA45" i="2"/>
  <c r="AB45" i="2"/>
  <c r="AD45" i="2"/>
  <c r="Q45" i="2"/>
  <c r="A45" i="2"/>
  <c r="C45" i="2"/>
  <c r="AE45" i="2"/>
  <c r="AG44" i="2"/>
  <c r="O44" i="2" s="1"/>
  <c r="L44" i="2" s="1"/>
  <c r="W44" i="2"/>
  <c r="U44" i="2"/>
  <c r="B46" i="2"/>
  <c r="AI45" i="2"/>
  <c r="Y46" i="2" l="1"/>
  <c r="E46" i="2" s="1"/>
  <c r="AK46" i="2"/>
  <c r="AG45" i="2"/>
  <c r="O45" i="2" s="1"/>
  <c r="L45" i="2" s="1"/>
  <c r="W45" i="2"/>
  <c r="U45" i="2"/>
  <c r="AH46" i="2"/>
  <c r="S46" i="2"/>
  <c r="AJ46" i="2"/>
  <c r="AE46" i="2"/>
  <c r="AB46" i="2"/>
  <c r="Q46" i="2"/>
  <c r="C46" i="2"/>
  <c r="A46" i="2"/>
  <c r="AA46" i="2"/>
  <c r="AD46" i="2"/>
  <c r="B47" i="2"/>
  <c r="AI46" i="2"/>
  <c r="Y47" i="2" l="1"/>
  <c r="E47" i="2" s="1"/>
  <c r="AK47" i="2"/>
  <c r="AG46" i="2"/>
  <c r="O46" i="2" s="1"/>
  <c r="L46" i="2" s="1"/>
  <c r="AH47" i="2"/>
  <c r="S47" i="2"/>
  <c r="AJ47" i="2"/>
  <c r="AA47" i="2"/>
  <c r="AE47" i="2"/>
  <c r="AD47" i="2"/>
  <c r="AB47" i="2"/>
  <c r="A47" i="2"/>
  <c r="C47" i="2"/>
  <c r="Q47" i="2"/>
  <c r="W46" i="2"/>
  <c r="U46" i="2"/>
  <c r="B48" i="2"/>
  <c r="AI47" i="2"/>
  <c r="Y48" i="2" l="1"/>
  <c r="E48" i="2" s="1"/>
  <c r="AK48" i="2"/>
  <c r="AG47" i="2"/>
  <c r="O47" i="2" s="1"/>
  <c r="L47" i="2" s="1"/>
  <c r="W47" i="2"/>
  <c r="U47" i="2"/>
  <c r="AH48" i="2"/>
  <c r="S48" i="2"/>
  <c r="AJ48" i="2"/>
  <c r="AA48" i="2"/>
  <c r="AE48" i="2"/>
  <c r="AD48" i="2"/>
  <c r="AB48" i="2"/>
  <c r="Q48" i="2"/>
  <c r="C48" i="2"/>
  <c r="A48" i="2"/>
  <c r="B49" i="2"/>
  <c r="AI48" i="2"/>
  <c r="Y49" i="2" l="1"/>
  <c r="E49" i="2" s="1"/>
  <c r="AK49" i="2"/>
  <c r="AG48" i="2"/>
  <c r="O48" i="2" s="1"/>
  <c r="L48" i="2" s="1"/>
  <c r="W48" i="2"/>
  <c r="U48" i="2"/>
  <c r="AH49" i="2"/>
  <c r="S49" i="2"/>
  <c r="AJ49" i="2"/>
  <c r="AA49" i="2"/>
  <c r="AE49" i="2"/>
  <c r="AB49" i="2"/>
  <c r="Q49" i="2"/>
  <c r="A49" i="2"/>
  <c r="AD49" i="2"/>
  <c r="C49" i="2"/>
  <c r="B50" i="2"/>
  <c r="AI49" i="2"/>
  <c r="Y50" i="2" l="1"/>
  <c r="E50" i="2" s="1"/>
  <c r="AK50" i="2"/>
  <c r="AG49" i="2"/>
  <c r="O49" i="2" s="1"/>
  <c r="L49" i="2" s="1"/>
  <c r="W49" i="2"/>
  <c r="U49" i="2"/>
  <c r="AH50" i="2"/>
  <c r="S50" i="2"/>
  <c r="AJ50" i="2"/>
  <c r="AD50" i="2"/>
  <c r="AB50" i="2"/>
  <c r="AA50" i="2"/>
  <c r="AE50" i="2"/>
  <c r="A50" i="2"/>
  <c r="Q50" i="2"/>
  <c r="C50" i="2"/>
  <c r="B51" i="2"/>
  <c r="AI50" i="2"/>
  <c r="Y51" i="2" l="1"/>
  <c r="E51" i="2" s="1"/>
  <c r="AK51" i="2"/>
  <c r="AG50" i="2"/>
  <c r="O50" i="2" s="1"/>
  <c r="L50" i="2" s="1"/>
  <c r="W50" i="2"/>
  <c r="U50" i="2"/>
  <c r="AH51" i="2"/>
  <c r="S51" i="2"/>
  <c r="AJ51" i="2"/>
  <c r="AA51" i="2"/>
  <c r="A51" i="2"/>
  <c r="AE51" i="2"/>
  <c r="AB51" i="2"/>
  <c r="C51" i="2"/>
  <c r="Q51" i="2"/>
  <c r="AD51" i="2"/>
  <c r="B52" i="2"/>
  <c r="AI51" i="2"/>
  <c r="Y52" i="2" l="1"/>
  <c r="E52" i="2" s="1"/>
  <c r="AK52" i="2"/>
  <c r="AG51" i="2"/>
  <c r="O51" i="2" s="1"/>
  <c r="L51" i="2" s="1"/>
  <c r="W51" i="2"/>
  <c r="U51" i="2"/>
  <c r="AH52" i="2"/>
  <c r="S52" i="2"/>
  <c r="AJ52" i="2"/>
  <c r="AA52" i="2"/>
  <c r="AB52" i="2"/>
  <c r="AE52" i="2"/>
  <c r="AD52" i="2"/>
  <c r="Q52" i="2"/>
  <c r="C52" i="2"/>
  <c r="A52" i="2"/>
  <c r="B53" i="2"/>
  <c r="AI52" i="2"/>
  <c r="Y53" i="2" l="1"/>
  <c r="E53" i="2" s="1"/>
  <c r="AK53" i="2"/>
  <c r="AG52" i="2"/>
  <c r="O52" i="2" s="1"/>
  <c r="L52" i="2" s="1"/>
  <c r="W52" i="2"/>
  <c r="U52" i="2"/>
  <c r="AH53" i="2"/>
  <c r="S53" i="2"/>
  <c r="AJ53" i="2"/>
  <c r="AA53" i="2"/>
  <c r="AD53" i="2"/>
  <c r="Q53" i="2"/>
  <c r="AE53" i="2"/>
  <c r="AB53" i="2"/>
  <c r="A53" i="2"/>
  <c r="C53" i="2"/>
  <c r="B54" i="2"/>
  <c r="AI53" i="2"/>
  <c r="Y54" i="2" l="1"/>
  <c r="E54" i="2" s="1"/>
  <c r="AK54" i="2"/>
  <c r="AG53" i="2"/>
  <c r="O53" i="2" s="1"/>
  <c r="L53" i="2" s="1"/>
  <c r="W53" i="2"/>
  <c r="U53" i="2"/>
  <c r="AH54" i="2"/>
  <c r="S54" i="2"/>
  <c r="AJ54" i="2"/>
  <c r="AD54" i="2"/>
  <c r="AB54" i="2"/>
  <c r="AE54" i="2"/>
  <c r="AA54" i="2"/>
  <c r="Q54" i="2"/>
  <c r="A54" i="2"/>
  <c r="C54" i="2"/>
  <c r="B55" i="2"/>
  <c r="AI54" i="2"/>
  <c r="Y55" i="2" l="1"/>
  <c r="E55" i="2" s="1"/>
  <c r="AK55" i="2"/>
  <c r="AG54" i="2"/>
  <c r="O54" i="2" s="1"/>
  <c r="L54" i="2" s="1"/>
  <c r="W54" i="2"/>
  <c r="U54" i="2"/>
  <c r="AH55" i="2"/>
  <c r="S55" i="2"/>
  <c r="AJ55" i="2"/>
  <c r="AE55" i="2"/>
  <c r="AD55" i="2"/>
  <c r="AB55" i="2"/>
  <c r="AA55" i="2"/>
  <c r="C55" i="2"/>
  <c r="A55" i="2"/>
  <c r="Q55" i="2"/>
  <c r="B56" i="2"/>
  <c r="AI55" i="2"/>
  <c r="Y56" i="2" l="1"/>
  <c r="E56" i="2" s="1"/>
  <c r="AK56" i="2"/>
  <c r="AG55" i="2"/>
  <c r="O55" i="2" s="1"/>
  <c r="L55" i="2" s="1"/>
  <c r="W55" i="2"/>
  <c r="U55" i="2"/>
  <c r="AH56" i="2"/>
  <c r="S56" i="2"/>
  <c r="AJ56" i="2"/>
  <c r="AA56" i="2"/>
  <c r="AB56" i="2"/>
  <c r="Q56" i="2"/>
  <c r="AD56" i="2"/>
  <c r="A56" i="2"/>
  <c r="C56" i="2"/>
  <c r="AE56" i="2"/>
  <c r="B57" i="2"/>
  <c r="AI56" i="2"/>
  <c r="Y57" i="2" l="1"/>
  <c r="E57" i="2" s="1"/>
  <c r="AK57" i="2"/>
  <c r="AG56" i="2"/>
  <c r="O56" i="2" s="1"/>
  <c r="L56" i="2" s="1"/>
  <c r="W56" i="2"/>
  <c r="U56" i="2"/>
  <c r="AH57" i="2"/>
  <c r="S57" i="2"/>
  <c r="AJ57" i="2"/>
  <c r="AA57" i="2"/>
  <c r="AD57" i="2"/>
  <c r="Q57" i="2"/>
  <c r="AE57" i="2"/>
  <c r="AB57" i="2"/>
  <c r="C57" i="2"/>
  <c r="A57" i="2"/>
  <c r="B58" i="2"/>
  <c r="AI57" i="2"/>
  <c r="Y58" i="2" l="1"/>
  <c r="E58" i="2" s="1"/>
  <c r="AK58" i="2"/>
  <c r="AG57" i="2"/>
  <c r="O57" i="2" s="1"/>
  <c r="L57" i="2" s="1"/>
  <c r="W57" i="2"/>
  <c r="U57" i="2"/>
  <c r="AH58" i="2"/>
  <c r="S58" i="2"/>
  <c r="AJ58" i="2"/>
  <c r="AA58" i="2"/>
  <c r="AD58" i="2"/>
  <c r="AB58" i="2"/>
  <c r="Q58" i="2"/>
  <c r="AE58" i="2"/>
  <c r="A58" i="2"/>
  <c r="C58" i="2"/>
  <c r="B59" i="2"/>
  <c r="AI58" i="2"/>
  <c r="Y59" i="2" l="1"/>
  <c r="E59" i="2" s="1"/>
  <c r="AK59" i="2"/>
  <c r="AG58" i="2"/>
  <c r="O58" i="2" s="1"/>
  <c r="L58" i="2" s="1"/>
  <c r="W58" i="2"/>
  <c r="U58" i="2"/>
  <c r="AH59" i="2"/>
  <c r="S59" i="2"/>
  <c r="AJ59" i="2"/>
  <c r="AA59" i="2"/>
  <c r="AE59" i="2"/>
  <c r="AD59" i="2"/>
  <c r="AB59" i="2"/>
  <c r="Q59" i="2"/>
  <c r="C59" i="2"/>
  <c r="A59" i="2"/>
  <c r="B60" i="2"/>
  <c r="AI59" i="2"/>
  <c r="Y60" i="2" l="1"/>
  <c r="E60" i="2" s="1"/>
  <c r="AK60" i="2"/>
  <c r="AG59" i="2"/>
  <c r="O59" i="2" s="1"/>
  <c r="L59" i="2" s="1"/>
  <c r="W59" i="2"/>
  <c r="U59" i="2"/>
  <c r="AH60" i="2"/>
  <c r="S60" i="2"/>
  <c r="AJ60" i="2"/>
  <c r="AA60" i="2"/>
  <c r="AE60" i="2"/>
  <c r="AD60" i="2"/>
  <c r="AB60" i="2"/>
  <c r="Q60" i="2"/>
  <c r="A60" i="2"/>
  <c r="C60" i="2"/>
  <c r="B61" i="2"/>
  <c r="AI60" i="2"/>
  <c r="Y61" i="2" l="1"/>
  <c r="E61" i="2" s="1"/>
  <c r="AK61" i="2"/>
  <c r="AG60" i="2"/>
  <c r="O60" i="2" s="1"/>
  <c r="L60" i="2" s="1"/>
  <c r="W60" i="2"/>
  <c r="U60" i="2"/>
  <c r="AH61" i="2"/>
  <c r="S61" i="2"/>
  <c r="AJ61" i="2"/>
  <c r="AA61" i="2"/>
  <c r="AB61" i="2"/>
  <c r="A61" i="2"/>
  <c r="AD61" i="2"/>
  <c r="Q61" i="2"/>
  <c r="C61" i="2"/>
  <c r="AE61" i="2"/>
  <c r="B62" i="2"/>
  <c r="AI61" i="2"/>
  <c r="Y62" i="2" l="1"/>
  <c r="E62" i="2" s="1"/>
  <c r="AK62" i="2"/>
  <c r="AG61" i="2"/>
  <c r="O61" i="2" s="1"/>
  <c r="L61" i="2" s="1"/>
  <c r="W61" i="2"/>
  <c r="U61" i="2"/>
  <c r="AH62" i="2"/>
  <c r="S62" i="2"/>
  <c r="AJ62" i="2"/>
  <c r="Q62" i="2"/>
  <c r="AA62" i="2"/>
  <c r="AE62" i="2"/>
  <c r="C62" i="2"/>
  <c r="AB62" i="2"/>
  <c r="A62" i="2"/>
  <c r="AD62" i="2"/>
  <c r="B63" i="2"/>
  <c r="AI62" i="2"/>
  <c r="Y63" i="2" l="1"/>
  <c r="E63" i="2" s="1"/>
  <c r="AK63" i="2"/>
  <c r="AG62" i="2"/>
  <c r="O62" i="2" s="1"/>
  <c r="L62" i="2" s="1"/>
  <c r="W62" i="2"/>
  <c r="U62" i="2"/>
  <c r="AH63" i="2"/>
  <c r="S63" i="2"/>
  <c r="AJ63" i="2"/>
  <c r="Q63" i="2"/>
  <c r="AA63" i="2"/>
  <c r="AE63" i="2"/>
  <c r="AD63" i="2"/>
  <c r="AB63" i="2"/>
  <c r="A63" i="2"/>
  <c r="C63" i="2"/>
  <c r="B64" i="2"/>
  <c r="AI63" i="2"/>
  <c r="Y64" i="2" l="1"/>
  <c r="E64" i="2" s="1"/>
  <c r="AK64" i="2"/>
  <c r="AG63" i="2"/>
  <c r="O63" i="2" s="1"/>
  <c r="L63" i="2" s="1"/>
  <c r="W63" i="2"/>
  <c r="U63" i="2"/>
  <c r="AH64" i="2"/>
  <c r="S64" i="2"/>
  <c r="AJ64" i="2"/>
  <c r="AA64" i="2"/>
  <c r="AE64" i="2"/>
  <c r="AD64" i="2"/>
  <c r="AB64" i="2"/>
  <c r="Q64" i="2"/>
  <c r="C64" i="2"/>
  <c r="A64" i="2"/>
  <c r="B65" i="2"/>
  <c r="AI64" i="2"/>
  <c r="Y65" i="2" l="1"/>
  <c r="E65" i="2" s="1"/>
  <c r="AK65" i="2"/>
  <c r="AG64" i="2"/>
  <c r="O64" i="2" s="1"/>
  <c r="L64" i="2" s="1"/>
  <c r="W64" i="2"/>
  <c r="U64" i="2"/>
  <c r="AH65" i="2"/>
  <c r="S65" i="2"/>
  <c r="AJ65" i="2"/>
  <c r="AA65" i="2"/>
  <c r="AE65" i="2"/>
  <c r="AD65" i="2"/>
  <c r="AB65" i="2"/>
  <c r="A65" i="2"/>
  <c r="C65" i="2"/>
  <c r="Q65" i="2"/>
  <c r="B66" i="2"/>
  <c r="AI65" i="2"/>
  <c r="Y66" i="2" l="1"/>
  <c r="E66" i="2" s="1"/>
  <c r="AK66" i="2"/>
  <c r="AG65" i="2"/>
  <c r="O65" i="2" s="1"/>
  <c r="L65" i="2" s="1"/>
  <c r="W65" i="2"/>
  <c r="U65" i="2"/>
  <c r="AH66" i="2"/>
  <c r="S66" i="2"/>
  <c r="AJ66" i="2"/>
  <c r="AD66" i="2"/>
  <c r="AB66" i="2"/>
  <c r="AA66" i="2"/>
  <c r="AE66" i="2"/>
  <c r="Q66" i="2"/>
  <c r="A66" i="2"/>
  <c r="C66" i="2"/>
  <c r="B67" i="2"/>
  <c r="AI66" i="2"/>
  <c r="Y67" i="2" l="1"/>
  <c r="E67" i="2" s="1"/>
  <c r="AK67" i="2"/>
  <c r="AG66" i="2"/>
  <c r="O66" i="2" s="1"/>
  <c r="L66" i="2" s="1"/>
  <c r="W66" i="2"/>
  <c r="U66" i="2"/>
  <c r="AH67" i="2"/>
  <c r="S67" i="2"/>
  <c r="AJ67" i="2"/>
  <c r="AA67" i="2"/>
  <c r="AD67" i="2"/>
  <c r="AE67" i="2"/>
  <c r="AB67" i="2"/>
  <c r="Q67" i="2"/>
  <c r="C67" i="2"/>
  <c r="A67" i="2"/>
  <c r="B68" i="2"/>
  <c r="AI67" i="2"/>
  <c r="Y68" i="2" l="1"/>
  <c r="E68" i="2" s="1"/>
  <c r="AK68" i="2"/>
  <c r="AG67" i="2"/>
  <c r="O67" i="2" s="1"/>
  <c r="L67" i="2" s="1"/>
  <c r="W67" i="2"/>
  <c r="U67" i="2"/>
  <c r="AH68" i="2"/>
  <c r="S68" i="2"/>
  <c r="AJ68" i="2"/>
  <c r="AA68" i="2"/>
  <c r="AE68" i="2"/>
  <c r="AD68" i="2"/>
  <c r="AB68" i="2"/>
  <c r="Q68" i="2"/>
  <c r="C68" i="2"/>
  <c r="A68" i="2"/>
  <c r="B69" i="2"/>
  <c r="AI68" i="2"/>
  <c r="Y69" i="2" l="1"/>
  <c r="E69" i="2" s="1"/>
  <c r="AK69" i="2"/>
  <c r="AG68" i="2"/>
  <c r="O68" i="2" s="1"/>
  <c r="L68" i="2" s="1"/>
  <c r="W68" i="2"/>
  <c r="U68" i="2"/>
  <c r="AH69" i="2"/>
  <c r="S69" i="2"/>
  <c r="AJ69" i="2"/>
  <c r="AA69" i="2"/>
  <c r="Q69" i="2"/>
  <c r="AE69" i="2"/>
  <c r="AD69" i="2"/>
  <c r="AB69" i="2"/>
  <c r="A69" i="2"/>
  <c r="C69" i="2"/>
  <c r="B70" i="2"/>
  <c r="AI69" i="2"/>
  <c r="Y70" i="2" l="1"/>
  <c r="E70" i="2" s="1"/>
  <c r="AK70" i="2"/>
  <c r="AG69" i="2"/>
  <c r="O69" i="2" s="1"/>
  <c r="L69" i="2" s="1"/>
  <c r="W69" i="2"/>
  <c r="U69" i="2"/>
  <c r="AH70" i="2"/>
  <c r="S70" i="2"/>
  <c r="AJ70" i="2"/>
  <c r="AD70" i="2"/>
  <c r="AB70" i="2"/>
  <c r="Q70" i="2"/>
  <c r="AE70" i="2"/>
  <c r="A70" i="2"/>
  <c r="C70" i="2"/>
  <c r="AA70" i="2"/>
  <c r="B71" i="2"/>
  <c r="AI70" i="2"/>
  <c r="Y71" i="2" l="1"/>
  <c r="E71" i="2" s="1"/>
  <c r="AK71" i="2"/>
  <c r="AG70" i="2"/>
  <c r="O70" i="2" s="1"/>
  <c r="L70" i="2" s="1"/>
  <c r="W70" i="2"/>
  <c r="U70" i="2"/>
  <c r="AH71" i="2"/>
  <c r="S71" i="2"/>
  <c r="AJ71" i="2"/>
  <c r="AE71" i="2"/>
  <c r="AD71" i="2"/>
  <c r="AB71" i="2"/>
  <c r="Q71" i="2"/>
  <c r="AA71" i="2"/>
  <c r="C71" i="2"/>
  <c r="A71" i="2"/>
  <c r="B72" i="2"/>
  <c r="AI71" i="2"/>
  <c r="Y72" i="2" l="1"/>
  <c r="E72" i="2" s="1"/>
  <c r="AK72" i="2"/>
  <c r="AG71" i="2"/>
  <c r="O71" i="2" s="1"/>
  <c r="L71" i="2" s="1"/>
  <c r="W71" i="2"/>
  <c r="U71" i="2"/>
  <c r="AH72" i="2"/>
  <c r="S72" i="2"/>
  <c r="AJ72" i="2"/>
  <c r="AA72" i="2"/>
  <c r="Q72" i="2"/>
  <c r="AB72" i="2"/>
  <c r="AD72" i="2"/>
  <c r="A72" i="2"/>
  <c r="C72" i="2"/>
  <c r="AE72" i="2"/>
  <c r="B73" i="2"/>
  <c r="AI72" i="2"/>
  <c r="Y73" i="2" l="1"/>
  <c r="E73" i="2" s="1"/>
  <c r="AK73" i="2"/>
  <c r="AG72" i="2"/>
  <c r="O72" i="2" s="1"/>
  <c r="L72" i="2" s="1"/>
  <c r="W72" i="2"/>
  <c r="U72" i="2"/>
  <c r="AH73" i="2"/>
  <c r="S73" i="2"/>
  <c r="AJ73" i="2"/>
  <c r="AA73" i="2"/>
  <c r="AD73" i="2"/>
  <c r="Q73" i="2"/>
  <c r="AE73" i="2"/>
  <c r="AB73" i="2"/>
  <c r="C73" i="2"/>
  <c r="A73" i="2"/>
  <c r="B74" i="2"/>
  <c r="AI73" i="2"/>
  <c r="Y74" i="2" l="1"/>
  <c r="E74" i="2" s="1"/>
  <c r="AK74" i="2"/>
  <c r="W73" i="2"/>
  <c r="U73" i="2"/>
  <c r="AG73" i="2"/>
  <c r="O73" i="2" s="1"/>
  <c r="L73" i="2" s="1"/>
  <c r="AH74" i="2"/>
  <c r="S74" i="2"/>
  <c r="AJ74" i="2"/>
  <c r="AE74" i="2"/>
  <c r="AA74" i="2"/>
  <c r="AD74" i="2"/>
  <c r="AB74" i="2"/>
  <c r="C74" i="2"/>
  <c r="Q74" i="2"/>
  <c r="A74" i="2"/>
  <c r="B75" i="2"/>
  <c r="AI74" i="2"/>
  <c r="Y75" i="2" l="1"/>
  <c r="E75" i="2" s="1"/>
  <c r="AK75" i="2"/>
  <c r="AG74" i="2"/>
  <c r="O74" i="2" s="1"/>
  <c r="L74" i="2" s="1"/>
  <c r="AH75" i="2"/>
  <c r="S75" i="2"/>
  <c r="AJ75" i="2"/>
  <c r="AA75" i="2"/>
  <c r="AE75" i="2"/>
  <c r="AD75" i="2"/>
  <c r="AB75" i="2"/>
  <c r="A75" i="2"/>
  <c r="Q75" i="2"/>
  <c r="C75" i="2"/>
  <c r="W74" i="2"/>
  <c r="U74" i="2"/>
  <c r="B76" i="2"/>
  <c r="AI75" i="2"/>
  <c r="Y76" i="2" l="1"/>
  <c r="E76" i="2" s="1"/>
  <c r="AK76" i="2"/>
  <c r="AG75" i="2"/>
  <c r="O75" i="2" s="1"/>
  <c r="L75" i="2" s="1"/>
  <c r="AH76" i="2"/>
  <c r="S76" i="2"/>
  <c r="AJ76" i="2"/>
  <c r="AA76" i="2"/>
  <c r="AE76" i="2"/>
  <c r="AD76" i="2"/>
  <c r="Q76" i="2"/>
  <c r="AB76" i="2"/>
  <c r="A76" i="2"/>
  <c r="C76" i="2"/>
  <c r="W75" i="2"/>
  <c r="U75" i="2"/>
  <c r="B77" i="2"/>
  <c r="AI76" i="2"/>
  <c r="Y77" i="2" l="1"/>
  <c r="E77" i="2" s="1"/>
  <c r="AK77" i="2"/>
  <c r="AG76" i="2"/>
  <c r="O76" i="2" s="1"/>
  <c r="L76" i="2" s="1"/>
  <c r="W76" i="2"/>
  <c r="U76" i="2"/>
  <c r="AH77" i="2"/>
  <c r="S77" i="2"/>
  <c r="AJ77" i="2"/>
  <c r="AA77" i="2"/>
  <c r="AB77" i="2"/>
  <c r="AD77" i="2"/>
  <c r="AE77" i="2"/>
  <c r="Q77" i="2"/>
  <c r="A77" i="2"/>
  <c r="C77" i="2"/>
  <c r="B78" i="2"/>
  <c r="AI77" i="2"/>
  <c r="Y78" i="2" l="1"/>
  <c r="E78" i="2" s="1"/>
  <c r="AK78" i="2"/>
  <c r="AG77" i="2"/>
  <c r="O77" i="2" s="1"/>
  <c r="L77" i="2" s="1"/>
  <c r="W77" i="2"/>
  <c r="U77" i="2"/>
  <c r="AH78" i="2"/>
  <c r="S78" i="2"/>
  <c r="AJ78" i="2"/>
  <c r="AE78" i="2"/>
  <c r="AD78" i="2"/>
  <c r="C78" i="2"/>
  <c r="AA78" i="2"/>
  <c r="AB78" i="2"/>
  <c r="Q78" i="2"/>
  <c r="A78" i="2"/>
  <c r="B79" i="2"/>
  <c r="AI78" i="2"/>
  <c r="Y79" i="2" l="1"/>
  <c r="E79" i="2" s="1"/>
  <c r="AK79" i="2"/>
  <c r="AG78" i="2"/>
  <c r="O78" i="2" s="1"/>
  <c r="L78" i="2" s="1"/>
  <c r="W78" i="2"/>
  <c r="U78" i="2"/>
  <c r="AH79" i="2"/>
  <c r="S79" i="2"/>
  <c r="AJ79" i="2"/>
  <c r="AA79" i="2"/>
  <c r="AE79" i="2"/>
  <c r="AD79" i="2"/>
  <c r="AB79" i="2"/>
  <c r="Q79" i="2"/>
  <c r="A79" i="2"/>
  <c r="C79" i="2"/>
  <c r="B80" i="2"/>
  <c r="AI79" i="2"/>
  <c r="Y80" i="2" l="1"/>
  <c r="E80" i="2" s="1"/>
  <c r="AK80" i="2"/>
  <c r="AG79" i="2"/>
  <c r="O79" i="2" s="1"/>
  <c r="L79" i="2" s="1"/>
  <c r="W79" i="2"/>
  <c r="U79" i="2"/>
  <c r="AH80" i="2"/>
  <c r="S80" i="2"/>
  <c r="AJ80" i="2"/>
  <c r="AA80" i="2"/>
  <c r="AE80" i="2"/>
  <c r="AD80" i="2"/>
  <c r="Q80" i="2"/>
  <c r="AB80" i="2"/>
  <c r="A80" i="2"/>
  <c r="C80" i="2"/>
  <c r="B81" i="2"/>
  <c r="AI80" i="2"/>
  <c r="Y81" i="2" l="1"/>
  <c r="E81" i="2" s="1"/>
  <c r="AK81" i="2"/>
  <c r="AG80" i="2"/>
  <c r="O80" i="2" s="1"/>
  <c r="L80" i="2" s="1"/>
  <c r="W80" i="2"/>
  <c r="U80" i="2"/>
  <c r="AH81" i="2"/>
  <c r="S81" i="2"/>
  <c r="AJ81" i="2"/>
  <c r="AA81" i="2"/>
  <c r="AE81" i="2"/>
  <c r="AB81" i="2"/>
  <c r="AD81" i="2"/>
  <c r="A81" i="2"/>
  <c r="Q81" i="2"/>
  <c r="C81" i="2"/>
  <c r="B82" i="2"/>
  <c r="AI81" i="2"/>
  <c r="Y82" i="2" l="1"/>
  <c r="E82" i="2" s="1"/>
  <c r="AK82" i="2"/>
  <c r="AG81" i="2"/>
  <c r="O81" i="2" s="1"/>
  <c r="L81" i="2" s="1"/>
  <c r="W81" i="2"/>
  <c r="U81" i="2"/>
  <c r="AH82" i="2"/>
  <c r="S82" i="2"/>
  <c r="AJ82" i="2"/>
  <c r="AD82" i="2"/>
  <c r="AB82" i="2"/>
  <c r="AA82" i="2"/>
  <c r="AE82" i="2"/>
  <c r="Q82" i="2"/>
  <c r="A82" i="2"/>
  <c r="C82" i="2"/>
  <c r="B83" i="2"/>
  <c r="AI82" i="2"/>
  <c r="Y83" i="2" l="1"/>
  <c r="E83" i="2" s="1"/>
  <c r="AK83" i="2"/>
  <c r="AG82" i="2"/>
  <c r="O82" i="2" s="1"/>
  <c r="L82" i="2" s="1"/>
  <c r="W82" i="2"/>
  <c r="U82" i="2"/>
  <c r="AH83" i="2"/>
  <c r="S83" i="2"/>
  <c r="AJ83" i="2"/>
  <c r="AA83" i="2"/>
  <c r="AD83" i="2"/>
  <c r="C83" i="2"/>
  <c r="Q83" i="2"/>
  <c r="AB83" i="2"/>
  <c r="A83" i="2"/>
  <c r="AE83" i="2"/>
  <c r="B84" i="2"/>
  <c r="AI83" i="2"/>
  <c r="Y84" i="2" l="1"/>
  <c r="E84" i="2" s="1"/>
  <c r="AK84" i="2"/>
  <c r="AG83" i="2"/>
  <c r="O83" i="2" s="1"/>
  <c r="L83" i="2" s="1"/>
  <c r="W83" i="2"/>
  <c r="U83" i="2"/>
  <c r="AH84" i="2"/>
  <c r="S84" i="2"/>
  <c r="AJ84" i="2"/>
  <c r="AA84" i="2"/>
  <c r="AE84" i="2"/>
  <c r="AD84" i="2"/>
  <c r="C84" i="2"/>
  <c r="Q84" i="2"/>
  <c r="A84" i="2"/>
  <c r="AB84" i="2"/>
  <c r="B85" i="2"/>
  <c r="AI84" i="2"/>
  <c r="Y85" i="2" l="1"/>
  <c r="E85" i="2" s="1"/>
  <c r="AK85" i="2"/>
  <c r="AG84" i="2"/>
  <c r="O84" i="2" s="1"/>
  <c r="L84" i="2" s="1"/>
  <c r="W84" i="2"/>
  <c r="U84" i="2"/>
  <c r="AH85" i="2"/>
  <c r="S85" i="2"/>
  <c r="AJ85" i="2"/>
  <c r="AA85" i="2"/>
  <c r="Q85" i="2"/>
  <c r="AE85" i="2"/>
  <c r="AB85" i="2"/>
  <c r="AD85" i="2"/>
  <c r="C85" i="2"/>
  <c r="A85" i="2"/>
  <c r="B86" i="2"/>
  <c r="AI85" i="2"/>
  <c r="Y86" i="2" l="1"/>
  <c r="E86" i="2" s="1"/>
  <c r="AK86" i="2"/>
  <c r="AG85" i="2"/>
  <c r="O85" i="2" s="1"/>
  <c r="L85" i="2" s="1"/>
  <c r="W85" i="2"/>
  <c r="U85" i="2"/>
  <c r="AH86" i="2"/>
  <c r="S86" i="2"/>
  <c r="AJ86" i="2"/>
  <c r="AE86" i="2"/>
  <c r="AD86" i="2"/>
  <c r="AB86" i="2"/>
  <c r="A86" i="2"/>
  <c r="AA86" i="2"/>
  <c r="Q86" i="2"/>
  <c r="C86" i="2"/>
  <c r="B87" i="2"/>
  <c r="AI86" i="2"/>
  <c r="Y87" i="2" l="1"/>
  <c r="E87" i="2" s="1"/>
  <c r="AK87" i="2"/>
  <c r="AG86" i="2"/>
  <c r="O86" i="2" s="1"/>
  <c r="L86" i="2" s="1"/>
  <c r="W86" i="2"/>
  <c r="U86" i="2"/>
  <c r="AH87" i="2"/>
  <c r="S87" i="2"/>
  <c r="AJ87" i="2"/>
  <c r="AE87" i="2"/>
  <c r="AD87" i="2"/>
  <c r="AB87" i="2"/>
  <c r="AA87" i="2"/>
  <c r="Q87" i="2"/>
  <c r="A87" i="2"/>
  <c r="C87" i="2"/>
  <c r="B88" i="2"/>
  <c r="AI87" i="2"/>
  <c r="Y88" i="2" l="1"/>
  <c r="E88" i="2" s="1"/>
  <c r="AK88" i="2"/>
  <c r="AG87" i="2"/>
  <c r="O87" i="2" s="1"/>
  <c r="L87" i="2" s="1"/>
  <c r="W87" i="2"/>
  <c r="U87" i="2"/>
  <c r="AH88" i="2"/>
  <c r="S88" i="2"/>
  <c r="AJ88" i="2"/>
  <c r="AA88" i="2"/>
  <c r="Q88" i="2"/>
  <c r="AB88" i="2"/>
  <c r="AE88" i="2"/>
  <c r="A88" i="2"/>
  <c r="C88" i="2"/>
  <c r="AD88" i="2"/>
  <c r="B89" i="2"/>
  <c r="AI88" i="2"/>
  <c r="Y89" i="2" l="1"/>
  <c r="E89" i="2" s="1"/>
  <c r="AK89" i="2"/>
  <c r="AG88" i="2"/>
  <c r="O88" i="2" s="1"/>
  <c r="L88" i="2" s="1"/>
  <c r="W88" i="2"/>
  <c r="U88" i="2"/>
  <c r="AH89" i="2"/>
  <c r="S89" i="2"/>
  <c r="AJ89" i="2"/>
  <c r="AA89" i="2"/>
  <c r="Q89" i="2"/>
  <c r="AE89" i="2"/>
  <c r="AD89" i="2"/>
  <c r="AB89" i="2"/>
  <c r="A89" i="2"/>
  <c r="C89" i="2"/>
  <c r="B90" i="2"/>
  <c r="AI89" i="2"/>
  <c r="Y90" i="2" l="1"/>
  <c r="E90" i="2" s="1"/>
  <c r="AK90" i="2"/>
  <c r="AG89" i="2"/>
  <c r="O89" i="2" s="1"/>
  <c r="L89" i="2" s="1"/>
  <c r="W89" i="2"/>
  <c r="U89" i="2"/>
  <c r="AH90" i="2"/>
  <c r="S90" i="2"/>
  <c r="AJ90" i="2"/>
  <c r="AA90" i="2"/>
  <c r="AE90" i="2"/>
  <c r="AD90" i="2"/>
  <c r="AB90" i="2"/>
  <c r="Q90" i="2"/>
  <c r="C90" i="2"/>
  <c r="A90" i="2"/>
  <c r="B91" i="2"/>
  <c r="AI90" i="2"/>
  <c r="Y91" i="2" l="1"/>
  <c r="E91" i="2" s="1"/>
  <c r="AK91" i="2"/>
  <c r="AG90" i="2"/>
  <c r="O90" i="2" s="1"/>
  <c r="L90" i="2" s="1"/>
  <c r="W90" i="2"/>
  <c r="U90" i="2"/>
  <c r="AH91" i="2"/>
  <c r="S91" i="2"/>
  <c r="AJ91" i="2"/>
  <c r="AA91" i="2"/>
  <c r="AE91" i="2"/>
  <c r="AD91" i="2"/>
  <c r="AB91" i="2"/>
  <c r="Q91" i="2"/>
  <c r="C91" i="2"/>
  <c r="A91" i="2"/>
  <c r="B92" i="2"/>
  <c r="AI91" i="2"/>
  <c r="Y92" i="2" l="1"/>
  <c r="E92" i="2" s="1"/>
  <c r="AK92" i="2"/>
  <c r="AG91" i="2"/>
  <c r="O91" i="2" s="1"/>
  <c r="L91" i="2" s="1"/>
  <c r="W91" i="2"/>
  <c r="U91" i="2"/>
  <c r="AH92" i="2"/>
  <c r="S92" i="2"/>
  <c r="AJ92" i="2"/>
  <c r="AA92" i="2"/>
  <c r="AE92" i="2"/>
  <c r="AD92" i="2"/>
  <c r="Q92" i="2"/>
  <c r="AB92" i="2"/>
  <c r="A92" i="2"/>
  <c r="C92" i="2"/>
  <c r="B93" i="2"/>
  <c r="AI92" i="2"/>
  <c r="Y93" i="2" l="1"/>
  <c r="E93" i="2" s="1"/>
  <c r="AK93" i="2"/>
  <c r="AG92" i="2"/>
  <c r="O92" i="2" s="1"/>
  <c r="L92" i="2" s="1"/>
  <c r="U92" i="2"/>
  <c r="W92" i="2"/>
  <c r="AH93" i="2"/>
  <c r="S93" i="2"/>
  <c r="AJ93" i="2"/>
  <c r="AA93" i="2"/>
  <c r="AB93" i="2"/>
  <c r="AD93" i="2"/>
  <c r="A93" i="2"/>
  <c r="AE93" i="2"/>
  <c r="Q93" i="2"/>
  <c r="C93" i="2"/>
  <c r="B94" i="2"/>
  <c r="AI93" i="2"/>
  <c r="Y94" i="2" l="1"/>
  <c r="E94" i="2" s="1"/>
  <c r="AK94" i="2"/>
  <c r="AG93" i="2"/>
  <c r="O93" i="2" s="1"/>
  <c r="L93" i="2" s="1"/>
  <c r="W93" i="2"/>
  <c r="U93" i="2"/>
  <c r="AH94" i="2"/>
  <c r="S94" i="2"/>
  <c r="AJ94" i="2"/>
  <c r="Q94" i="2"/>
  <c r="AE94" i="2"/>
  <c r="AA94" i="2"/>
  <c r="C94" i="2"/>
  <c r="AD94" i="2"/>
  <c r="A94" i="2"/>
  <c r="AB94" i="2"/>
  <c r="B95" i="2"/>
  <c r="AI94" i="2"/>
  <c r="Y95" i="2" l="1"/>
  <c r="E95" i="2" s="1"/>
  <c r="AK95" i="2"/>
  <c r="AG94" i="2"/>
  <c r="O94" i="2" s="1"/>
  <c r="L94" i="2" s="1"/>
  <c r="W94" i="2"/>
  <c r="U94" i="2"/>
  <c r="AH95" i="2"/>
  <c r="S95" i="2"/>
  <c r="AJ95" i="2"/>
  <c r="Q95" i="2"/>
  <c r="AA95" i="2"/>
  <c r="AE95" i="2"/>
  <c r="AD95" i="2"/>
  <c r="AB95" i="2"/>
  <c r="A95" i="2"/>
  <c r="C95" i="2"/>
  <c r="B96" i="2"/>
  <c r="AI95" i="2"/>
  <c r="Y96" i="2" l="1"/>
  <c r="E96" i="2" s="1"/>
  <c r="AK96" i="2"/>
  <c r="AG95" i="2"/>
  <c r="O95" i="2" s="1"/>
  <c r="L95" i="2" s="1"/>
  <c r="W95" i="2"/>
  <c r="U95" i="2"/>
  <c r="AH96" i="2"/>
  <c r="S96" i="2"/>
  <c r="AJ96" i="2"/>
  <c r="AA96" i="2"/>
  <c r="AB96" i="2"/>
  <c r="AE96" i="2"/>
  <c r="AD96" i="2"/>
  <c r="Q96" i="2"/>
  <c r="A96" i="2"/>
  <c r="C96" i="2"/>
  <c r="B97" i="2"/>
  <c r="AI96" i="2"/>
  <c r="Y97" i="2" l="1"/>
  <c r="E97" i="2" s="1"/>
  <c r="AK97" i="2"/>
  <c r="AG96" i="2"/>
  <c r="O96" i="2" s="1"/>
  <c r="L96" i="2" s="1"/>
  <c r="W96" i="2"/>
  <c r="U96" i="2"/>
  <c r="AH97" i="2"/>
  <c r="S97" i="2"/>
  <c r="AJ97" i="2"/>
  <c r="AA97" i="2"/>
  <c r="AE97" i="2"/>
  <c r="AB97" i="2"/>
  <c r="AD97" i="2"/>
  <c r="A97" i="2"/>
  <c r="C97" i="2"/>
  <c r="Q97" i="2"/>
  <c r="B98" i="2"/>
  <c r="AI97" i="2"/>
  <c r="Y98" i="2" l="1"/>
  <c r="E98" i="2" s="1"/>
  <c r="AK98" i="2"/>
  <c r="AG97" i="2"/>
  <c r="O97" i="2" s="1"/>
  <c r="L97" i="2" s="1"/>
  <c r="W97" i="2"/>
  <c r="U97" i="2"/>
  <c r="AH98" i="2"/>
  <c r="S98" i="2"/>
  <c r="AJ98" i="2"/>
  <c r="AD98" i="2"/>
  <c r="AB98" i="2"/>
  <c r="AE98" i="2"/>
  <c r="AA98" i="2"/>
  <c r="A98" i="2"/>
  <c r="Q98" i="2"/>
  <c r="C98" i="2"/>
  <c r="B99" i="2"/>
  <c r="AI98" i="2"/>
  <c r="Y99" i="2" l="1"/>
  <c r="E99" i="2" s="1"/>
  <c r="AK99" i="2"/>
  <c r="AG98" i="2"/>
  <c r="O98" i="2" s="1"/>
  <c r="L98" i="2" s="1"/>
  <c r="W98" i="2"/>
  <c r="U98" i="2"/>
  <c r="AH99" i="2"/>
  <c r="S99" i="2"/>
  <c r="AJ99" i="2"/>
  <c r="AA99" i="2"/>
  <c r="Q99" i="2"/>
  <c r="AE99" i="2"/>
  <c r="AB99" i="2"/>
  <c r="AD99" i="2"/>
  <c r="A99" i="2"/>
  <c r="C99" i="2"/>
  <c r="B100" i="2"/>
  <c r="AI99" i="2"/>
  <c r="Y100" i="2" l="1"/>
  <c r="E100" i="2" s="1"/>
  <c r="AK100" i="2"/>
  <c r="AG99" i="2"/>
  <c r="O99" i="2" s="1"/>
  <c r="L99" i="2" s="1"/>
  <c r="W99" i="2"/>
  <c r="U99" i="2"/>
  <c r="AH100" i="2"/>
  <c r="S100" i="2"/>
  <c r="AJ100" i="2"/>
  <c r="AA100" i="2"/>
  <c r="AB100" i="2"/>
  <c r="AE100" i="2"/>
  <c r="AD100" i="2"/>
  <c r="A100" i="2"/>
  <c r="C100" i="2"/>
  <c r="Q100" i="2"/>
  <c r="B101" i="2"/>
  <c r="AI100" i="2"/>
  <c r="Y101" i="2" l="1"/>
  <c r="E101" i="2" s="1"/>
  <c r="AK101" i="2"/>
  <c r="AG100" i="2"/>
  <c r="O100" i="2" s="1"/>
  <c r="L100" i="2" s="1"/>
  <c r="W100" i="2"/>
  <c r="U100" i="2"/>
  <c r="AH101" i="2"/>
  <c r="S101" i="2"/>
  <c r="AJ101" i="2"/>
  <c r="AA101" i="2"/>
  <c r="Q101" i="2"/>
  <c r="AE101" i="2"/>
  <c r="AB101" i="2"/>
  <c r="A101" i="2"/>
  <c r="C101" i="2"/>
  <c r="AD101" i="2"/>
  <c r="B102" i="2"/>
  <c r="AI101" i="2"/>
  <c r="Y102" i="2" l="1"/>
  <c r="E102" i="2" s="1"/>
  <c r="AK102" i="2"/>
  <c r="W101" i="2"/>
  <c r="U101" i="2"/>
  <c r="AG101" i="2"/>
  <c r="O101" i="2" s="1"/>
  <c r="L101" i="2" s="1"/>
  <c r="AH102" i="2"/>
  <c r="S102" i="2"/>
  <c r="AJ102" i="2"/>
  <c r="AD102" i="2"/>
  <c r="AB102" i="2"/>
  <c r="AE102" i="2"/>
  <c r="A102" i="2"/>
  <c r="Q102" i="2"/>
  <c r="C102" i="2"/>
  <c r="AA102" i="2"/>
  <c r="B103" i="2"/>
  <c r="AI102" i="2"/>
  <c r="Y103" i="2" l="1"/>
  <c r="E103" i="2" s="1"/>
  <c r="AK103" i="2"/>
  <c r="AG102" i="2"/>
  <c r="O102" i="2" s="1"/>
  <c r="L102" i="2" s="1"/>
  <c r="AH103" i="2"/>
  <c r="S103" i="2"/>
  <c r="AJ103" i="2"/>
  <c r="AE103" i="2"/>
  <c r="AD103" i="2"/>
  <c r="AB103" i="2"/>
  <c r="Q103" i="2"/>
  <c r="AA103" i="2"/>
  <c r="A103" i="2"/>
  <c r="C103" i="2"/>
  <c r="W102" i="2"/>
  <c r="U102" i="2"/>
  <c r="B104" i="2"/>
  <c r="AI103" i="2"/>
  <c r="Y104" i="2" l="1"/>
  <c r="E104" i="2" s="1"/>
  <c r="AK104" i="2"/>
  <c r="AG103" i="2"/>
  <c r="O103" i="2" s="1"/>
  <c r="L103" i="2" s="1"/>
  <c r="AH104" i="2"/>
  <c r="S104" i="2"/>
  <c r="AJ104" i="2"/>
  <c r="AA104" i="2"/>
  <c r="Q104" i="2"/>
  <c r="AB104" i="2"/>
  <c r="AE104" i="2"/>
  <c r="A104" i="2"/>
  <c r="C104" i="2"/>
  <c r="AD104" i="2"/>
  <c r="W103" i="2"/>
  <c r="U103" i="2"/>
  <c r="B105" i="2"/>
  <c r="AI104" i="2"/>
  <c r="Y105" i="2" l="1"/>
  <c r="E105" i="2" s="1"/>
  <c r="AK105" i="2"/>
  <c r="AG104" i="2"/>
  <c r="O104" i="2" s="1"/>
  <c r="L104" i="2" s="1"/>
  <c r="W104" i="2"/>
  <c r="U104" i="2"/>
  <c r="AH105" i="2"/>
  <c r="S105" i="2"/>
  <c r="AJ105" i="2"/>
  <c r="AA105" i="2"/>
  <c r="Q105" i="2"/>
  <c r="AE105" i="2"/>
  <c r="AD105" i="2"/>
  <c r="A105" i="2"/>
  <c r="C105" i="2"/>
  <c r="AB105" i="2"/>
  <c r="B106" i="2"/>
  <c r="AI105" i="2"/>
  <c r="Y106" i="2" l="1"/>
  <c r="E106" i="2" s="1"/>
  <c r="AK106" i="2"/>
  <c r="AG105" i="2"/>
  <c r="O105" i="2" s="1"/>
  <c r="L105" i="2" s="1"/>
  <c r="W105" i="2"/>
  <c r="U105" i="2"/>
  <c r="AH106" i="2"/>
  <c r="S106" i="2"/>
  <c r="AJ106" i="2"/>
  <c r="AA106" i="2"/>
  <c r="AD106" i="2"/>
  <c r="AB106" i="2"/>
  <c r="AE106" i="2"/>
  <c r="A106" i="2"/>
  <c r="C106" i="2"/>
  <c r="Q106" i="2"/>
  <c r="B107" i="2"/>
  <c r="AI106" i="2"/>
  <c r="Y107" i="2" l="1"/>
  <c r="E107" i="2" s="1"/>
  <c r="AK107" i="2"/>
  <c r="AG106" i="2"/>
  <c r="O106" i="2" s="1"/>
  <c r="L106" i="2" s="1"/>
  <c r="W106" i="2"/>
  <c r="U106" i="2"/>
  <c r="AH107" i="2"/>
  <c r="S107" i="2"/>
  <c r="AJ107" i="2"/>
  <c r="AA107" i="2"/>
  <c r="AE107" i="2"/>
  <c r="AD107" i="2"/>
  <c r="AB107" i="2"/>
  <c r="Q107" i="2"/>
  <c r="A107" i="2"/>
  <c r="C107" i="2"/>
  <c r="B108" i="2"/>
  <c r="AI107" i="2"/>
  <c r="Y108" i="2" l="1"/>
  <c r="E108" i="2" s="1"/>
  <c r="AK108" i="2"/>
  <c r="AG107" i="2"/>
  <c r="O107" i="2" s="1"/>
  <c r="L107" i="2" s="1"/>
  <c r="W107" i="2"/>
  <c r="U107" i="2"/>
  <c r="AH108" i="2"/>
  <c r="S108" i="2"/>
  <c r="AJ108" i="2"/>
  <c r="AA108" i="2"/>
  <c r="AE108" i="2"/>
  <c r="AD108" i="2"/>
  <c r="AB108" i="2"/>
  <c r="Q108" i="2"/>
  <c r="A108" i="2"/>
  <c r="C108" i="2"/>
  <c r="B109" i="2"/>
  <c r="AI108" i="2"/>
  <c r="Y109" i="2" l="1"/>
  <c r="E109" i="2" s="1"/>
  <c r="AK109" i="2"/>
  <c r="AG108" i="2"/>
  <c r="O108" i="2" s="1"/>
  <c r="L108" i="2" s="1"/>
  <c r="W108" i="2"/>
  <c r="U108" i="2"/>
  <c r="AH109" i="2"/>
  <c r="S109" i="2"/>
  <c r="AJ109" i="2"/>
  <c r="AA109" i="2"/>
  <c r="AB109" i="2"/>
  <c r="AD109" i="2"/>
  <c r="Q109" i="2"/>
  <c r="C109" i="2"/>
  <c r="AE109" i="2"/>
  <c r="A109" i="2"/>
  <c r="B110" i="2"/>
  <c r="AI109" i="2"/>
  <c r="Y110" i="2" l="1"/>
  <c r="E110" i="2" s="1"/>
  <c r="AK110" i="2"/>
  <c r="AG109" i="2"/>
  <c r="O109" i="2" s="1"/>
  <c r="L109" i="2" s="1"/>
  <c r="W109" i="2"/>
  <c r="U109" i="2"/>
  <c r="AH110" i="2"/>
  <c r="S110" i="2"/>
  <c r="AJ110" i="2"/>
  <c r="AE110" i="2"/>
  <c r="AB110" i="2"/>
  <c r="C110" i="2"/>
  <c r="AA110" i="2"/>
  <c r="AD110" i="2"/>
  <c r="A110" i="2"/>
  <c r="Q110" i="2"/>
  <c r="B111" i="2"/>
  <c r="AI110" i="2"/>
  <c r="Y111" i="2" l="1"/>
  <c r="E111" i="2" s="1"/>
  <c r="AK111" i="2"/>
  <c r="AG110" i="2"/>
  <c r="O110" i="2" s="1"/>
  <c r="L110" i="2" s="1"/>
  <c r="W110" i="2"/>
  <c r="U110" i="2"/>
  <c r="AH111" i="2"/>
  <c r="S111" i="2"/>
  <c r="AJ111" i="2"/>
  <c r="AA111" i="2"/>
  <c r="AE111" i="2"/>
  <c r="AD111" i="2"/>
  <c r="AB111" i="2"/>
  <c r="A111" i="2"/>
  <c r="C111" i="2"/>
  <c r="Q111" i="2"/>
  <c r="B112" i="2"/>
  <c r="AI111" i="2"/>
  <c r="Y112" i="2" l="1"/>
  <c r="E112" i="2" s="1"/>
  <c r="AK112" i="2"/>
  <c r="AG111" i="2"/>
  <c r="O111" i="2" s="1"/>
  <c r="L111" i="2" s="1"/>
  <c r="W111" i="2"/>
  <c r="U111" i="2"/>
  <c r="AH112" i="2"/>
  <c r="S112" i="2"/>
  <c r="AJ112" i="2"/>
  <c r="AA112" i="2"/>
  <c r="AE112" i="2"/>
  <c r="AD112" i="2"/>
  <c r="AB112" i="2"/>
  <c r="Q112" i="2"/>
  <c r="C112" i="2"/>
  <c r="A112" i="2"/>
  <c r="B113" i="2"/>
  <c r="AI112" i="2"/>
  <c r="Y113" i="2" l="1"/>
  <c r="E113" i="2" s="1"/>
  <c r="AK113" i="2"/>
  <c r="AG112" i="2"/>
  <c r="O112" i="2" s="1"/>
  <c r="L112" i="2" s="1"/>
  <c r="W112" i="2"/>
  <c r="U112" i="2"/>
  <c r="AH113" i="2"/>
  <c r="S113" i="2"/>
  <c r="AJ113" i="2"/>
  <c r="AA113" i="2"/>
  <c r="AE113" i="2"/>
  <c r="AB113" i="2"/>
  <c r="C113" i="2"/>
  <c r="Q113" i="2"/>
  <c r="A113" i="2"/>
  <c r="AD113" i="2"/>
  <c r="B114" i="2"/>
  <c r="AI113" i="2"/>
  <c r="Y114" i="2" l="1"/>
  <c r="E114" i="2" s="1"/>
  <c r="AK114" i="2"/>
  <c r="AG113" i="2"/>
  <c r="O113" i="2" s="1"/>
  <c r="L113" i="2" s="1"/>
  <c r="W113" i="2"/>
  <c r="U113" i="2"/>
  <c r="AH114" i="2"/>
  <c r="S114" i="2"/>
  <c r="AJ114" i="2"/>
  <c r="AD114" i="2"/>
  <c r="AB114" i="2"/>
  <c r="AA114" i="2"/>
  <c r="AE114" i="2"/>
  <c r="A114" i="2"/>
  <c r="Q114" i="2"/>
  <c r="C114" i="2"/>
  <c r="B115" i="2"/>
  <c r="AI114" i="2"/>
  <c r="Y115" i="2" l="1"/>
  <c r="E115" i="2" s="1"/>
  <c r="AK115" i="2"/>
  <c r="AG114" i="2"/>
  <c r="O114" i="2" s="1"/>
  <c r="L114" i="2" s="1"/>
  <c r="W114" i="2"/>
  <c r="U114" i="2"/>
  <c r="AH115" i="2"/>
  <c r="S115" i="2"/>
  <c r="AJ115" i="2"/>
  <c r="AA115" i="2"/>
  <c r="Q115" i="2"/>
  <c r="AE115" i="2"/>
  <c r="AB115" i="2"/>
  <c r="C115" i="2"/>
  <c r="A115" i="2"/>
  <c r="AD115" i="2"/>
  <c r="B116" i="2"/>
  <c r="AI115" i="2"/>
  <c r="Y116" i="2" l="1"/>
  <c r="E116" i="2" s="1"/>
  <c r="AK116" i="2"/>
  <c r="AG115" i="2"/>
  <c r="O115" i="2" s="1"/>
  <c r="L115" i="2" s="1"/>
  <c r="W115" i="2"/>
  <c r="U115" i="2"/>
  <c r="AH116" i="2"/>
  <c r="S116" i="2"/>
  <c r="AJ116" i="2"/>
  <c r="AA116" i="2"/>
  <c r="AB116" i="2"/>
  <c r="AE116" i="2"/>
  <c r="AD116" i="2"/>
  <c r="Q116" i="2"/>
  <c r="C116" i="2"/>
  <c r="A116" i="2"/>
  <c r="B117" i="2"/>
  <c r="AI116" i="2"/>
  <c r="Y117" i="2" l="1"/>
  <c r="E117" i="2" s="1"/>
  <c r="AK117" i="2"/>
  <c r="AG116" i="2"/>
  <c r="O116" i="2" s="1"/>
  <c r="L116" i="2" s="1"/>
  <c r="W116" i="2"/>
  <c r="U116" i="2"/>
  <c r="AH117" i="2"/>
  <c r="S117" i="2"/>
  <c r="AJ117" i="2"/>
  <c r="AA117" i="2"/>
  <c r="AD117" i="2"/>
  <c r="Q117" i="2"/>
  <c r="AE117" i="2"/>
  <c r="AB117" i="2"/>
  <c r="C117" i="2"/>
  <c r="A117" i="2"/>
  <c r="B118" i="2"/>
  <c r="AI117" i="2"/>
  <c r="Y118" i="2" l="1"/>
  <c r="E118" i="2" s="1"/>
  <c r="AK118" i="2"/>
  <c r="AG117" i="2"/>
  <c r="O117" i="2" s="1"/>
  <c r="L117" i="2" s="1"/>
  <c r="W117" i="2"/>
  <c r="U117" i="2"/>
  <c r="AH118" i="2"/>
  <c r="S118" i="2"/>
  <c r="AJ118" i="2"/>
  <c r="AD118" i="2"/>
  <c r="AB118" i="2"/>
  <c r="Q118" i="2"/>
  <c r="AE118" i="2"/>
  <c r="A118" i="2"/>
  <c r="AA118" i="2"/>
  <c r="C118" i="2"/>
  <c r="B119" i="2"/>
  <c r="AI118" i="2"/>
  <c r="Y119" i="2" l="1"/>
  <c r="E119" i="2" s="1"/>
  <c r="AK119" i="2"/>
  <c r="AG118" i="2"/>
  <c r="O118" i="2" s="1"/>
  <c r="L118" i="2" s="1"/>
  <c r="W118" i="2"/>
  <c r="U118" i="2"/>
  <c r="AH119" i="2"/>
  <c r="S119" i="2"/>
  <c r="AJ119" i="2"/>
  <c r="AE119" i="2"/>
  <c r="AD119" i="2"/>
  <c r="AB119" i="2"/>
  <c r="AA119" i="2"/>
  <c r="A119" i="2"/>
  <c r="C119" i="2"/>
  <c r="Q119" i="2"/>
  <c r="B120" i="2"/>
  <c r="AI119" i="2"/>
  <c r="Y120" i="2" l="1"/>
  <c r="E120" i="2" s="1"/>
  <c r="AK120" i="2"/>
  <c r="AG119" i="2"/>
  <c r="O119" i="2" s="1"/>
  <c r="L119" i="2" s="1"/>
  <c r="W119" i="2"/>
  <c r="U119" i="2"/>
  <c r="AH120" i="2"/>
  <c r="S120" i="2"/>
  <c r="AJ120" i="2"/>
  <c r="AA120" i="2"/>
  <c r="AB120" i="2"/>
  <c r="Q120" i="2"/>
  <c r="AD120" i="2"/>
  <c r="A120" i="2"/>
  <c r="C120" i="2"/>
  <c r="AE120" i="2"/>
  <c r="B121" i="2"/>
  <c r="AI120" i="2"/>
  <c r="Y121" i="2" l="1"/>
  <c r="E121" i="2" s="1"/>
  <c r="AK121" i="2"/>
  <c r="AG120" i="2"/>
  <c r="O120" i="2" s="1"/>
  <c r="L120" i="2" s="1"/>
  <c r="W120" i="2"/>
  <c r="U120" i="2"/>
  <c r="AH121" i="2"/>
  <c r="S121" i="2"/>
  <c r="AJ121" i="2"/>
  <c r="AA121" i="2"/>
  <c r="AD121" i="2"/>
  <c r="Q121" i="2"/>
  <c r="AE121" i="2"/>
  <c r="AB121" i="2"/>
  <c r="A121" i="2"/>
  <c r="C121" i="2"/>
  <c r="B122" i="2"/>
  <c r="AI121" i="2"/>
  <c r="Y122" i="2" l="1"/>
  <c r="E122" i="2" s="1"/>
  <c r="AK122" i="2"/>
  <c r="AG121" i="2"/>
  <c r="O121" i="2" s="1"/>
  <c r="L121" i="2" s="1"/>
  <c r="W121" i="2"/>
  <c r="U121" i="2"/>
  <c r="AH122" i="2"/>
  <c r="S122" i="2"/>
  <c r="AJ122" i="2"/>
  <c r="AA122" i="2"/>
  <c r="AD122" i="2"/>
  <c r="AB122" i="2"/>
  <c r="Q122" i="2"/>
  <c r="A122" i="2"/>
  <c r="C122" i="2"/>
  <c r="AE122" i="2"/>
  <c r="B123" i="2"/>
  <c r="AI122" i="2"/>
  <c r="Y123" i="2" l="1"/>
  <c r="E123" i="2" s="1"/>
  <c r="AK123" i="2"/>
  <c r="AG122" i="2"/>
  <c r="O122" i="2" s="1"/>
  <c r="L122" i="2" s="1"/>
  <c r="W122" i="2"/>
  <c r="U122" i="2"/>
  <c r="AH123" i="2"/>
  <c r="S123" i="2"/>
  <c r="AJ123" i="2"/>
  <c r="AA123" i="2"/>
  <c r="AE123" i="2"/>
  <c r="AD123" i="2"/>
  <c r="AB123" i="2"/>
  <c r="Q123" i="2"/>
  <c r="C123" i="2"/>
  <c r="A123" i="2"/>
  <c r="B124" i="2"/>
  <c r="AI123" i="2"/>
  <c r="Y124" i="2" l="1"/>
  <c r="E124" i="2" s="1"/>
  <c r="AK124" i="2"/>
  <c r="AG123" i="2"/>
  <c r="O123" i="2" s="1"/>
  <c r="L123" i="2" s="1"/>
  <c r="W123" i="2"/>
  <c r="U123" i="2"/>
  <c r="AH124" i="2"/>
  <c r="S124" i="2"/>
  <c r="AJ124" i="2"/>
  <c r="AA124" i="2"/>
  <c r="AE124" i="2"/>
  <c r="AD124" i="2"/>
  <c r="AB124" i="2"/>
  <c r="Q124" i="2"/>
  <c r="A124" i="2"/>
  <c r="C124" i="2"/>
  <c r="B125" i="2"/>
  <c r="AI124" i="2"/>
  <c r="Y125" i="2" l="1"/>
  <c r="E125" i="2" s="1"/>
  <c r="AK125" i="2"/>
  <c r="AG124" i="2"/>
  <c r="O124" i="2" s="1"/>
  <c r="L124" i="2" s="1"/>
  <c r="U124" i="2"/>
  <c r="W124" i="2"/>
  <c r="AH125" i="2"/>
  <c r="S125" i="2"/>
  <c r="AJ125" i="2"/>
  <c r="AA125" i="2"/>
  <c r="AB125" i="2"/>
  <c r="A125" i="2"/>
  <c r="Q125" i="2"/>
  <c r="AE125" i="2"/>
  <c r="C125" i="2"/>
  <c r="AD125" i="2"/>
  <c r="B126" i="2"/>
  <c r="AI125" i="2"/>
  <c r="Y126" i="2" l="1"/>
  <c r="E126" i="2" s="1"/>
  <c r="AK126" i="2"/>
  <c r="AG125" i="2"/>
  <c r="O125" i="2" s="1"/>
  <c r="L125" i="2" s="1"/>
  <c r="W125" i="2"/>
  <c r="U125" i="2"/>
  <c r="AH126" i="2"/>
  <c r="S126" i="2"/>
  <c r="AJ126" i="2"/>
  <c r="AA126" i="2"/>
  <c r="Q126" i="2"/>
  <c r="C126" i="2"/>
  <c r="AB126" i="2"/>
  <c r="AE126" i="2"/>
  <c r="A126" i="2"/>
  <c r="AD126" i="2"/>
  <c r="B127" i="2"/>
  <c r="AI126" i="2"/>
  <c r="Y127" i="2" l="1"/>
  <c r="E127" i="2" s="1"/>
  <c r="AK127" i="2"/>
  <c r="AG126" i="2"/>
  <c r="O126" i="2" s="1"/>
  <c r="L126" i="2" s="1"/>
  <c r="W126" i="2"/>
  <c r="U126" i="2"/>
  <c r="AH127" i="2"/>
  <c r="S127" i="2"/>
  <c r="AJ127" i="2"/>
  <c r="Q127" i="2"/>
  <c r="AA127" i="2"/>
  <c r="AE127" i="2"/>
  <c r="AD127" i="2"/>
  <c r="AB127" i="2"/>
  <c r="A127" i="2"/>
  <c r="C127" i="2"/>
  <c r="B128" i="2"/>
  <c r="AI127" i="2"/>
  <c r="Y128" i="2" l="1"/>
  <c r="E128" i="2" s="1"/>
  <c r="AK128" i="2"/>
  <c r="AG127" i="2"/>
  <c r="O127" i="2" s="1"/>
  <c r="L127" i="2" s="1"/>
  <c r="W127" i="2"/>
  <c r="U127" i="2"/>
  <c r="AH128" i="2"/>
  <c r="S128" i="2"/>
  <c r="AJ128" i="2"/>
  <c r="AA128" i="2"/>
  <c r="AE128" i="2"/>
  <c r="AD128" i="2"/>
  <c r="AB128" i="2"/>
  <c r="Q128" i="2"/>
  <c r="C128" i="2"/>
  <c r="A128" i="2"/>
  <c r="B129" i="2"/>
  <c r="AI128" i="2"/>
  <c r="Y129" i="2" l="1"/>
  <c r="E129" i="2" s="1"/>
  <c r="AK129" i="2"/>
  <c r="AG128" i="2"/>
  <c r="O128" i="2" s="1"/>
  <c r="L128" i="2" s="1"/>
  <c r="W128" i="2"/>
  <c r="U128" i="2"/>
  <c r="AH129" i="2"/>
  <c r="S129" i="2"/>
  <c r="AJ129" i="2"/>
  <c r="AA129" i="2"/>
  <c r="AE129" i="2"/>
  <c r="AD129" i="2"/>
  <c r="AB129" i="2"/>
  <c r="Q129" i="2"/>
  <c r="C129" i="2"/>
  <c r="A129" i="2"/>
  <c r="B130" i="2"/>
  <c r="AI129" i="2"/>
  <c r="Y130" i="2" l="1"/>
  <c r="E130" i="2" s="1"/>
  <c r="AK130" i="2"/>
  <c r="W129" i="2"/>
  <c r="U129" i="2"/>
  <c r="AG129" i="2"/>
  <c r="O129" i="2" s="1"/>
  <c r="L129" i="2" s="1"/>
  <c r="AH130" i="2"/>
  <c r="S130" i="2"/>
  <c r="AJ130" i="2"/>
  <c r="AD130" i="2"/>
  <c r="AB130" i="2"/>
  <c r="AA130" i="2"/>
  <c r="AE130" i="2"/>
  <c r="Q130" i="2"/>
  <c r="A130" i="2"/>
  <c r="C130" i="2"/>
  <c r="B131" i="2"/>
  <c r="AI130" i="2"/>
  <c r="Y131" i="2" l="1"/>
  <c r="E131" i="2" s="1"/>
  <c r="AK131" i="2"/>
  <c r="AG130" i="2"/>
  <c r="O130" i="2" s="1"/>
  <c r="L130" i="2" s="1"/>
  <c r="AH131" i="2"/>
  <c r="S131" i="2"/>
  <c r="AJ131" i="2"/>
  <c r="AA131" i="2"/>
  <c r="AD131" i="2"/>
  <c r="AE131" i="2"/>
  <c r="AB131" i="2"/>
  <c r="Q131" i="2"/>
  <c r="C131" i="2"/>
  <c r="A131" i="2"/>
  <c r="W130" i="2"/>
  <c r="U130" i="2"/>
  <c r="B132" i="2"/>
  <c r="AI131" i="2"/>
  <c r="Y132" i="2" l="1"/>
  <c r="E132" i="2" s="1"/>
  <c r="AK132" i="2"/>
  <c r="AG131" i="2"/>
  <c r="O131" i="2" s="1"/>
  <c r="L131" i="2" s="1"/>
  <c r="AH132" i="2"/>
  <c r="S132" i="2"/>
  <c r="AJ132" i="2"/>
  <c r="AA132" i="2"/>
  <c r="AE132" i="2"/>
  <c r="AD132" i="2"/>
  <c r="AB132" i="2"/>
  <c r="Q132" i="2"/>
  <c r="C132" i="2"/>
  <c r="A132" i="2"/>
  <c r="W131" i="2"/>
  <c r="U131" i="2"/>
  <c r="B133" i="2"/>
  <c r="AI132" i="2"/>
  <c r="Y133" i="2" l="1"/>
  <c r="E133" i="2" s="1"/>
  <c r="AK133" i="2"/>
  <c r="AG132" i="2"/>
  <c r="O132" i="2" s="1"/>
  <c r="L132" i="2" s="1"/>
  <c r="AH133" i="2"/>
  <c r="S133" i="2"/>
  <c r="AJ133" i="2"/>
  <c r="AA133" i="2"/>
  <c r="Q133" i="2"/>
  <c r="AE133" i="2"/>
  <c r="AD133" i="2"/>
  <c r="AB133" i="2"/>
  <c r="A133" i="2"/>
  <c r="C133" i="2"/>
  <c r="W132" i="2"/>
  <c r="U132" i="2"/>
  <c r="B134" i="2"/>
  <c r="AI133" i="2"/>
  <c r="Y134" i="2" l="1"/>
  <c r="E134" i="2" s="1"/>
  <c r="AK134" i="2"/>
  <c r="AG133" i="2"/>
  <c r="O133" i="2" s="1"/>
  <c r="L133" i="2" s="1"/>
  <c r="AH134" i="2"/>
  <c r="S134" i="2"/>
  <c r="AJ134" i="2"/>
  <c r="AD134" i="2"/>
  <c r="AB134" i="2"/>
  <c r="Q134" i="2"/>
  <c r="A134" i="2"/>
  <c r="AE134" i="2"/>
  <c r="C134" i="2"/>
  <c r="AA134" i="2"/>
  <c r="W133" i="2"/>
  <c r="U133" i="2"/>
  <c r="B135" i="2"/>
  <c r="AI134" i="2"/>
  <c r="Y135" i="2" l="1"/>
  <c r="E135" i="2" s="1"/>
  <c r="AK135" i="2"/>
  <c r="AG134" i="2"/>
  <c r="O134" i="2" s="1"/>
  <c r="L134" i="2" s="1"/>
  <c r="AH135" i="2"/>
  <c r="S135" i="2"/>
  <c r="AJ135" i="2"/>
  <c r="AE135" i="2"/>
  <c r="AD135" i="2"/>
  <c r="AB135" i="2"/>
  <c r="Q135" i="2"/>
  <c r="AA135" i="2"/>
  <c r="C135" i="2"/>
  <c r="A135" i="2"/>
  <c r="W134" i="2"/>
  <c r="U134" i="2"/>
  <c r="B136" i="2"/>
  <c r="AI135" i="2"/>
  <c r="Y136" i="2" l="1"/>
  <c r="E136" i="2" s="1"/>
  <c r="AK136" i="2"/>
  <c r="AG135" i="2"/>
  <c r="O135" i="2" s="1"/>
  <c r="L135" i="2" s="1"/>
  <c r="W135" i="2"/>
  <c r="U135" i="2"/>
  <c r="AH136" i="2"/>
  <c r="S136" i="2"/>
  <c r="AJ136" i="2"/>
  <c r="AA136" i="2"/>
  <c r="Q136" i="2"/>
  <c r="AB136" i="2"/>
  <c r="AD136" i="2"/>
  <c r="A136" i="2"/>
  <c r="C136" i="2"/>
  <c r="AE136" i="2"/>
  <c r="B137" i="2"/>
  <c r="AI136" i="2"/>
  <c r="Y137" i="2" l="1"/>
  <c r="E137" i="2" s="1"/>
  <c r="AK137" i="2"/>
  <c r="AG136" i="2"/>
  <c r="O136" i="2" s="1"/>
  <c r="L136" i="2" s="1"/>
  <c r="W136" i="2"/>
  <c r="U136" i="2"/>
  <c r="AH137" i="2"/>
  <c r="S137" i="2"/>
  <c r="AJ137" i="2"/>
  <c r="AA137" i="2"/>
  <c r="AD137" i="2"/>
  <c r="Q137" i="2"/>
  <c r="AE137" i="2"/>
  <c r="A137" i="2"/>
  <c r="AB137" i="2"/>
  <c r="C137" i="2"/>
  <c r="B138" i="2"/>
  <c r="AI137" i="2"/>
  <c r="Y138" i="2" l="1"/>
  <c r="E138" i="2" s="1"/>
  <c r="AK138" i="2"/>
  <c r="AG137" i="2"/>
  <c r="O137" i="2" s="1"/>
  <c r="L137" i="2" s="1"/>
  <c r="W137" i="2"/>
  <c r="U137" i="2"/>
  <c r="AH138" i="2"/>
  <c r="S138" i="2"/>
  <c r="AJ138" i="2"/>
  <c r="AE138" i="2"/>
  <c r="AA138" i="2"/>
  <c r="AD138" i="2"/>
  <c r="AB138" i="2"/>
  <c r="C138" i="2"/>
  <c r="Q138" i="2"/>
  <c r="A138" i="2"/>
  <c r="B139" i="2"/>
  <c r="AI138" i="2"/>
  <c r="Y139" i="2" l="1"/>
  <c r="E139" i="2" s="1"/>
  <c r="AK139" i="2"/>
  <c r="AG138" i="2"/>
  <c r="O138" i="2" s="1"/>
  <c r="L138" i="2" s="1"/>
  <c r="W138" i="2"/>
  <c r="U138" i="2"/>
  <c r="AH139" i="2"/>
  <c r="S139" i="2"/>
  <c r="AJ139" i="2"/>
  <c r="AA139" i="2"/>
  <c r="AE139" i="2"/>
  <c r="AD139" i="2"/>
  <c r="AB139" i="2"/>
  <c r="Q139" i="2"/>
  <c r="A139" i="2"/>
  <c r="C139" i="2"/>
  <c r="B140" i="2"/>
  <c r="AI139" i="2"/>
  <c r="Y140" i="2" l="1"/>
  <c r="E140" i="2" s="1"/>
  <c r="AK140" i="2"/>
  <c r="AG139" i="2"/>
  <c r="O139" i="2" s="1"/>
  <c r="L139" i="2" s="1"/>
  <c r="W139" i="2"/>
  <c r="U139" i="2"/>
  <c r="AH140" i="2"/>
  <c r="S140" i="2"/>
  <c r="AJ140" i="2"/>
  <c r="AA140" i="2"/>
  <c r="AE140" i="2"/>
  <c r="AD140" i="2"/>
  <c r="Q140" i="2"/>
  <c r="AB140" i="2"/>
  <c r="A140" i="2"/>
  <c r="C140" i="2"/>
  <c r="B141" i="2"/>
  <c r="AI140" i="2"/>
  <c r="Y141" i="2" l="1"/>
  <c r="E141" i="2" s="1"/>
  <c r="AK141" i="2"/>
  <c r="AG140" i="2"/>
  <c r="O140" i="2" s="1"/>
  <c r="L140" i="2" s="1"/>
  <c r="W140" i="2"/>
  <c r="U140" i="2"/>
  <c r="AH141" i="2"/>
  <c r="S141" i="2"/>
  <c r="AJ141" i="2"/>
  <c r="AA141" i="2"/>
  <c r="AB141" i="2"/>
  <c r="AD141" i="2"/>
  <c r="AE141" i="2"/>
  <c r="Q141" i="2"/>
  <c r="C141" i="2"/>
  <c r="A141" i="2"/>
  <c r="B142" i="2"/>
  <c r="AI141" i="2"/>
  <c r="Y142" i="2" l="1"/>
  <c r="E142" i="2" s="1"/>
  <c r="AK142" i="2"/>
  <c r="AG141" i="2"/>
  <c r="O141" i="2" s="1"/>
  <c r="L141" i="2" s="1"/>
  <c r="W141" i="2"/>
  <c r="U141" i="2"/>
  <c r="AH142" i="2"/>
  <c r="S142" i="2"/>
  <c r="AJ142" i="2"/>
  <c r="AE142" i="2"/>
  <c r="Q142" i="2"/>
  <c r="AD142" i="2"/>
  <c r="C142" i="2"/>
  <c r="AA142" i="2"/>
  <c r="AB142" i="2"/>
  <c r="A142" i="2"/>
  <c r="B143" i="2"/>
  <c r="AI142" i="2"/>
  <c r="Y143" i="2" l="1"/>
  <c r="E143" i="2" s="1"/>
  <c r="AK143" i="2"/>
  <c r="AG142" i="2"/>
  <c r="O142" i="2" s="1"/>
  <c r="L142" i="2" s="1"/>
  <c r="W142" i="2"/>
  <c r="U142" i="2"/>
  <c r="AH143" i="2"/>
  <c r="S143" i="2"/>
  <c r="AJ143" i="2"/>
  <c r="AA143" i="2"/>
  <c r="AE143" i="2"/>
  <c r="AD143" i="2"/>
  <c r="AB143" i="2"/>
  <c r="Q143" i="2"/>
  <c r="A143" i="2"/>
  <c r="C143" i="2"/>
  <c r="B144" i="2"/>
  <c r="AI143" i="2"/>
  <c r="Y144" i="2" l="1"/>
  <c r="E144" i="2" s="1"/>
  <c r="AK144" i="2"/>
  <c r="AG143" i="2"/>
  <c r="O143" i="2" s="1"/>
  <c r="L143" i="2" s="1"/>
  <c r="W143" i="2"/>
  <c r="U143" i="2"/>
  <c r="AH144" i="2"/>
  <c r="S144" i="2"/>
  <c r="AJ144" i="2"/>
  <c r="AA144" i="2"/>
  <c r="AE144" i="2"/>
  <c r="AD144" i="2"/>
  <c r="AB144" i="2"/>
  <c r="Q144" i="2"/>
  <c r="A144" i="2"/>
  <c r="C144" i="2"/>
  <c r="B145" i="2"/>
  <c r="AI144" i="2"/>
  <c r="Y145" i="2" l="1"/>
  <c r="E145" i="2" s="1"/>
  <c r="AK145" i="2"/>
  <c r="AG144" i="2"/>
  <c r="O144" i="2" s="1"/>
  <c r="L144" i="2" s="1"/>
  <c r="W144" i="2"/>
  <c r="U144" i="2"/>
  <c r="AH145" i="2"/>
  <c r="S145" i="2"/>
  <c r="AJ145" i="2"/>
  <c r="AA145" i="2"/>
  <c r="AE145" i="2"/>
  <c r="AB145" i="2"/>
  <c r="AD145" i="2"/>
  <c r="A145" i="2"/>
  <c r="Q145" i="2"/>
  <c r="C145" i="2"/>
  <c r="B146" i="2"/>
  <c r="AI145" i="2"/>
  <c r="Y146" i="2" l="1"/>
  <c r="E146" i="2" s="1"/>
  <c r="AK146" i="2"/>
  <c r="AG145" i="2"/>
  <c r="O145" i="2" s="1"/>
  <c r="L145" i="2" s="1"/>
  <c r="W145" i="2"/>
  <c r="U145" i="2"/>
  <c r="AH146" i="2"/>
  <c r="S146" i="2"/>
  <c r="AJ146" i="2"/>
  <c r="AD146" i="2"/>
  <c r="AB146" i="2"/>
  <c r="AA146" i="2"/>
  <c r="AE146" i="2"/>
  <c r="Q146" i="2"/>
  <c r="A146" i="2"/>
  <c r="C146" i="2"/>
  <c r="B147" i="2"/>
  <c r="AI146" i="2"/>
  <c r="Y147" i="2" l="1"/>
  <c r="E147" i="2" s="1"/>
  <c r="AK147" i="2"/>
  <c r="AG146" i="2"/>
  <c r="O146" i="2" s="1"/>
  <c r="L146" i="2" s="1"/>
  <c r="W146" i="2"/>
  <c r="U146" i="2"/>
  <c r="AH147" i="2"/>
  <c r="S147" i="2"/>
  <c r="AJ147" i="2"/>
  <c r="AA147" i="2"/>
  <c r="AD147" i="2"/>
  <c r="C147" i="2"/>
  <c r="AE147" i="2"/>
  <c r="Q147" i="2"/>
  <c r="A147" i="2"/>
  <c r="AB147" i="2"/>
  <c r="B148" i="2"/>
  <c r="AI147" i="2"/>
  <c r="Y148" i="2" l="1"/>
  <c r="E148" i="2" s="1"/>
  <c r="AK148" i="2"/>
  <c r="AG147" i="2"/>
  <c r="O147" i="2" s="1"/>
  <c r="L147" i="2" s="1"/>
  <c r="W147" i="2"/>
  <c r="U147" i="2"/>
  <c r="AH148" i="2"/>
  <c r="S148" i="2"/>
  <c r="AJ148" i="2"/>
  <c r="AA148" i="2"/>
  <c r="AE148" i="2"/>
  <c r="AD148" i="2"/>
  <c r="AB148" i="2"/>
  <c r="C148" i="2"/>
  <c r="A148" i="2"/>
  <c r="Q148" i="2"/>
  <c r="B149" i="2"/>
  <c r="AI148" i="2"/>
  <c r="Y149" i="2" l="1"/>
  <c r="E149" i="2" s="1"/>
  <c r="AK149" i="2"/>
  <c r="AG148" i="2"/>
  <c r="O148" i="2" s="1"/>
  <c r="L148" i="2" s="1"/>
  <c r="W148" i="2"/>
  <c r="U148" i="2"/>
  <c r="AH149" i="2"/>
  <c r="S149" i="2"/>
  <c r="AJ149" i="2"/>
  <c r="AA149" i="2"/>
  <c r="Q149" i="2"/>
  <c r="AE149" i="2"/>
  <c r="AB149" i="2"/>
  <c r="AD149" i="2"/>
  <c r="C149" i="2"/>
  <c r="A149" i="2"/>
  <c r="B150" i="2"/>
  <c r="AI149" i="2"/>
  <c r="Y150" i="2" l="1"/>
  <c r="E150" i="2" s="1"/>
  <c r="AK150" i="2"/>
  <c r="AG149" i="2"/>
  <c r="O149" i="2" s="1"/>
  <c r="L149" i="2" s="1"/>
  <c r="W149" i="2"/>
  <c r="U149" i="2"/>
  <c r="AH150" i="2"/>
  <c r="S150" i="2"/>
  <c r="AJ150" i="2"/>
  <c r="AE150" i="2"/>
  <c r="AD150" i="2"/>
  <c r="AB150" i="2"/>
  <c r="Q150" i="2"/>
  <c r="A150" i="2"/>
  <c r="AA150" i="2"/>
  <c r="C150" i="2"/>
  <c r="B151" i="2"/>
  <c r="AI150" i="2"/>
  <c r="Y151" i="2" l="1"/>
  <c r="E151" i="2" s="1"/>
  <c r="AK151" i="2"/>
  <c r="W150" i="2"/>
  <c r="U150" i="2"/>
  <c r="AG150" i="2"/>
  <c r="O150" i="2" s="1"/>
  <c r="L150" i="2" s="1"/>
  <c r="AH151" i="2"/>
  <c r="S151" i="2"/>
  <c r="AJ151" i="2"/>
  <c r="AE151" i="2"/>
  <c r="AD151" i="2"/>
  <c r="AB151" i="2"/>
  <c r="AA151" i="2"/>
  <c r="A151" i="2"/>
  <c r="Q151" i="2"/>
  <c r="C151" i="2"/>
  <c r="B152" i="2"/>
  <c r="AI151" i="2"/>
  <c r="Y152" i="2" l="1"/>
  <c r="E152" i="2" s="1"/>
  <c r="AK152" i="2"/>
  <c r="AG151" i="2"/>
  <c r="O151" i="2" s="1"/>
  <c r="L151" i="2" s="1"/>
  <c r="AH152" i="2"/>
  <c r="S152" i="2"/>
  <c r="AJ152" i="2"/>
  <c r="AA152" i="2"/>
  <c r="Q152" i="2"/>
  <c r="AB152" i="2"/>
  <c r="AE152" i="2"/>
  <c r="A152" i="2"/>
  <c r="C152" i="2"/>
  <c r="AD152" i="2"/>
  <c r="W151" i="2"/>
  <c r="U151" i="2"/>
  <c r="B153" i="2"/>
  <c r="AI152" i="2"/>
  <c r="Y153" i="2" l="1"/>
  <c r="E153" i="2" s="1"/>
  <c r="AK153" i="2"/>
  <c r="AG152" i="2"/>
  <c r="O152" i="2" s="1"/>
  <c r="L152" i="2" s="1"/>
  <c r="W152" i="2"/>
  <c r="U152" i="2"/>
  <c r="AH153" i="2"/>
  <c r="S153" i="2"/>
  <c r="AJ153" i="2"/>
  <c r="AA153" i="2"/>
  <c r="Q153" i="2"/>
  <c r="AE153" i="2"/>
  <c r="AD153" i="2"/>
  <c r="C153" i="2"/>
  <c r="A153" i="2"/>
  <c r="AB153" i="2"/>
  <c r="B154" i="2"/>
  <c r="AI153" i="2"/>
  <c r="Y154" i="2" l="1"/>
  <c r="E154" i="2" s="1"/>
  <c r="AK154" i="2"/>
  <c r="AG153" i="2"/>
  <c r="O153" i="2" s="1"/>
  <c r="L153" i="2" s="1"/>
  <c r="W153" i="2"/>
  <c r="U153" i="2"/>
  <c r="AH154" i="2"/>
  <c r="S154" i="2"/>
  <c r="AJ154" i="2"/>
  <c r="AA154" i="2"/>
  <c r="AE154" i="2"/>
  <c r="AD154" i="2"/>
  <c r="AB154" i="2"/>
  <c r="Q154" i="2"/>
  <c r="C154" i="2"/>
  <c r="A154" i="2"/>
  <c r="B155" i="2"/>
  <c r="AI154" i="2"/>
  <c r="Y155" i="2" l="1"/>
  <c r="E155" i="2" s="1"/>
  <c r="AK155" i="2"/>
  <c r="AG154" i="2"/>
  <c r="O154" i="2" s="1"/>
  <c r="L154" i="2" s="1"/>
  <c r="W154" i="2"/>
  <c r="U154" i="2"/>
  <c r="AH155" i="2"/>
  <c r="S155" i="2"/>
  <c r="AJ155" i="2"/>
  <c r="AA155" i="2"/>
  <c r="Q155" i="2"/>
  <c r="AE155" i="2"/>
  <c r="AD155" i="2"/>
  <c r="AB155" i="2"/>
  <c r="C155" i="2"/>
  <c r="A155" i="2"/>
  <c r="B156" i="2"/>
  <c r="AI155" i="2"/>
  <c r="Y156" i="2" l="1"/>
  <c r="E156" i="2" s="1"/>
  <c r="AK156" i="2"/>
  <c r="AG155" i="2"/>
  <c r="O155" i="2" s="1"/>
  <c r="L155" i="2" s="1"/>
  <c r="W155" i="2"/>
  <c r="U155" i="2"/>
  <c r="AH156" i="2"/>
  <c r="S156" i="2"/>
  <c r="AJ156" i="2"/>
  <c r="AA156" i="2"/>
  <c r="AE156" i="2"/>
  <c r="AD156" i="2"/>
  <c r="Q156" i="2"/>
  <c r="A156" i="2"/>
  <c r="C156" i="2"/>
  <c r="AB156" i="2"/>
  <c r="B157" i="2"/>
  <c r="AI156" i="2"/>
  <c r="Y157" i="2" l="1"/>
  <c r="E157" i="2" s="1"/>
  <c r="AK157" i="2"/>
  <c r="AG156" i="2"/>
  <c r="O156" i="2" s="1"/>
  <c r="L156" i="2" s="1"/>
  <c r="W156" i="2"/>
  <c r="U156" i="2"/>
  <c r="AH157" i="2"/>
  <c r="S157" i="2"/>
  <c r="AJ157" i="2"/>
  <c r="AA157" i="2"/>
  <c r="AB157" i="2"/>
  <c r="AD157" i="2"/>
  <c r="A157" i="2"/>
  <c r="AE157" i="2"/>
  <c r="Q157" i="2"/>
  <c r="C157" i="2"/>
  <c r="B158" i="2"/>
  <c r="AI157" i="2"/>
  <c r="Y158" i="2" l="1"/>
  <c r="E158" i="2" s="1"/>
  <c r="AK158" i="2"/>
  <c r="W157" i="2"/>
  <c r="U157" i="2"/>
  <c r="AG157" i="2"/>
  <c r="O157" i="2" s="1"/>
  <c r="L157" i="2" s="1"/>
  <c r="AH158" i="2"/>
  <c r="S158" i="2"/>
  <c r="AJ158" i="2"/>
  <c r="AE158" i="2"/>
  <c r="AA158" i="2"/>
  <c r="C158" i="2"/>
  <c r="AD158" i="2"/>
  <c r="A158" i="2"/>
  <c r="Q158" i="2"/>
  <c r="AB158" i="2"/>
  <c r="B159" i="2"/>
  <c r="AI158" i="2"/>
  <c r="Y159" i="2" l="1"/>
  <c r="E159" i="2" s="1"/>
  <c r="AK159" i="2"/>
  <c r="AG158" i="2"/>
  <c r="O158" i="2" s="1"/>
  <c r="L158" i="2" s="1"/>
  <c r="AH159" i="2"/>
  <c r="S159" i="2"/>
  <c r="AJ159" i="2"/>
  <c r="Q159" i="2"/>
  <c r="AA159" i="2"/>
  <c r="AE159" i="2"/>
  <c r="AD159" i="2"/>
  <c r="AB159" i="2"/>
  <c r="A159" i="2"/>
  <c r="C159" i="2"/>
  <c r="W158" i="2"/>
  <c r="U158" i="2"/>
  <c r="B160" i="2"/>
  <c r="AI159" i="2"/>
  <c r="Y160" i="2" l="1"/>
  <c r="E160" i="2" s="1"/>
  <c r="AK160" i="2"/>
  <c r="AG159" i="2"/>
  <c r="O159" i="2" s="1"/>
  <c r="L159" i="2" s="1"/>
  <c r="W159" i="2"/>
  <c r="U159" i="2"/>
  <c r="AH160" i="2"/>
  <c r="S160" i="2"/>
  <c r="AJ160" i="2"/>
  <c r="AA160" i="2"/>
  <c r="AB160" i="2"/>
  <c r="AE160" i="2"/>
  <c r="AD160" i="2"/>
  <c r="Q160" i="2"/>
  <c r="A160" i="2"/>
  <c r="C160" i="2"/>
  <c r="B161" i="2"/>
  <c r="AI160" i="2"/>
  <c r="Y161" i="2" l="1"/>
  <c r="E161" i="2" s="1"/>
  <c r="AK161" i="2"/>
  <c r="AG160" i="2"/>
  <c r="O160" i="2" s="1"/>
  <c r="L160" i="2" s="1"/>
  <c r="W160" i="2"/>
  <c r="U160" i="2"/>
  <c r="AH161" i="2"/>
  <c r="S161" i="2"/>
  <c r="AJ161" i="2"/>
  <c r="AA161" i="2"/>
  <c r="AE161" i="2"/>
  <c r="AB161" i="2"/>
  <c r="AD161" i="2"/>
  <c r="A161" i="2"/>
  <c r="C161" i="2"/>
  <c r="Q161" i="2"/>
  <c r="B162" i="2"/>
  <c r="AI161" i="2"/>
  <c r="Y162" i="2" l="1"/>
  <c r="E162" i="2" s="1"/>
  <c r="AK162" i="2"/>
  <c r="AG161" i="2"/>
  <c r="O161" i="2" s="1"/>
  <c r="L161" i="2" s="1"/>
  <c r="W161" i="2"/>
  <c r="U161" i="2"/>
  <c r="AH162" i="2"/>
  <c r="S162" i="2"/>
  <c r="AJ162" i="2"/>
  <c r="AD162" i="2"/>
  <c r="AB162" i="2"/>
  <c r="AE162" i="2"/>
  <c r="AA162" i="2"/>
  <c r="A162" i="2"/>
  <c r="Q162" i="2"/>
  <c r="C162" i="2"/>
  <c r="B163" i="2"/>
  <c r="AI162" i="2"/>
  <c r="Y163" i="2" l="1"/>
  <c r="E163" i="2" s="1"/>
  <c r="AK163" i="2"/>
  <c r="AG162" i="2"/>
  <c r="O162" i="2" s="1"/>
  <c r="L162" i="2" s="1"/>
  <c r="W162" i="2"/>
  <c r="U162" i="2"/>
  <c r="AH163" i="2"/>
  <c r="S163" i="2"/>
  <c r="AJ163" i="2"/>
  <c r="AA163" i="2"/>
  <c r="Q163" i="2"/>
  <c r="AE163" i="2"/>
  <c r="AB163" i="2"/>
  <c r="AD163" i="2"/>
  <c r="A163" i="2"/>
  <c r="C163" i="2"/>
  <c r="B164" i="2"/>
  <c r="AI163" i="2"/>
  <c r="Y164" i="2" l="1"/>
  <c r="E164" i="2" s="1"/>
  <c r="AK164" i="2"/>
  <c r="AG163" i="2"/>
  <c r="O163" i="2" s="1"/>
  <c r="L163" i="2" s="1"/>
  <c r="W163" i="2"/>
  <c r="U163" i="2"/>
  <c r="AH164" i="2"/>
  <c r="S164" i="2"/>
  <c r="AJ164" i="2"/>
  <c r="AA164" i="2"/>
  <c r="AB164" i="2"/>
  <c r="AE164" i="2"/>
  <c r="AD164" i="2"/>
  <c r="Q164" i="2"/>
  <c r="C164" i="2"/>
  <c r="A164" i="2"/>
  <c r="B165" i="2"/>
  <c r="AI164" i="2"/>
  <c r="Y165" i="2" l="1"/>
  <c r="E165" i="2" s="1"/>
  <c r="AK165" i="2"/>
  <c r="AG164" i="2"/>
  <c r="O164" i="2" s="1"/>
  <c r="L164" i="2" s="1"/>
  <c r="W164" i="2"/>
  <c r="U164" i="2"/>
  <c r="AH165" i="2"/>
  <c r="S165" i="2"/>
  <c r="AJ165" i="2"/>
  <c r="AA165" i="2"/>
  <c r="Q165" i="2"/>
  <c r="AE165" i="2"/>
  <c r="AB165" i="2"/>
  <c r="AD165" i="2"/>
  <c r="A165" i="2"/>
  <c r="C165" i="2"/>
  <c r="B166" i="2"/>
  <c r="AI165" i="2"/>
  <c r="Y166" i="2" l="1"/>
  <c r="E166" i="2" s="1"/>
  <c r="AK166" i="2"/>
  <c r="AG165" i="2"/>
  <c r="O165" i="2" s="1"/>
  <c r="L165" i="2" s="1"/>
  <c r="W165" i="2"/>
  <c r="U165" i="2"/>
  <c r="AH166" i="2"/>
  <c r="S166" i="2"/>
  <c r="AJ166" i="2"/>
  <c r="AD166" i="2"/>
  <c r="AB166" i="2"/>
  <c r="AE166" i="2"/>
  <c r="A166" i="2"/>
  <c r="AA166" i="2"/>
  <c r="Q166" i="2"/>
  <c r="C166" i="2"/>
  <c r="B167" i="2"/>
  <c r="AI166" i="2"/>
  <c r="Y167" i="2" l="1"/>
  <c r="E167" i="2" s="1"/>
  <c r="AK167" i="2"/>
  <c r="AG166" i="2"/>
  <c r="O166" i="2" s="1"/>
  <c r="L166" i="2" s="1"/>
  <c r="W166" i="2"/>
  <c r="U166" i="2"/>
  <c r="AH167" i="2"/>
  <c r="S167" i="2"/>
  <c r="AJ167" i="2"/>
  <c r="AE167" i="2"/>
  <c r="AD167" i="2"/>
  <c r="AB167" i="2"/>
  <c r="Q167" i="2"/>
  <c r="AA167" i="2"/>
  <c r="A167" i="2"/>
  <c r="C167" i="2"/>
  <c r="B168" i="2"/>
  <c r="AI167" i="2"/>
  <c r="Y168" i="2" l="1"/>
  <c r="E168" i="2" s="1"/>
  <c r="AK168" i="2"/>
  <c r="AG167" i="2"/>
  <c r="O167" i="2" s="1"/>
  <c r="L167" i="2" s="1"/>
  <c r="W167" i="2"/>
  <c r="U167" i="2"/>
  <c r="AH168" i="2"/>
  <c r="S168" i="2"/>
  <c r="AJ168" i="2"/>
  <c r="AA168" i="2"/>
  <c r="Q168" i="2"/>
  <c r="AE168" i="2"/>
  <c r="AB168" i="2"/>
  <c r="A168" i="2"/>
  <c r="C168" i="2"/>
  <c r="AD168" i="2"/>
  <c r="B169" i="2"/>
  <c r="AI168" i="2"/>
  <c r="Y169" i="2" l="1"/>
  <c r="E169" i="2" s="1"/>
  <c r="AK169" i="2"/>
  <c r="AG168" i="2"/>
  <c r="O168" i="2" s="1"/>
  <c r="L168" i="2" s="1"/>
  <c r="W168" i="2"/>
  <c r="U168" i="2"/>
  <c r="AH169" i="2"/>
  <c r="S169" i="2"/>
  <c r="AJ169" i="2"/>
  <c r="AA169" i="2"/>
  <c r="Q169" i="2"/>
  <c r="AE169" i="2"/>
  <c r="C169" i="2"/>
  <c r="A169" i="2"/>
  <c r="AD169" i="2"/>
  <c r="AB169" i="2"/>
  <c r="B170" i="2"/>
  <c r="AI169" i="2"/>
  <c r="Y170" i="2" l="1"/>
  <c r="E170" i="2" s="1"/>
  <c r="AK170" i="2"/>
  <c r="AG169" i="2"/>
  <c r="O169" i="2" s="1"/>
  <c r="L169" i="2" s="1"/>
  <c r="W169" i="2"/>
  <c r="U169" i="2"/>
  <c r="AH170" i="2"/>
  <c r="S170" i="2"/>
  <c r="AJ170" i="2"/>
  <c r="AA170" i="2"/>
  <c r="AD170" i="2"/>
  <c r="AB170" i="2"/>
  <c r="AE170" i="2"/>
  <c r="A170" i="2"/>
  <c r="C170" i="2"/>
  <c r="Q170" i="2"/>
  <c r="B171" i="2"/>
  <c r="AI170" i="2"/>
  <c r="Y171" i="2" l="1"/>
  <c r="E171" i="2" s="1"/>
  <c r="AK171" i="2"/>
  <c r="AG170" i="2"/>
  <c r="O170" i="2" s="1"/>
  <c r="L170" i="2" s="1"/>
  <c r="W170" i="2"/>
  <c r="U170" i="2"/>
  <c r="AH171" i="2"/>
  <c r="S171" i="2"/>
  <c r="AJ171" i="2"/>
  <c r="AA171" i="2"/>
  <c r="AE171" i="2"/>
  <c r="AD171" i="2"/>
  <c r="AB171" i="2"/>
  <c r="Q171" i="2"/>
  <c r="A171" i="2"/>
  <c r="C171" i="2"/>
  <c r="B172" i="2"/>
  <c r="AI171" i="2"/>
  <c r="Y172" i="2" l="1"/>
  <c r="E172" i="2" s="1"/>
  <c r="AK172" i="2"/>
  <c r="AG171" i="2"/>
  <c r="O171" i="2" s="1"/>
  <c r="L171" i="2" s="1"/>
  <c r="W171" i="2"/>
  <c r="U171" i="2"/>
  <c r="AH172" i="2"/>
  <c r="S172" i="2"/>
  <c r="AJ172" i="2"/>
  <c r="AA172" i="2"/>
  <c r="AE172" i="2"/>
  <c r="AD172" i="2"/>
  <c r="AB172" i="2"/>
  <c r="Q172" i="2"/>
  <c r="A172" i="2"/>
  <c r="C172" i="2"/>
  <c r="B173" i="2"/>
  <c r="AI172" i="2"/>
  <c r="Y173" i="2" l="1"/>
  <c r="E173" i="2" s="1"/>
  <c r="AK173" i="2"/>
  <c r="AG172" i="2"/>
  <c r="O172" i="2" s="1"/>
  <c r="L172" i="2" s="1"/>
  <c r="U172" i="2"/>
  <c r="W172" i="2"/>
  <c r="AH173" i="2"/>
  <c r="S173" i="2"/>
  <c r="AJ173" i="2"/>
  <c r="AA173" i="2"/>
  <c r="AB173" i="2"/>
  <c r="AD173" i="2"/>
  <c r="Q173" i="2"/>
  <c r="A173" i="2"/>
  <c r="C173" i="2"/>
  <c r="AE173" i="2"/>
  <c r="B174" i="2"/>
  <c r="AI173" i="2"/>
  <c r="Y174" i="2" l="1"/>
  <c r="E174" i="2" s="1"/>
  <c r="AK174" i="2"/>
  <c r="AG173" i="2"/>
  <c r="O173" i="2" s="1"/>
  <c r="L173" i="2" s="1"/>
  <c r="W173" i="2"/>
  <c r="U173" i="2"/>
  <c r="AH174" i="2"/>
  <c r="S174" i="2"/>
  <c r="AJ174" i="2"/>
  <c r="AE174" i="2"/>
  <c r="AB174" i="2"/>
  <c r="Q174" i="2"/>
  <c r="C174" i="2"/>
  <c r="AA174" i="2"/>
  <c r="AD174" i="2"/>
  <c r="A174" i="2"/>
  <c r="B175" i="2"/>
  <c r="AI174" i="2"/>
  <c r="Y175" i="2" l="1"/>
  <c r="E175" i="2" s="1"/>
  <c r="AK175" i="2"/>
  <c r="AG174" i="2"/>
  <c r="O174" i="2" s="1"/>
  <c r="L174" i="2" s="1"/>
  <c r="W174" i="2"/>
  <c r="U174" i="2"/>
  <c r="AH175" i="2"/>
  <c r="S175" i="2"/>
  <c r="AJ175" i="2"/>
  <c r="AA175" i="2"/>
  <c r="AE175" i="2"/>
  <c r="AD175" i="2"/>
  <c r="AB175" i="2"/>
  <c r="A175" i="2"/>
  <c r="C175" i="2"/>
  <c r="Q175" i="2"/>
  <c r="B176" i="2"/>
  <c r="AI175" i="2"/>
  <c r="Y176" i="2" l="1"/>
  <c r="E176" i="2" s="1"/>
  <c r="AK176" i="2"/>
  <c r="AG175" i="2"/>
  <c r="O175" i="2" s="1"/>
  <c r="L175" i="2" s="1"/>
  <c r="W175" i="2"/>
  <c r="U175" i="2"/>
  <c r="AH176" i="2"/>
  <c r="S176" i="2"/>
  <c r="AJ176" i="2"/>
  <c r="AA176" i="2"/>
  <c r="AE176" i="2"/>
  <c r="AD176" i="2"/>
  <c r="AB176" i="2"/>
  <c r="Q176" i="2"/>
  <c r="C176" i="2"/>
  <c r="A176" i="2"/>
  <c r="B177" i="2"/>
  <c r="AI176" i="2"/>
  <c r="Y177" i="2" l="1"/>
  <c r="E177" i="2" s="1"/>
  <c r="AK177" i="2"/>
  <c r="AG176" i="2"/>
  <c r="O176" i="2" s="1"/>
  <c r="L176" i="2" s="1"/>
  <c r="W176" i="2"/>
  <c r="U176" i="2"/>
  <c r="AH177" i="2"/>
  <c r="S177" i="2"/>
  <c r="AJ177" i="2"/>
  <c r="AA177" i="2"/>
  <c r="AE177" i="2"/>
  <c r="AB177" i="2"/>
  <c r="AD177" i="2"/>
  <c r="Q177" i="2"/>
  <c r="A177" i="2"/>
  <c r="C177" i="2"/>
  <c r="B178" i="2"/>
  <c r="AI177" i="2"/>
  <c r="Y178" i="2" l="1"/>
  <c r="E178" i="2" s="1"/>
  <c r="AK178" i="2"/>
  <c r="AG177" i="2"/>
  <c r="O177" i="2" s="1"/>
  <c r="L177" i="2" s="1"/>
  <c r="W177" i="2"/>
  <c r="U177" i="2"/>
  <c r="AH178" i="2"/>
  <c r="S178" i="2"/>
  <c r="AJ178" i="2"/>
  <c r="AD178" i="2"/>
  <c r="AB178" i="2"/>
  <c r="AA178" i="2"/>
  <c r="AE178" i="2"/>
  <c r="A178" i="2"/>
  <c r="Q178" i="2"/>
  <c r="C178" i="2"/>
  <c r="B179" i="2"/>
  <c r="AI178" i="2"/>
  <c r="Y179" i="2" l="1"/>
  <c r="E179" i="2" s="1"/>
  <c r="AK179" i="2"/>
  <c r="AG178" i="2"/>
  <c r="O178" i="2" s="1"/>
  <c r="L178" i="2" s="1"/>
  <c r="W178" i="2"/>
  <c r="U178" i="2"/>
  <c r="AH179" i="2"/>
  <c r="S179" i="2"/>
  <c r="AJ179" i="2"/>
  <c r="AA179" i="2"/>
  <c r="AE179" i="2"/>
  <c r="AB179" i="2"/>
  <c r="C179" i="2"/>
  <c r="Q179" i="2"/>
  <c r="AD179" i="2"/>
  <c r="A179" i="2"/>
  <c r="B180" i="2"/>
  <c r="AI179" i="2"/>
  <c r="Y180" i="2" l="1"/>
  <c r="E180" i="2" s="1"/>
  <c r="AK180" i="2"/>
  <c r="AG179" i="2"/>
  <c r="O179" i="2" s="1"/>
  <c r="L179" i="2" s="1"/>
  <c r="W179" i="2"/>
  <c r="U179" i="2"/>
  <c r="AH180" i="2"/>
  <c r="S180" i="2"/>
  <c r="AJ180" i="2"/>
  <c r="AA180" i="2"/>
  <c r="AB180" i="2"/>
  <c r="AE180" i="2"/>
  <c r="AD180" i="2"/>
  <c r="C180" i="2"/>
  <c r="A180" i="2"/>
  <c r="Q180" i="2"/>
  <c r="B181" i="2"/>
  <c r="AI180" i="2"/>
  <c r="Y181" i="2" l="1"/>
  <c r="E181" i="2" s="1"/>
  <c r="AK181" i="2"/>
  <c r="AG180" i="2"/>
  <c r="O180" i="2" s="1"/>
  <c r="L180" i="2" s="1"/>
  <c r="W180" i="2"/>
  <c r="U180" i="2"/>
  <c r="AH181" i="2"/>
  <c r="S181" i="2"/>
  <c r="AJ181" i="2"/>
  <c r="AA181" i="2"/>
  <c r="AD181" i="2"/>
  <c r="Q181" i="2"/>
  <c r="AE181" i="2"/>
  <c r="AB181" i="2"/>
  <c r="C181" i="2"/>
  <c r="A181" i="2"/>
  <c r="B182" i="2"/>
  <c r="AI181" i="2"/>
  <c r="Y182" i="2" l="1"/>
  <c r="E182" i="2" s="1"/>
  <c r="AK182" i="2"/>
  <c r="AG181" i="2"/>
  <c r="O181" i="2" s="1"/>
  <c r="L181" i="2" s="1"/>
  <c r="W181" i="2"/>
  <c r="U181" i="2"/>
  <c r="AH182" i="2"/>
  <c r="S182" i="2"/>
  <c r="AJ182" i="2"/>
  <c r="AD182" i="2"/>
  <c r="AB182" i="2"/>
  <c r="AE182" i="2"/>
  <c r="A182" i="2"/>
  <c r="C182" i="2"/>
  <c r="AA182" i="2"/>
  <c r="Q182" i="2"/>
  <c r="B183" i="2"/>
  <c r="AI182" i="2"/>
  <c r="Y183" i="2" l="1"/>
  <c r="E183" i="2" s="1"/>
  <c r="AK183" i="2"/>
  <c r="AG182" i="2"/>
  <c r="O182" i="2" s="1"/>
  <c r="L182" i="2" s="1"/>
  <c r="W182" i="2"/>
  <c r="U182" i="2"/>
  <c r="AH183" i="2"/>
  <c r="S183" i="2"/>
  <c r="AJ183" i="2"/>
  <c r="AE183" i="2"/>
  <c r="AD183" i="2"/>
  <c r="AB183" i="2"/>
  <c r="AA183" i="2"/>
  <c r="A183" i="2"/>
  <c r="Q183" i="2"/>
  <c r="C183" i="2"/>
  <c r="B184" i="2"/>
  <c r="AI183" i="2"/>
  <c r="Y184" i="2" l="1"/>
  <c r="E184" i="2" s="1"/>
  <c r="AK184" i="2"/>
  <c r="AG183" i="2"/>
  <c r="O183" i="2" s="1"/>
  <c r="L183" i="2" s="1"/>
  <c r="W183" i="2"/>
  <c r="U183" i="2"/>
  <c r="AH184" i="2"/>
  <c r="S184" i="2"/>
  <c r="AJ184" i="2"/>
  <c r="AA184" i="2"/>
  <c r="AB184" i="2"/>
  <c r="Q184" i="2"/>
  <c r="AD184" i="2"/>
  <c r="A184" i="2"/>
  <c r="C184" i="2"/>
  <c r="AE184" i="2"/>
  <c r="B185" i="2"/>
  <c r="AI184" i="2"/>
  <c r="Y185" i="2" l="1"/>
  <c r="E185" i="2" s="1"/>
  <c r="AK185" i="2"/>
  <c r="AG184" i="2"/>
  <c r="O184" i="2" s="1"/>
  <c r="L184" i="2" s="1"/>
  <c r="U184" i="2"/>
  <c r="W184" i="2"/>
  <c r="AH185" i="2"/>
  <c r="S185" i="2"/>
  <c r="AJ185" i="2"/>
  <c r="AA185" i="2"/>
  <c r="AD185" i="2"/>
  <c r="Q185" i="2"/>
  <c r="AE185" i="2"/>
  <c r="AB185" i="2"/>
  <c r="C185" i="2"/>
  <c r="A185" i="2"/>
  <c r="B186" i="2"/>
  <c r="AI185" i="2"/>
  <c r="Y186" i="2" l="1"/>
  <c r="E186" i="2" s="1"/>
  <c r="AK186" i="2"/>
  <c r="AG185" i="2"/>
  <c r="O185" i="2" s="1"/>
  <c r="L185" i="2" s="1"/>
  <c r="W185" i="2"/>
  <c r="U185" i="2"/>
  <c r="AH186" i="2"/>
  <c r="S186" i="2"/>
  <c r="AJ186" i="2"/>
  <c r="AD186" i="2"/>
  <c r="AA186" i="2"/>
  <c r="AE186" i="2"/>
  <c r="AB186" i="2"/>
  <c r="Q186" i="2"/>
  <c r="A186" i="2"/>
  <c r="C186" i="2"/>
  <c r="B187" i="2"/>
  <c r="AI186" i="2"/>
  <c r="Y187" i="2" l="1"/>
  <c r="E187" i="2" s="1"/>
  <c r="AK187" i="2"/>
  <c r="AG186" i="2"/>
  <c r="O186" i="2" s="1"/>
  <c r="L186" i="2" s="1"/>
  <c r="W186" i="2"/>
  <c r="U186" i="2"/>
  <c r="AH187" i="2"/>
  <c r="S187" i="2"/>
  <c r="AJ187" i="2"/>
  <c r="AD187" i="2"/>
  <c r="AB187" i="2"/>
  <c r="AE187" i="2"/>
  <c r="C187" i="2"/>
  <c r="A187" i="2"/>
  <c r="Q187" i="2"/>
  <c r="AA187" i="2"/>
  <c r="B188" i="2"/>
  <c r="AI187" i="2"/>
  <c r="Y188" i="2" l="1"/>
  <c r="E188" i="2" s="1"/>
  <c r="AK188" i="2"/>
  <c r="AG187" i="2"/>
  <c r="O187" i="2" s="1"/>
  <c r="L187" i="2" s="1"/>
  <c r="W187" i="2"/>
  <c r="U187" i="2"/>
  <c r="AH188" i="2"/>
  <c r="S188" i="2"/>
  <c r="AJ188" i="2"/>
  <c r="AD188" i="2"/>
  <c r="AE188" i="2"/>
  <c r="AB188" i="2"/>
  <c r="AA188" i="2"/>
  <c r="Q188" i="2"/>
  <c r="A188" i="2"/>
  <c r="C188" i="2"/>
  <c r="B189" i="2"/>
  <c r="AI188" i="2"/>
  <c r="Y189" i="2" l="1"/>
  <c r="E189" i="2" s="1"/>
  <c r="AK189" i="2"/>
  <c r="AG188" i="2"/>
  <c r="O188" i="2" s="1"/>
  <c r="L188" i="2" s="1"/>
  <c r="U188" i="2"/>
  <c r="W188" i="2"/>
  <c r="AH189" i="2"/>
  <c r="S189" i="2"/>
  <c r="AJ189" i="2"/>
  <c r="AD189" i="2"/>
  <c r="AE189" i="2"/>
  <c r="AB189" i="2"/>
  <c r="AA189" i="2"/>
  <c r="A189" i="2"/>
  <c r="Q189" i="2"/>
  <c r="C189" i="2"/>
  <c r="B190" i="2"/>
  <c r="AI189" i="2"/>
  <c r="Y190" i="2" l="1"/>
  <c r="E190" i="2" s="1"/>
  <c r="AK190" i="2"/>
  <c r="AG189" i="2"/>
  <c r="O189" i="2" s="1"/>
  <c r="L189" i="2" s="1"/>
  <c r="W189" i="2"/>
  <c r="U189" i="2"/>
  <c r="AH190" i="2"/>
  <c r="S190" i="2"/>
  <c r="AJ190" i="2"/>
  <c r="AA190" i="2"/>
  <c r="AB190" i="2"/>
  <c r="Q190" i="2"/>
  <c r="AD190" i="2"/>
  <c r="AE190" i="2"/>
  <c r="C190" i="2"/>
  <c r="A190" i="2"/>
  <c r="B191" i="2"/>
  <c r="AI190" i="2"/>
  <c r="Y191" i="2" l="1"/>
  <c r="E191" i="2" s="1"/>
  <c r="AK191" i="2"/>
  <c r="AG190" i="2"/>
  <c r="O190" i="2" s="1"/>
  <c r="L190" i="2" s="1"/>
  <c r="W190" i="2"/>
  <c r="U190" i="2"/>
  <c r="AH191" i="2"/>
  <c r="S191" i="2"/>
  <c r="AJ191" i="2"/>
  <c r="Q191" i="2"/>
  <c r="AD191" i="2"/>
  <c r="AB191" i="2"/>
  <c r="A191" i="2"/>
  <c r="AE191" i="2"/>
  <c r="AA191" i="2"/>
  <c r="C191" i="2"/>
  <c r="B192" i="2"/>
  <c r="AI191" i="2"/>
  <c r="Y192" i="2" l="1"/>
  <c r="E192" i="2" s="1"/>
  <c r="AK192" i="2"/>
  <c r="AG191" i="2"/>
  <c r="O191" i="2" s="1"/>
  <c r="L191" i="2" s="1"/>
  <c r="W191" i="2"/>
  <c r="U191" i="2"/>
  <c r="AH192" i="2"/>
  <c r="S192" i="2"/>
  <c r="AJ192" i="2"/>
  <c r="AD192" i="2"/>
  <c r="AE192" i="2"/>
  <c r="Q192" i="2"/>
  <c r="AB192" i="2"/>
  <c r="C192" i="2"/>
  <c r="AA192" i="2"/>
  <c r="A192" i="2"/>
  <c r="B193" i="2"/>
  <c r="AI192" i="2"/>
  <c r="Y193" i="2" l="1"/>
  <c r="E193" i="2" s="1"/>
  <c r="AK193" i="2"/>
  <c r="AG192" i="2"/>
  <c r="O192" i="2" s="1"/>
  <c r="L192" i="2" s="1"/>
  <c r="W192" i="2"/>
  <c r="U192" i="2"/>
  <c r="AH193" i="2"/>
  <c r="S193" i="2"/>
  <c r="AJ193" i="2"/>
  <c r="AD193" i="2"/>
  <c r="AE193" i="2"/>
  <c r="AB193" i="2"/>
  <c r="AA193" i="2"/>
  <c r="C193" i="2"/>
  <c r="Q193" i="2"/>
  <c r="A193" i="2"/>
  <c r="B194" i="2"/>
  <c r="AI193" i="2"/>
  <c r="Y194" i="2" l="1"/>
  <c r="E194" i="2" s="1"/>
  <c r="AK194" i="2"/>
  <c r="AG193" i="2"/>
  <c r="O193" i="2" s="1"/>
  <c r="L193" i="2" s="1"/>
  <c r="W193" i="2"/>
  <c r="U193" i="2"/>
  <c r="AH194" i="2"/>
  <c r="S194" i="2"/>
  <c r="AJ194" i="2"/>
  <c r="AA194" i="2"/>
  <c r="AD194" i="2"/>
  <c r="AE194" i="2"/>
  <c r="AB194" i="2"/>
  <c r="Q194" i="2"/>
  <c r="A194" i="2"/>
  <c r="C194" i="2"/>
  <c r="B195" i="2"/>
  <c r="AI194" i="2"/>
  <c r="Y195" i="2" l="1"/>
  <c r="E195" i="2" s="1"/>
  <c r="AK195" i="2"/>
  <c r="AG194" i="2"/>
  <c r="O194" i="2" s="1"/>
  <c r="L194" i="2" s="1"/>
  <c r="W194" i="2"/>
  <c r="U194" i="2"/>
  <c r="AH195" i="2"/>
  <c r="S195" i="2"/>
  <c r="AJ195" i="2"/>
  <c r="AB195" i="2"/>
  <c r="AD195" i="2"/>
  <c r="AE195" i="2"/>
  <c r="AA195" i="2"/>
  <c r="Q195" i="2"/>
  <c r="C195" i="2"/>
  <c r="A195" i="2"/>
  <c r="B196" i="2"/>
  <c r="AI195" i="2"/>
  <c r="Y196" i="2" l="1"/>
  <c r="E196" i="2" s="1"/>
  <c r="AK196" i="2"/>
  <c r="AG195" i="2"/>
  <c r="O195" i="2" s="1"/>
  <c r="L195" i="2" s="1"/>
  <c r="W195" i="2"/>
  <c r="U195" i="2"/>
  <c r="AH196" i="2"/>
  <c r="S196" i="2"/>
  <c r="AJ196" i="2"/>
  <c r="AD196" i="2"/>
  <c r="AB196" i="2"/>
  <c r="AA196" i="2"/>
  <c r="AE196" i="2"/>
  <c r="Q196" i="2"/>
  <c r="C196" i="2"/>
  <c r="A196" i="2"/>
  <c r="B197" i="2"/>
  <c r="AI196" i="2"/>
  <c r="Y197" i="2" l="1"/>
  <c r="E197" i="2" s="1"/>
  <c r="AK197" i="2"/>
  <c r="AG196" i="2"/>
  <c r="O196" i="2" s="1"/>
  <c r="L196" i="2" s="1"/>
  <c r="U196" i="2"/>
  <c r="W196" i="2"/>
  <c r="AH197" i="2"/>
  <c r="S197" i="2"/>
  <c r="AJ197" i="2"/>
  <c r="AD197" i="2"/>
  <c r="AB197" i="2"/>
  <c r="AA197" i="2"/>
  <c r="Q197" i="2"/>
  <c r="AE197" i="2"/>
  <c r="A197" i="2"/>
  <c r="C197" i="2"/>
  <c r="B198" i="2"/>
  <c r="AI197" i="2"/>
  <c r="Y198" i="2" l="1"/>
  <c r="E198" i="2" s="1"/>
  <c r="AK198" i="2"/>
  <c r="AG197" i="2"/>
  <c r="O197" i="2" s="1"/>
  <c r="L197" i="2" s="1"/>
  <c r="W197" i="2"/>
  <c r="U197" i="2"/>
  <c r="AH198" i="2"/>
  <c r="S198" i="2"/>
  <c r="AJ198" i="2"/>
  <c r="AA198" i="2"/>
  <c r="AE198" i="2"/>
  <c r="Q198" i="2"/>
  <c r="A198" i="2"/>
  <c r="C198" i="2"/>
  <c r="AB198" i="2"/>
  <c r="AD198" i="2"/>
  <c r="B199" i="2"/>
  <c r="AI198" i="2"/>
  <c r="Y199" i="2" l="1"/>
  <c r="E199" i="2" s="1"/>
  <c r="AK199" i="2"/>
  <c r="AG198" i="2"/>
  <c r="O198" i="2" s="1"/>
  <c r="L198" i="2" s="1"/>
  <c r="W198" i="2"/>
  <c r="U198" i="2"/>
  <c r="AH199" i="2"/>
  <c r="S199" i="2"/>
  <c r="AJ199" i="2"/>
  <c r="AB199" i="2"/>
  <c r="Q199" i="2"/>
  <c r="AD199" i="2"/>
  <c r="AE199" i="2"/>
  <c r="C199" i="2"/>
  <c r="AA199" i="2"/>
  <c r="A199" i="2"/>
  <c r="B200" i="2"/>
  <c r="AI199" i="2"/>
  <c r="Y200" i="2" l="1"/>
  <c r="E200" i="2" s="1"/>
  <c r="AK200" i="2"/>
  <c r="AG199" i="2"/>
  <c r="O199" i="2" s="1"/>
  <c r="L199" i="2" s="1"/>
  <c r="W199" i="2"/>
  <c r="U199" i="2"/>
  <c r="AH200" i="2"/>
  <c r="S200" i="2"/>
  <c r="AJ200" i="2"/>
  <c r="AE200" i="2"/>
  <c r="AD200" i="2"/>
  <c r="Q200" i="2"/>
  <c r="AB200" i="2"/>
  <c r="AA200" i="2"/>
  <c r="A200" i="2"/>
  <c r="C200" i="2"/>
  <c r="B201" i="2"/>
  <c r="AI200" i="2"/>
  <c r="Y201" i="2" l="1"/>
  <c r="E201" i="2" s="1"/>
  <c r="AK201" i="2"/>
  <c r="AG200" i="2"/>
  <c r="O200" i="2" s="1"/>
  <c r="L200" i="2" s="1"/>
  <c r="U200" i="2"/>
  <c r="W200" i="2"/>
  <c r="AH201" i="2"/>
  <c r="S201" i="2"/>
  <c r="AJ201" i="2"/>
  <c r="AD201" i="2"/>
  <c r="AE201" i="2"/>
  <c r="AB201" i="2"/>
  <c r="Q201" i="2"/>
  <c r="AA201" i="2"/>
  <c r="A201" i="2"/>
  <c r="C201" i="2"/>
  <c r="B202" i="2"/>
  <c r="AI201" i="2"/>
  <c r="Y202" i="2" l="1"/>
  <c r="E202" i="2" s="1"/>
  <c r="AK202" i="2"/>
  <c r="AG201" i="2"/>
  <c r="O201" i="2" s="1"/>
  <c r="L201" i="2" s="1"/>
  <c r="W201" i="2"/>
  <c r="U201" i="2"/>
  <c r="AH202" i="2"/>
  <c r="S202" i="2"/>
  <c r="AJ202" i="2"/>
  <c r="AD202" i="2"/>
  <c r="AE202" i="2"/>
  <c r="AB202" i="2"/>
  <c r="C202" i="2"/>
  <c r="Q202" i="2"/>
  <c r="A202" i="2"/>
  <c r="AA202" i="2"/>
  <c r="B203" i="2"/>
  <c r="AI202" i="2"/>
  <c r="Y203" i="2" l="1"/>
  <c r="E203" i="2" s="1"/>
  <c r="AK203" i="2"/>
  <c r="AG202" i="2"/>
  <c r="O202" i="2" s="1"/>
  <c r="L202" i="2" s="1"/>
  <c r="W202" i="2"/>
  <c r="U202" i="2"/>
  <c r="AH203" i="2"/>
  <c r="S203" i="2"/>
  <c r="AJ203" i="2"/>
  <c r="AD203" i="2"/>
  <c r="AE203" i="2"/>
  <c r="AB203" i="2"/>
  <c r="Q203" i="2"/>
  <c r="A203" i="2"/>
  <c r="C203" i="2"/>
  <c r="AA203" i="2"/>
  <c r="B204" i="2"/>
  <c r="AI203" i="2"/>
  <c r="Y204" i="2" l="1"/>
  <c r="E204" i="2" s="1"/>
  <c r="AK204" i="2"/>
  <c r="AG203" i="2"/>
  <c r="O203" i="2" s="1"/>
  <c r="L203" i="2" s="1"/>
  <c r="W203" i="2"/>
  <c r="U203" i="2"/>
  <c r="AH204" i="2"/>
  <c r="S204" i="2"/>
  <c r="AJ204" i="2"/>
  <c r="AD204" i="2"/>
  <c r="AE204" i="2"/>
  <c r="AB204" i="2"/>
  <c r="AA204" i="2"/>
  <c r="Q204" i="2"/>
  <c r="A204" i="2"/>
  <c r="C204" i="2"/>
  <c r="B205" i="2"/>
  <c r="AI204" i="2"/>
  <c r="Y205" i="2" l="1"/>
  <c r="E205" i="2" s="1"/>
  <c r="AK205" i="2"/>
  <c r="AG204" i="2"/>
  <c r="O204" i="2" s="1"/>
  <c r="L204" i="2" s="1"/>
  <c r="U204" i="2"/>
  <c r="W204" i="2"/>
  <c r="AH205" i="2"/>
  <c r="S205" i="2"/>
  <c r="AJ205" i="2"/>
  <c r="AD205" i="2"/>
  <c r="AA205" i="2"/>
  <c r="Q205" i="2"/>
  <c r="AB205" i="2"/>
  <c r="C205" i="2"/>
  <c r="A205" i="2"/>
  <c r="AE205" i="2"/>
  <c r="B206" i="2"/>
  <c r="AI205" i="2"/>
  <c r="Y206" i="2" l="1"/>
  <c r="E206" i="2" s="1"/>
  <c r="AK206" i="2"/>
  <c r="AG205" i="2"/>
  <c r="O205" i="2" s="1"/>
  <c r="L205" i="2" s="1"/>
  <c r="W205" i="2"/>
  <c r="U205" i="2"/>
  <c r="AH206" i="2"/>
  <c r="S206" i="2"/>
  <c r="AJ206" i="2"/>
  <c r="AA206" i="2"/>
  <c r="AE206" i="2"/>
  <c r="C206" i="2"/>
  <c r="AB206" i="2"/>
  <c r="AD206" i="2"/>
  <c r="Q206" i="2"/>
  <c r="A206" i="2"/>
  <c r="B207" i="2"/>
  <c r="AI206" i="2"/>
  <c r="Y207" i="2" l="1"/>
  <c r="E207" i="2" s="1"/>
  <c r="AK207" i="2"/>
  <c r="AG206" i="2"/>
  <c r="O206" i="2" s="1"/>
  <c r="L206" i="2" s="1"/>
  <c r="W206" i="2"/>
  <c r="U206" i="2"/>
  <c r="AH207" i="2"/>
  <c r="S207" i="2"/>
  <c r="AJ207" i="2"/>
  <c r="AB207" i="2"/>
  <c r="AD207" i="2"/>
  <c r="AE207" i="2"/>
  <c r="AA207" i="2"/>
  <c r="Q207" i="2"/>
  <c r="A207" i="2"/>
  <c r="C207" i="2"/>
  <c r="B208" i="2"/>
  <c r="AI207" i="2"/>
  <c r="Y208" i="2" l="1"/>
  <c r="E208" i="2" s="1"/>
  <c r="AK208" i="2"/>
  <c r="AG207" i="2"/>
  <c r="O207" i="2" s="1"/>
  <c r="L207" i="2" s="1"/>
  <c r="W207" i="2"/>
  <c r="U207" i="2"/>
  <c r="AH208" i="2"/>
  <c r="S208" i="2"/>
  <c r="AJ208" i="2"/>
  <c r="AD208" i="2"/>
  <c r="AE208" i="2"/>
  <c r="AB208" i="2"/>
  <c r="AA208" i="2"/>
  <c r="Q208" i="2"/>
  <c r="A208" i="2"/>
  <c r="C208" i="2"/>
  <c r="B209" i="2"/>
  <c r="AI208" i="2"/>
  <c r="Y209" i="2" l="1"/>
  <c r="E209" i="2" s="1"/>
  <c r="AK209" i="2"/>
  <c r="AG208" i="2"/>
  <c r="O208" i="2" s="1"/>
  <c r="L208" i="2" s="1"/>
  <c r="W208" i="2"/>
  <c r="U208" i="2"/>
  <c r="AH209" i="2"/>
  <c r="S209" i="2"/>
  <c r="AJ209" i="2"/>
  <c r="AD209" i="2"/>
  <c r="AE209" i="2"/>
  <c r="AB209" i="2"/>
  <c r="AA209" i="2"/>
  <c r="A209" i="2"/>
  <c r="Q209" i="2"/>
  <c r="C209" i="2"/>
  <c r="B210" i="2"/>
  <c r="AI209" i="2"/>
  <c r="Y210" i="2" l="1"/>
  <c r="E210" i="2" s="1"/>
  <c r="AK210" i="2"/>
  <c r="AG209" i="2"/>
  <c r="O209" i="2" s="1"/>
  <c r="L209" i="2" s="1"/>
  <c r="W209" i="2"/>
  <c r="U209" i="2"/>
  <c r="AH210" i="2"/>
  <c r="S210" i="2"/>
  <c r="AJ210" i="2"/>
  <c r="AA210" i="2"/>
  <c r="AE210" i="2"/>
  <c r="AD210" i="2"/>
  <c r="AB210" i="2"/>
  <c r="A210" i="2"/>
  <c r="C210" i="2"/>
  <c r="Q210" i="2"/>
  <c r="B211" i="2"/>
  <c r="AI210" i="2"/>
  <c r="Y211" i="2" l="1"/>
  <c r="E211" i="2" s="1"/>
  <c r="AK211" i="2"/>
  <c r="AG210" i="2"/>
  <c r="O210" i="2" s="1"/>
  <c r="L210" i="2" s="1"/>
  <c r="W210" i="2"/>
  <c r="U210" i="2"/>
  <c r="AH211" i="2"/>
  <c r="S211" i="2"/>
  <c r="AJ211" i="2"/>
  <c r="AB211" i="2"/>
  <c r="AD211" i="2"/>
  <c r="AE211" i="2"/>
  <c r="AA211" i="2"/>
  <c r="Q211" i="2"/>
  <c r="C211" i="2"/>
  <c r="A211" i="2"/>
  <c r="B212" i="2"/>
  <c r="AI211" i="2"/>
  <c r="Y212" i="2" l="1"/>
  <c r="E212" i="2" s="1"/>
  <c r="AK212" i="2"/>
  <c r="AG211" i="2"/>
  <c r="O211" i="2" s="1"/>
  <c r="L211" i="2" s="1"/>
  <c r="W211" i="2"/>
  <c r="U211" i="2"/>
  <c r="AH212" i="2"/>
  <c r="S212" i="2"/>
  <c r="AJ212" i="2"/>
  <c r="AD212" i="2"/>
  <c r="AA212" i="2"/>
  <c r="AB212" i="2"/>
  <c r="C212" i="2"/>
  <c r="AE212" i="2"/>
  <c r="A212" i="2"/>
  <c r="Q212" i="2"/>
  <c r="B213" i="2"/>
  <c r="AI212" i="2"/>
  <c r="Y213" i="2" l="1"/>
  <c r="E213" i="2" s="1"/>
  <c r="AK213" i="2"/>
  <c r="AG212" i="2"/>
  <c r="O212" i="2" s="1"/>
  <c r="L212" i="2" s="1"/>
  <c r="U212" i="2"/>
  <c r="W212" i="2"/>
  <c r="AH213" i="2"/>
  <c r="S213" i="2"/>
  <c r="AJ213" i="2"/>
  <c r="AD213" i="2"/>
  <c r="AE213" i="2"/>
  <c r="Q213" i="2"/>
  <c r="AB213" i="2"/>
  <c r="C213" i="2"/>
  <c r="AA213" i="2"/>
  <c r="A213" i="2"/>
  <c r="B214" i="2"/>
  <c r="AI213" i="2"/>
  <c r="Y214" i="2" l="1"/>
  <c r="E214" i="2" s="1"/>
  <c r="AK214" i="2"/>
  <c r="W213" i="2"/>
  <c r="U213" i="2"/>
  <c r="AG213" i="2"/>
  <c r="O213" i="2" s="1"/>
  <c r="L213" i="2" s="1"/>
  <c r="AH214" i="2"/>
  <c r="S214" i="2"/>
  <c r="AJ214" i="2"/>
  <c r="Q214" i="2"/>
  <c r="AA214" i="2"/>
  <c r="AE214" i="2"/>
  <c r="AB214" i="2"/>
  <c r="A214" i="2"/>
  <c r="C214" i="2"/>
  <c r="AD214" i="2"/>
  <c r="B215" i="2"/>
  <c r="AI214" i="2"/>
  <c r="Y215" i="2" l="1"/>
  <c r="E215" i="2" s="1"/>
  <c r="AK215" i="2"/>
  <c r="AG214" i="2"/>
  <c r="O214" i="2" s="1"/>
  <c r="L214" i="2" s="1"/>
  <c r="AH215" i="2"/>
  <c r="S215" i="2"/>
  <c r="AJ215" i="2"/>
  <c r="AB215" i="2"/>
  <c r="AD215" i="2"/>
  <c r="AA215" i="2"/>
  <c r="A215" i="2"/>
  <c r="Q215" i="2"/>
  <c r="AE215" i="2"/>
  <c r="C215" i="2"/>
  <c r="W214" i="2"/>
  <c r="U214" i="2"/>
  <c r="B216" i="2"/>
  <c r="AI215" i="2"/>
  <c r="Y216" i="2" l="1"/>
  <c r="E216" i="2" s="1"/>
  <c r="AK216" i="2"/>
  <c r="AG215" i="2"/>
  <c r="O215" i="2" s="1"/>
  <c r="L215" i="2" s="1"/>
  <c r="W215" i="2"/>
  <c r="U215" i="2"/>
  <c r="AH216" i="2"/>
  <c r="S216" i="2"/>
  <c r="AJ216" i="2"/>
  <c r="AE216" i="2"/>
  <c r="AD216" i="2"/>
  <c r="Q216" i="2"/>
  <c r="AB216" i="2"/>
  <c r="AA216" i="2"/>
  <c r="A216" i="2"/>
  <c r="C216" i="2"/>
  <c r="B217" i="2"/>
  <c r="AI216" i="2"/>
  <c r="Y217" i="2" l="1"/>
  <c r="E217" i="2" s="1"/>
  <c r="AK217" i="2"/>
  <c r="AG216" i="2"/>
  <c r="O216" i="2" s="1"/>
  <c r="L216" i="2" s="1"/>
  <c r="U216" i="2"/>
  <c r="W216" i="2"/>
  <c r="AH217" i="2"/>
  <c r="S217" i="2"/>
  <c r="AJ217" i="2"/>
  <c r="AD217" i="2"/>
  <c r="AE217" i="2"/>
  <c r="AA217" i="2"/>
  <c r="AB217" i="2"/>
  <c r="Q217" i="2"/>
  <c r="A217" i="2"/>
  <c r="C217" i="2"/>
  <c r="B218" i="2"/>
  <c r="AI217" i="2"/>
  <c r="Y218" i="2" l="1"/>
  <c r="E218" i="2" s="1"/>
  <c r="AK218" i="2"/>
  <c r="AG217" i="2"/>
  <c r="O217" i="2" s="1"/>
  <c r="L217" i="2" s="1"/>
  <c r="W217" i="2"/>
  <c r="U217" i="2"/>
  <c r="AH218" i="2"/>
  <c r="S218" i="2"/>
  <c r="AJ218" i="2"/>
  <c r="AE218" i="2"/>
  <c r="AB218" i="2"/>
  <c r="AD218" i="2"/>
  <c r="AA218" i="2"/>
  <c r="Q218" i="2"/>
  <c r="C218" i="2"/>
  <c r="A218" i="2"/>
  <c r="B219" i="2"/>
  <c r="AI218" i="2"/>
  <c r="Y219" i="2" l="1"/>
  <c r="E219" i="2" s="1"/>
  <c r="AK219" i="2"/>
  <c r="AG218" i="2"/>
  <c r="O218" i="2" s="1"/>
  <c r="L218" i="2" s="1"/>
  <c r="W218" i="2"/>
  <c r="U218" i="2"/>
  <c r="AH219" i="2"/>
  <c r="S219" i="2"/>
  <c r="AJ219" i="2"/>
  <c r="AD219" i="2"/>
  <c r="AB219" i="2"/>
  <c r="C219" i="2"/>
  <c r="A219" i="2"/>
  <c r="Q219" i="2"/>
  <c r="AE219" i="2"/>
  <c r="AA219" i="2"/>
  <c r="B220" i="2"/>
  <c r="AI219" i="2"/>
  <c r="Y220" i="2" l="1"/>
  <c r="E220" i="2" s="1"/>
  <c r="AK220" i="2"/>
  <c r="AG219" i="2"/>
  <c r="O219" i="2" s="1"/>
  <c r="L219" i="2" s="1"/>
  <c r="W219" i="2"/>
  <c r="U219" i="2"/>
  <c r="AH220" i="2"/>
  <c r="S220" i="2"/>
  <c r="AJ220" i="2"/>
  <c r="AD220" i="2"/>
  <c r="AE220" i="2"/>
  <c r="Q220" i="2"/>
  <c r="A220" i="2"/>
  <c r="C220" i="2"/>
  <c r="AA220" i="2"/>
  <c r="AB220" i="2"/>
  <c r="B221" i="2"/>
  <c r="AI220" i="2"/>
  <c r="Y221" i="2" l="1"/>
  <c r="E221" i="2" s="1"/>
  <c r="AK221" i="2"/>
  <c r="AG220" i="2"/>
  <c r="O220" i="2" s="1"/>
  <c r="L220" i="2" s="1"/>
  <c r="U220" i="2"/>
  <c r="W220" i="2"/>
  <c r="AH221" i="2"/>
  <c r="S221" i="2"/>
  <c r="AJ221" i="2"/>
  <c r="AD221" i="2"/>
  <c r="AE221" i="2"/>
  <c r="AB221" i="2"/>
  <c r="A221" i="2"/>
  <c r="AA221" i="2"/>
  <c r="Q221" i="2"/>
  <c r="C221" i="2"/>
  <c r="B222" i="2"/>
  <c r="AI221" i="2"/>
  <c r="Y222" i="2" l="1"/>
  <c r="E222" i="2" s="1"/>
  <c r="AK222" i="2"/>
  <c r="AG221" i="2"/>
  <c r="O221" i="2" s="1"/>
  <c r="L221" i="2" s="1"/>
  <c r="W221" i="2"/>
  <c r="U221" i="2"/>
  <c r="AH222" i="2"/>
  <c r="S222" i="2"/>
  <c r="AJ222" i="2"/>
  <c r="AA222" i="2"/>
  <c r="AB222" i="2"/>
  <c r="AE222" i="2"/>
  <c r="AD222" i="2"/>
  <c r="C222" i="2"/>
  <c r="A222" i="2"/>
  <c r="Q222" i="2"/>
  <c r="B223" i="2"/>
  <c r="AI222" i="2"/>
  <c r="Y223" i="2" l="1"/>
  <c r="E223" i="2" s="1"/>
  <c r="AK223" i="2"/>
  <c r="AG222" i="2"/>
  <c r="O222" i="2" s="1"/>
  <c r="L222" i="2" s="1"/>
  <c r="W222" i="2"/>
  <c r="U222" i="2"/>
  <c r="AH223" i="2"/>
  <c r="S223" i="2"/>
  <c r="AJ223" i="2"/>
  <c r="Q223" i="2"/>
  <c r="AE223" i="2"/>
  <c r="AA223" i="2"/>
  <c r="AD223" i="2"/>
  <c r="A223" i="2"/>
  <c r="AB223" i="2"/>
  <c r="C223" i="2"/>
  <c r="B224" i="2"/>
  <c r="AI223" i="2"/>
  <c r="Y224" i="2" l="1"/>
  <c r="E224" i="2" s="1"/>
  <c r="AK224" i="2"/>
  <c r="AG223" i="2"/>
  <c r="O223" i="2" s="1"/>
  <c r="L223" i="2" s="1"/>
  <c r="W223" i="2"/>
  <c r="U223" i="2"/>
  <c r="AH224" i="2"/>
  <c r="S224" i="2"/>
  <c r="AJ224" i="2"/>
  <c r="AD224" i="2"/>
  <c r="AB224" i="2"/>
  <c r="AA224" i="2"/>
  <c r="AE224" i="2"/>
  <c r="Q224" i="2"/>
  <c r="A224" i="2"/>
  <c r="C224" i="2"/>
  <c r="B225" i="2"/>
  <c r="AI224" i="2"/>
  <c r="Y225" i="2" l="1"/>
  <c r="E225" i="2" s="1"/>
  <c r="AK225" i="2"/>
  <c r="AG224" i="2"/>
  <c r="O224" i="2" s="1"/>
  <c r="L224" i="2" s="1"/>
  <c r="W224" i="2"/>
  <c r="U224" i="2"/>
  <c r="AH225" i="2"/>
  <c r="S225" i="2"/>
  <c r="AJ225" i="2"/>
  <c r="AD225" i="2"/>
  <c r="AE225" i="2"/>
  <c r="AB225" i="2"/>
  <c r="AA225" i="2"/>
  <c r="C225" i="2"/>
  <c r="A225" i="2"/>
  <c r="Q225" i="2"/>
  <c r="B226" i="2"/>
  <c r="AI225" i="2"/>
  <c r="Y226" i="2" l="1"/>
  <c r="E226" i="2" s="1"/>
  <c r="AK226" i="2"/>
  <c r="AG225" i="2"/>
  <c r="O225" i="2" s="1"/>
  <c r="L225" i="2" s="1"/>
  <c r="W225" i="2"/>
  <c r="U225" i="2"/>
  <c r="AH226" i="2"/>
  <c r="S226" i="2"/>
  <c r="AJ226" i="2"/>
  <c r="AA226" i="2"/>
  <c r="AD226" i="2"/>
  <c r="AB226" i="2"/>
  <c r="A226" i="2"/>
  <c r="Q226" i="2"/>
  <c r="AE226" i="2"/>
  <c r="C226" i="2"/>
  <c r="B227" i="2"/>
  <c r="AI226" i="2"/>
  <c r="Y227" i="2" l="1"/>
  <c r="E227" i="2" s="1"/>
  <c r="AK227" i="2"/>
  <c r="AG226" i="2"/>
  <c r="O226" i="2" s="1"/>
  <c r="L226" i="2" s="1"/>
  <c r="W226" i="2"/>
  <c r="U226" i="2"/>
  <c r="AH227" i="2"/>
  <c r="S227" i="2"/>
  <c r="AJ227" i="2"/>
  <c r="AB227" i="2"/>
  <c r="AD227" i="2"/>
  <c r="AA227" i="2"/>
  <c r="AE227" i="2"/>
  <c r="Q227" i="2"/>
  <c r="A227" i="2"/>
  <c r="C227" i="2"/>
  <c r="B228" i="2"/>
  <c r="AI227" i="2"/>
  <c r="Y228" i="2" l="1"/>
  <c r="E228" i="2" s="1"/>
  <c r="AK228" i="2"/>
  <c r="AG227" i="2"/>
  <c r="O227" i="2" s="1"/>
  <c r="L227" i="2" s="1"/>
  <c r="W227" i="2"/>
  <c r="U227" i="2"/>
  <c r="AH228" i="2"/>
  <c r="S228" i="2"/>
  <c r="AJ228" i="2"/>
  <c r="AD228" i="2"/>
  <c r="AE228" i="2"/>
  <c r="AB228" i="2"/>
  <c r="AA228" i="2"/>
  <c r="Q228" i="2"/>
  <c r="C228" i="2"/>
  <c r="A228" i="2"/>
  <c r="B229" i="2"/>
  <c r="AI228" i="2"/>
  <c r="Y229" i="2" l="1"/>
  <c r="E229" i="2" s="1"/>
  <c r="AK229" i="2"/>
  <c r="AG228" i="2"/>
  <c r="O228" i="2" s="1"/>
  <c r="L228" i="2" s="1"/>
  <c r="U228" i="2"/>
  <c r="W228" i="2"/>
  <c r="AH229" i="2"/>
  <c r="S229" i="2"/>
  <c r="AJ229" i="2"/>
  <c r="AD229" i="2"/>
  <c r="Q229" i="2"/>
  <c r="AE229" i="2"/>
  <c r="AB229" i="2"/>
  <c r="AA229" i="2"/>
  <c r="A229" i="2"/>
  <c r="C229" i="2"/>
  <c r="B230" i="2"/>
  <c r="AI229" i="2"/>
  <c r="Y230" i="2" l="1"/>
  <c r="E230" i="2" s="1"/>
  <c r="AK230" i="2"/>
  <c r="AG229" i="2"/>
  <c r="O229" i="2" s="1"/>
  <c r="L229" i="2" s="1"/>
  <c r="W229" i="2"/>
  <c r="U229" i="2"/>
  <c r="AH230" i="2"/>
  <c r="S230" i="2"/>
  <c r="AJ230" i="2"/>
  <c r="AA230" i="2"/>
  <c r="AE230" i="2"/>
  <c r="AB230" i="2"/>
  <c r="A230" i="2"/>
  <c r="Q230" i="2"/>
  <c r="C230" i="2"/>
  <c r="AD230" i="2"/>
  <c r="B231" i="2"/>
  <c r="AI230" i="2"/>
  <c r="Y231" i="2" l="1"/>
  <c r="E231" i="2" s="1"/>
  <c r="AK231" i="2"/>
  <c r="AG230" i="2"/>
  <c r="O230" i="2" s="1"/>
  <c r="L230" i="2" s="1"/>
  <c r="W230" i="2"/>
  <c r="U230" i="2"/>
  <c r="AH231" i="2"/>
  <c r="S231" i="2"/>
  <c r="AJ231" i="2"/>
  <c r="AB231" i="2"/>
  <c r="AA231" i="2"/>
  <c r="Q231" i="2"/>
  <c r="AD231" i="2"/>
  <c r="C231" i="2"/>
  <c r="A231" i="2"/>
  <c r="AE231" i="2"/>
  <c r="B232" i="2"/>
  <c r="AI231" i="2"/>
  <c r="Y232" i="2" l="1"/>
  <c r="E232" i="2" s="1"/>
  <c r="AK232" i="2"/>
  <c r="AG231" i="2"/>
  <c r="O231" i="2" s="1"/>
  <c r="L231" i="2" s="1"/>
  <c r="W231" i="2"/>
  <c r="U231" i="2"/>
  <c r="AH232" i="2"/>
  <c r="S232" i="2"/>
  <c r="AJ232" i="2"/>
  <c r="AE232" i="2"/>
  <c r="AD232" i="2"/>
  <c r="AB232" i="2"/>
  <c r="AA232" i="2"/>
  <c r="Q232" i="2"/>
  <c r="A232" i="2"/>
  <c r="C232" i="2"/>
  <c r="B233" i="2"/>
  <c r="AI232" i="2"/>
  <c r="Y233" i="2" l="1"/>
  <c r="E233" i="2" s="1"/>
  <c r="AK233" i="2"/>
  <c r="AG232" i="2"/>
  <c r="O232" i="2" s="1"/>
  <c r="L232" i="2" s="1"/>
  <c r="U232" i="2"/>
  <c r="W232" i="2"/>
  <c r="AH233" i="2"/>
  <c r="S233" i="2"/>
  <c r="AJ233" i="2"/>
  <c r="AD233" i="2"/>
  <c r="AA233" i="2"/>
  <c r="AB233" i="2"/>
  <c r="Q233" i="2"/>
  <c r="AE233" i="2"/>
  <c r="A233" i="2"/>
  <c r="C233" i="2"/>
  <c r="B234" i="2"/>
  <c r="AI233" i="2"/>
  <c r="Y234" i="2" l="1"/>
  <c r="E234" i="2" s="1"/>
  <c r="AK234" i="2"/>
  <c r="AG233" i="2"/>
  <c r="O233" i="2" s="1"/>
  <c r="L233" i="2" s="1"/>
  <c r="W233" i="2"/>
  <c r="U233" i="2"/>
  <c r="AH234" i="2"/>
  <c r="S234" i="2"/>
  <c r="AJ234" i="2"/>
  <c r="AD234" i="2"/>
  <c r="AA234" i="2"/>
  <c r="A234" i="2"/>
  <c r="AE234" i="2"/>
  <c r="C234" i="2"/>
  <c r="Q234" i="2"/>
  <c r="AB234" i="2"/>
  <c r="B235" i="2"/>
  <c r="AI234" i="2"/>
  <c r="Y235" i="2" l="1"/>
  <c r="E235" i="2" s="1"/>
  <c r="AK235" i="2"/>
  <c r="AG234" i="2"/>
  <c r="O234" i="2" s="1"/>
  <c r="L234" i="2" s="1"/>
  <c r="W234" i="2"/>
  <c r="U234" i="2"/>
  <c r="AH235" i="2"/>
  <c r="S235" i="2"/>
  <c r="AJ235" i="2"/>
  <c r="AD235" i="2"/>
  <c r="AA235" i="2"/>
  <c r="AB235" i="2"/>
  <c r="AE235" i="2"/>
  <c r="A235" i="2"/>
  <c r="C235" i="2"/>
  <c r="Q235" i="2"/>
  <c r="B236" i="2"/>
  <c r="AI235" i="2"/>
  <c r="Y236" i="2" l="1"/>
  <c r="E236" i="2" s="1"/>
  <c r="AK236" i="2"/>
  <c r="W235" i="2"/>
  <c r="U235" i="2"/>
  <c r="AG235" i="2"/>
  <c r="O235" i="2" s="1"/>
  <c r="L235" i="2" s="1"/>
  <c r="AH236" i="2"/>
  <c r="S236" i="2"/>
  <c r="AJ236" i="2"/>
  <c r="AD236" i="2"/>
  <c r="AE236" i="2"/>
  <c r="Q236" i="2"/>
  <c r="AB236" i="2"/>
  <c r="AA236" i="2"/>
  <c r="A236" i="2"/>
  <c r="C236" i="2"/>
  <c r="B237" i="2"/>
  <c r="AI236" i="2"/>
  <c r="Y237" i="2" l="1"/>
  <c r="E237" i="2" s="1"/>
  <c r="AK237" i="2"/>
  <c r="AG236" i="2"/>
  <c r="O236" i="2" s="1"/>
  <c r="L236" i="2" s="1"/>
  <c r="AH237" i="2"/>
  <c r="S237" i="2"/>
  <c r="AJ237" i="2"/>
  <c r="AD237" i="2"/>
  <c r="AA237" i="2"/>
  <c r="AE237" i="2"/>
  <c r="AB237" i="2"/>
  <c r="Q237" i="2"/>
  <c r="A237" i="2"/>
  <c r="C237" i="2"/>
  <c r="U236" i="2"/>
  <c r="W236" i="2"/>
  <c r="B238" i="2"/>
  <c r="AI237" i="2"/>
  <c r="Y238" i="2" l="1"/>
  <c r="E238" i="2" s="1"/>
  <c r="AK238" i="2"/>
  <c r="AG237" i="2"/>
  <c r="O237" i="2" s="1"/>
  <c r="L237" i="2" s="1"/>
  <c r="W237" i="2"/>
  <c r="U237" i="2"/>
  <c r="AH238" i="2"/>
  <c r="S238" i="2"/>
  <c r="AJ238" i="2"/>
  <c r="AA238" i="2"/>
  <c r="AB238" i="2"/>
  <c r="AE238" i="2"/>
  <c r="C238" i="2"/>
  <c r="AD238" i="2"/>
  <c r="Q238" i="2"/>
  <c r="A238" i="2"/>
  <c r="B239" i="2"/>
  <c r="AI238" i="2"/>
  <c r="Y239" i="2" l="1"/>
  <c r="E239" i="2" s="1"/>
  <c r="AK239" i="2"/>
  <c r="AG238" i="2"/>
  <c r="O238" i="2" s="1"/>
  <c r="L238" i="2" s="1"/>
  <c r="W238" i="2"/>
  <c r="U238" i="2"/>
  <c r="AH239" i="2"/>
  <c r="S239" i="2"/>
  <c r="AJ239" i="2"/>
  <c r="AE239" i="2"/>
  <c r="AA239" i="2"/>
  <c r="AB239" i="2"/>
  <c r="AD239" i="2"/>
  <c r="A239" i="2"/>
  <c r="C239" i="2"/>
  <c r="Q239" i="2"/>
  <c r="B240" i="2"/>
  <c r="AI239" i="2"/>
  <c r="Y240" i="2" l="1"/>
  <c r="E240" i="2" s="1"/>
  <c r="AK240" i="2"/>
  <c r="AG239" i="2"/>
  <c r="O239" i="2" s="1"/>
  <c r="L239" i="2" s="1"/>
  <c r="W239" i="2"/>
  <c r="U239" i="2"/>
  <c r="AH240" i="2"/>
  <c r="S240" i="2"/>
  <c r="AJ240" i="2"/>
  <c r="AD240" i="2"/>
  <c r="AE240" i="2"/>
  <c r="AA240" i="2"/>
  <c r="AB240" i="2"/>
  <c r="Q240" i="2"/>
  <c r="C240" i="2"/>
  <c r="A240" i="2"/>
  <c r="B241" i="2"/>
  <c r="AI240" i="2"/>
  <c r="Y241" i="2" l="1"/>
  <c r="E241" i="2" s="1"/>
  <c r="AK241" i="2"/>
  <c r="AG240" i="2"/>
  <c r="O240" i="2" s="1"/>
  <c r="L240" i="2" s="1"/>
  <c r="W240" i="2"/>
  <c r="U240" i="2"/>
  <c r="AH241" i="2"/>
  <c r="S241" i="2"/>
  <c r="AJ241" i="2"/>
  <c r="AD241" i="2"/>
  <c r="AE241" i="2"/>
  <c r="AA241" i="2"/>
  <c r="Q241" i="2"/>
  <c r="AB241" i="2"/>
  <c r="A241" i="2"/>
  <c r="C241" i="2"/>
  <c r="B242" i="2"/>
  <c r="AI241" i="2"/>
  <c r="Y242" i="2" l="1"/>
  <c r="E242" i="2" s="1"/>
  <c r="AK242" i="2"/>
  <c r="AG241" i="2"/>
  <c r="O241" i="2" s="1"/>
  <c r="L241" i="2" s="1"/>
  <c r="W241" i="2"/>
  <c r="U241" i="2"/>
  <c r="AH242" i="2"/>
  <c r="S242" i="2"/>
  <c r="AJ242" i="2"/>
  <c r="AA242" i="2"/>
  <c r="AB242" i="2"/>
  <c r="AD242" i="2"/>
  <c r="AE242" i="2"/>
  <c r="A242" i="2"/>
  <c r="Q242" i="2"/>
  <c r="C242" i="2"/>
  <c r="B243" i="2"/>
  <c r="AI242" i="2"/>
  <c r="Y243" i="2" l="1"/>
  <c r="E243" i="2" s="1"/>
  <c r="AK243" i="2"/>
  <c r="AG242" i="2"/>
  <c r="O242" i="2" s="1"/>
  <c r="L242" i="2" s="1"/>
  <c r="W242" i="2"/>
  <c r="U242" i="2"/>
  <c r="AH243" i="2"/>
  <c r="S243" i="2"/>
  <c r="AJ243" i="2"/>
  <c r="AB243" i="2"/>
  <c r="AD243" i="2"/>
  <c r="AE243" i="2"/>
  <c r="AA243" i="2"/>
  <c r="C243" i="2"/>
  <c r="A243" i="2"/>
  <c r="Q243" i="2"/>
  <c r="B244" i="2"/>
  <c r="AI243" i="2"/>
  <c r="Y244" i="2" l="1"/>
  <c r="E244" i="2" s="1"/>
  <c r="AK244" i="2"/>
  <c r="AG243" i="2"/>
  <c r="O243" i="2" s="1"/>
  <c r="L243" i="2" s="1"/>
  <c r="W243" i="2"/>
  <c r="U243" i="2"/>
  <c r="AH244" i="2"/>
  <c r="S244" i="2"/>
  <c r="AJ244" i="2"/>
  <c r="AD244" i="2"/>
  <c r="AB244" i="2"/>
  <c r="C244" i="2"/>
  <c r="AA244" i="2"/>
  <c r="A244" i="2"/>
  <c r="Q244" i="2"/>
  <c r="AE244" i="2"/>
  <c r="B245" i="2"/>
  <c r="AI244" i="2"/>
  <c r="Y245" i="2" l="1"/>
  <c r="E245" i="2" s="1"/>
  <c r="AK245" i="2"/>
  <c r="AG244" i="2"/>
  <c r="O244" i="2" s="1"/>
  <c r="L244" i="2" s="1"/>
  <c r="U244" i="2"/>
  <c r="W244" i="2"/>
  <c r="AH245" i="2"/>
  <c r="S245" i="2"/>
  <c r="AJ245" i="2"/>
  <c r="AD245" i="2"/>
  <c r="Q245" i="2"/>
  <c r="AB245" i="2"/>
  <c r="AA245" i="2"/>
  <c r="AE245" i="2"/>
  <c r="C245" i="2"/>
  <c r="A245" i="2"/>
  <c r="B246" i="2"/>
  <c r="AI245" i="2"/>
  <c r="Y246" i="2" l="1"/>
  <c r="E246" i="2" s="1"/>
  <c r="AK246" i="2"/>
  <c r="AG245" i="2"/>
  <c r="O245" i="2" s="1"/>
  <c r="L245" i="2" s="1"/>
  <c r="W245" i="2"/>
  <c r="U245" i="2"/>
  <c r="AH246" i="2"/>
  <c r="S246" i="2"/>
  <c r="AJ246" i="2"/>
  <c r="AE246" i="2"/>
  <c r="AB246" i="2"/>
  <c r="AA246" i="2"/>
  <c r="Q246" i="2"/>
  <c r="A246" i="2"/>
  <c r="C246" i="2"/>
  <c r="AD246" i="2"/>
  <c r="B247" i="2"/>
  <c r="AI246" i="2"/>
  <c r="Y247" i="2" l="1"/>
  <c r="E247" i="2" s="1"/>
  <c r="AK247" i="2"/>
  <c r="AG246" i="2"/>
  <c r="O246" i="2" s="1"/>
  <c r="L246" i="2" s="1"/>
  <c r="W246" i="2"/>
  <c r="U246" i="2"/>
  <c r="AH247" i="2"/>
  <c r="S247" i="2"/>
  <c r="AJ247" i="2"/>
  <c r="AB247" i="2"/>
  <c r="AA247" i="2"/>
  <c r="AD247" i="2"/>
  <c r="AE247" i="2"/>
  <c r="A247" i="2"/>
  <c r="C247" i="2"/>
  <c r="Q247" i="2"/>
  <c r="B248" i="2"/>
  <c r="AI247" i="2"/>
  <c r="Y248" i="2" l="1"/>
  <c r="E248" i="2" s="1"/>
  <c r="AK248" i="2"/>
  <c r="AG247" i="2"/>
  <c r="O247" i="2" s="1"/>
  <c r="L247" i="2" s="1"/>
  <c r="W247" i="2"/>
  <c r="U247" i="2"/>
  <c r="AH248" i="2"/>
  <c r="S248" i="2"/>
  <c r="AJ248" i="2"/>
  <c r="AE248" i="2"/>
  <c r="AD248" i="2"/>
  <c r="Q248" i="2"/>
  <c r="AB248" i="2"/>
  <c r="A248" i="2"/>
  <c r="C248" i="2"/>
  <c r="AA248" i="2"/>
  <c r="B249" i="2"/>
  <c r="AI248" i="2"/>
  <c r="Y249" i="2" l="1"/>
  <c r="E249" i="2" s="1"/>
  <c r="AK249" i="2"/>
  <c r="AG248" i="2"/>
  <c r="O248" i="2" s="1"/>
  <c r="L248" i="2" s="1"/>
  <c r="U248" i="2"/>
  <c r="W248" i="2"/>
  <c r="AH249" i="2"/>
  <c r="S249" i="2"/>
  <c r="AJ249" i="2"/>
  <c r="AD249" i="2"/>
  <c r="Q249" i="2"/>
  <c r="AE249" i="2"/>
  <c r="AB249" i="2"/>
  <c r="A249" i="2"/>
  <c r="C249" i="2"/>
  <c r="AA249" i="2"/>
  <c r="B250" i="2"/>
  <c r="AI249" i="2"/>
  <c r="Y250" i="2" l="1"/>
  <c r="E250" i="2" s="1"/>
  <c r="AK250" i="2"/>
  <c r="AG249" i="2"/>
  <c r="O249" i="2" s="1"/>
  <c r="L249" i="2" s="1"/>
  <c r="W249" i="2"/>
  <c r="U249" i="2"/>
  <c r="AH250" i="2"/>
  <c r="S250" i="2"/>
  <c r="AJ250" i="2"/>
  <c r="AD250" i="2"/>
  <c r="AA250" i="2"/>
  <c r="AE250" i="2"/>
  <c r="AB250" i="2"/>
  <c r="Q250" i="2"/>
  <c r="A250" i="2"/>
  <c r="C250" i="2"/>
  <c r="B251" i="2"/>
  <c r="AI250" i="2"/>
  <c r="Y251" i="2" l="1"/>
  <c r="E251" i="2" s="1"/>
  <c r="AK251" i="2"/>
  <c r="AG250" i="2"/>
  <c r="O250" i="2" s="1"/>
  <c r="L250" i="2" s="1"/>
  <c r="W250" i="2"/>
  <c r="U250" i="2"/>
  <c r="AH251" i="2"/>
  <c r="S251" i="2"/>
  <c r="AJ251" i="2"/>
  <c r="AB251" i="2"/>
  <c r="AD251" i="2"/>
  <c r="AE251" i="2"/>
  <c r="AA251" i="2"/>
  <c r="Q251" i="2"/>
  <c r="C251" i="2"/>
  <c r="A251" i="2"/>
  <c r="B252" i="2"/>
  <c r="AI251" i="2"/>
  <c r="Y252" i="2" l="1"/>
  <c r="E252" i="2" s="1"/>
  <c r="AK252" i="2"/>
  <c r="AG251" i="2"/>
  <c r="O251" i="2" s="1"/>
  <c r="L251" i="2" s="1"/>
  <c r="W251" i="2"/>
  <c r="U251" i="2"/>
  <c r="AH252" i="2"/>
  <c r="S252" i="2"/>
  <c r="AJ252" i="2"/>
  <c r="AD252" i="2"/>
  <c r="AE252" i="2"/>
  <c r="AB252" i="2"/>
  <c r="AA252" i="2"/>
  <c r="Q252" i="2"/>
  <c r="A252" i="2"/>
  <c r="C252" i="2"/>
  <c r="B253" i="2"/>
  <c r="AI252" i="2"/>
  <c r="Y253" i="2" l="1"/>
  <c r="E253" i="2" s="1"/>
  <c r="AK253" i="2"/>
  <c r="AG252" i="2"/>
  <c r="O252" i="2" s="1"/>
  <c r="L252" i="2" s="1"/>
  <c r="U252" i="2"/>
  <c r="W252" i="2"/>
  <c r="AH253" i="2"/>
  <c r="S253" i="2"/>
  <c r="AJ253" i="2"/>
  <c r="AD253" i="2"/>
  <c r="AE253" i="2"/>
  <c r="AB253" i="2"/>
  <c r="AA253" i="2"/>
  <c r="A253" i="2"/>
  <c r="Q253" i="2"/>
  <c r="C253" i="2"/>
  <c r="B254" i="2"/>
  <c r="AI253" i="2"/>
  <c r="Y254" i="2" l="1"/>
  <c r="E254" i="2" s="1"/>
  <c r="AK254" i="2"/>
  <c r="AG253" i="2"/>
  <c r="O253" i="2" s="1"/>
  <c r="L253" i="2" s="1"/>
  <c r="W253" i="2"/>
  <c r="U253" i="2"/>
  <c r="AH254" i="2"/>
  <c r="S254" i="2"/>
  <c r="AJ254" i="2"/>
  <c r="AD254" i="2"/>
  <c r="AA254" i="2"/>
  <c r="AB254" i="2"/>
  <c r="AE254" i="2"/>
  <c r="C254" i="2"/>
  <c r="A254" i="2"/>
  <c r="Q254" i="2"/>
  <c r="B255" i="2"/>
  <c r="AI254" i="2"/>
  <c r="Y255" i="2" l="1"/>
  <c r="E255" i="2" s="1"/>
  <c r="AK255" i="2"/>
  <c r="AG254" i="2"/>
  <c r="O254" i="2" s="1"/>
  <c r="L254" i="2" s="1"/>
  <c r="W254" i="2"/>
  <c r="U254" i="2"/>
  <c r="AH255" i="2"/>
  <c r="S255" i="2"/>
  <c r="AJ255" i="2"/>
  <c r="AD255" i="2"/>
  <c r="Q255" i="2"/>
  <c r="AE255" i="2"/>
  <c r="A255" i="2"/>
  <c r="AB255" i="2"/>
  <c r="AA255" i="2"/>
  <c r="C255" i="2"/>
  <c r="B256" i="2"/>
  <c r="AI255" i="2"/>
  <c r="Y256" i="2" l="1"/>
  <c r="E256" i="2" s="1"/>
  <c r="AK256" i="2"/>
  <c r="AG255" i="2"/>
  <c r="O255" i="2" s="1"/>
  <c r="L255" i="2" s="1"/>
  <c r="W255" i="2"/>
  <c r="U255" i="2"/>
  <c r="AH256" i="2"/>
  <c r="S256" i="2"/>
  <c r="AJ256" i="2"/>
  <c r="AD256" i="2"/>
  <c r="AE256" i="2"/>
  <c r="AB256" i="2"/>
  <c r="Q256" i="2"/>
  <c r="AA256" i="2"/>
  <c r="C256" i="2"/>
  <c r="A256" i="2"/>
  <c r="B257" i="2"/>
  <c r="AI256" i="2"/>
  <c r="Y257" i="2" l="1"/>
  <c r="E257" i="2" s="1"/>
  <c r="AK257" i="2"/>
  <c r="AG256" i="2"/>
  <c r="O256" i="2" s="1"/>
  <c r="L256" i="2" s="1"/>
  <c r="W256" i="2"/>
  <c r="U256" i="2"/>
  <c r="AH257" i="2"/>
  <c r="S257" i="2"/>
  <c r="AJ257" i="2"/>
  <c r="AD257" i="2"/>
  <c r="AE257" i="2"/>
  <c r="AB257" i="2"/>
  <c r="AA257" i="2"/>
  <c r="C257" i="2"/>
  <c r="Q257" i="2"/>
  <c r="A257" i="2"/>
  <c r="B258" i="2"/>
  <c r="AI257" i="2"/>
  <c r="Y258" i="2" l="1"/>
  <c r="E258" i="2" s="1"/>
  <c r="AK258" i="2"/>
  <c r="AG257" i="2"/>
  <c r="O257" i="2" s="1"/>
  <c r="L257" i="2" s="1"/>
  <c r="W257" i="2"/>
  <c r="U257" i="2"/>
  <c r="AH258" i="2"/>
  <c r="S258" i="2"/>
  <c r="AJ258" i="2"/>
  <c r="AD258" i="2"/>
  <c r="AA258" i="2"/>
  <c r="AE258" i="2"/>
  <c r="AB258" i="2"/>
  <c r="Q258" i="2"/>
  <c r="A258" i="2"/>
  <c r="C258" i="2"/>
  <c r="B259" i="2"/>
  <c r="AI258" i="2"/>
  <c r="Y259" i="2" l="1"/>
  <c r="E259" i="2" s="1"/>
  <c r="AK259" i="2"/>
  <c r="AG258" i="2"/>
  <c r="O258" i="2" s="1"/>
  <c r="L258" i="2" s="1"/>
  <c r="W258" i="2"/>
  <c r="U258" i="2"/>
  <c r="AH259" i="2"/>
  <c r="S259" i="2"/>
  <c r="AJ259" i="2"/>
  <c r="AB259" i="2"/>
  <c r="AE259" i="2"/>
  <c r="AA259" i="2"/>
  <c r="AD259" i="2"/>
  <c r="Q259" i="2"/>
  <c r="C259" i="2"/>
  <c r="A259" i="2"/>
  <c r="B260" i="2"/>
  <c r="AI259" i="2"/>
  <c r="Y260" i="2" l="1"/>
  <c r="E260" i="2" s="1"/>
  <c r="AK260" i="2"/>
  <c r="AG259" i="2"/>
  <c r="O259" i="2" s="1"/>
  <c r="L259" i="2" s="1"/>
  <c r="W259" i="2"/>
  <c r="U259" i="2"/>
  <c r="AH260" i="2"/>
  <c r="S260" i="2"/>
  <c r="AJ260" i="2"/>
  <c r="AD260" i="2"/>
  <c r="AB260" i="2"/>
  <c r="AE260" i="2"/>
  <c r="AA260" i="2"/>
  <c r="Q260" i="2"/>
  <c r="C260" i="2"/>
  <c r="A260" i="2"/>
  <c r="B261" i="2"/>
  <c r="AI260" i="2"/>
  <c r="Y261" i="2" l="1"/>
  <c r="E261" i="2" s="1"/>
  <c r="AK261" i="2"/>
  <c r="AG260" i="2"/>
  <c r="O260" i="2" s="1"/>
  <c r="L260" i="2" s="1"/>
  <c r="U260" i="2"/>
  <c r="W260" i="2"/>
  <c r="AH261" i="2"/>
  <c r="S261" i="2"/>
  <c r="AJ261" i="2"/>
  <c r="AD261" i="2"/>
  <c r="AB261" i="2"/>
  <c r="AA261" i="2"/>
  <c r="Q261" i="2"/>
  <c r="AE261" i="2"/>
  <c r="A261" i="2"/>
  <c r="C261" i="2"/>
  <c r="B262" i="2"/>
  <c r="AI261" i="2"/>
  <c r="Y262" i="2" l="1"/>
  <c r="E262" i="2" s="1"/>
  <c r="AK262" i="2"/>
  <c r="AG261" i="2"/>
  <c r="O261" i="2" s="1"/>
  <c r="L261" i="2" s="1"/>
  <c r="W261" i="2"/>
  <c r="U261" i="2"/>
  <c r="AH262" i="2"/>
  <c r="S262" i="2"/>
  <c r="AJ262" i="2"/>
  <c r="AD262" i="2"/>
  <c r="AA262" i="2"/>
  <c r="Q262" i="2"/>
  <c r="AB262" i="2"/>
  <c r="A262" i="2"/>
  <c r="C262" i="2"/>
  <c r="AE262" i="2"/>
  <c r="B263" i="2"/>
  <c r="AI262" i="2"/>
  <c r="Y263" i="2" l="1"/>
  <c r="E263" i="2" s="1"/>
  <c r="AK263" i="2"/>
  <c r="AG262" i="2"/>
  <c r="O262" i="2" s="1"/>
  <c r="L262" i="2" s="1"/>
  <c r="W262" i="2"/>
  <c r="U262" i="2"/>
  <c r="AH263" i="2"/>
  <c r="S263" i="2"/>
  <c r="AJ263" i="2"/>
  <c r="AB263" i="2"/>
  <c r="AE263" i="2"/>
  <c r="Q263" i="2"/>
  <c r="AD263" i="2"/>
  <c r="AA263" i="2"/>
  <c r="C263" i="2"/>
  <c r="A263" i="2"/>
  <c r="B264" i="2"/>
  <c r="AI263" i="2"/>
  <c r="Y264" i="2" l="1"/>
  <c r="E264" i="2" s="1"/>
  <c r="AK264" i="2"/>
  <c r="AG263" i="2"/>
  <c r="O263" i="2" s="1"/>
  <c r="L263" i="2" s="1"/>
  <c r="W263" i="2"/>
  <c r="U263" i="2"/>
  <c r="AH264" i="2"/>
  <c r="S264" i="2"/>
  <c r="AJ264" i="2"/>
  <c r="AE264" i="2"/>
  <c r="AD264" i="2"/>
  <c r="Q264" i="2"/>
  <c r="AB264" i="2"/>
  <c r="AA264" i="2"/>
  <c r="A264" i="2"/>
  <c r="C264" i="2"/>
  <c r="B265" i="2"/>
  <c r="AI264" i="2"/>
  <c r="Y265" i="2" l="1"/>
  <c r="E265" i="2" s="1"/>
  <c r="AK265" i="2"/>
  <c r="AG264" i="2"/>
  <c r="O264" i="2" s="1"/>
  <c r="L264" i="2" s="1"/>
  <c r="U264" i="2"/>
  <c r="W264" i="2"/>
  <c r="AH265" i="2"/>
  <c r="S265" i="2"/>
  <c r="AJ265" i="2"/>
  <c r="AD265" i="2"/>
  <c r="AB265" i="2"/>
  <c r="AE265" i="2"/>
  <c r="Q265" i="2"/>
  <c r="AA265" i="2"/>
  <c r="A265" i="2"/>
  <c r="C265" i="2"/>
  <c r="B266" i="2"/>
  <c r="AI265" i="2"/>
  <c r="Y266" i="2" l="1"/>
  <c r="E266" i="2" s="1"/>
  <c r="AK266" i="2"/>
  <c r="AG265" i="2"/>
  <c r="O265" i="2" s="1"/>
  <c r="L265" i="2" s="1"/>
  <c r="W265" i="2"/>
  <c r="U265" i="2"/>
  <c r="AH266" i="2"/>
  <c r="S266" i="2"/>
  <c r="AJ266" i="2"/>
  <c r="AD266" i="2"/>
  <c r="AE266" i="2"/>
  <c r="AB266" i="2"/>
  <c r="AA266" i="2"/>
  <c r="C266" i="2"/>
  <c r="Q266" i="2"/>
  <c r="A266" i="2"/>
  <c r="B267" i="2"/>
  <c r="AI266" i="2"/>
  <c r="Y267" i="2" l="1"/>
  <c r="E267" i="2" s="1"/>
  <c r="AK267" i="2"/>
  <c r="AG266" i="2"/>
  <c r="O266" i="2" s="1"/>
  <c r="L266" i="2" s="1"/>
  <c r="W266" i="2"/>
  <c r="U266" i="2"/>
  <c r="AH267" i="2"/>
  <c r="S267" i="2"/>
  <c r="AJ267" i="2"/>
  <c r="AE267" i="2"/>
  <c r="AD267" i="2"/>
  <c r="AB267" i="2"/>
  <c r="AA267" i="2"/>
  <c r="Q267" i="2"/>
  <c r="A267" i="2"/>
  <c r="C267" i="2"/>
  <c r="B268" i="2"/>
  <c r="AI267" i="2"/>
  <c r="Y268" i="2" l="1"/>
  <c r="E268" i="2" s="1"/>
  <c r="AK268" i="2"/>
  <c r="AG267" i="2"/>
  <c r="O267" i="2" s="1"/>
  <c r="L267" i="2" s="1"/>
  <c r="W267" i="2"/>
  <c r="U267" i="2"/>
  <c r="AH268" i="2"/>
  <c r="S268" i="2"/>
  <c r="AJ268" i="2"/>
  <c r="AD268" i="2"/>
  <c r="AE268" i="2"/>
  <c r="AB268" i="2"/>
  <c r="AA268" i="2"/>
  <c r="Q268" i="2"/>
  <c r="A268" i="2"/>
  <c r="C268" i="2"/>
  <c r="B269" i="2"/>
  <c r="AI268" i="2"/>
  <c r="Y269" i="2" l="1"/>
  <c r="E269" i="2" s="1"/>
  <c r="AK269" i="2"/>
  <c r="AG268" i="2"/>
  <c r="O268" i="2" s="1"/>
  <c r="L268" i="2" s="1"/>
  <c r="U268" i="2"/>
  <c r="W268" i="2"/>
  <c r="AH269" i="2"/>
  <c r="S269" i="2"/>
  <c r="AJ269" i="2"/>
  <c r="AD269" i="2"/>
  <c r="AA269" i="2"/>
  <c r="AB269" i="2"/>
  <c r="Q269" i="2"/>
  <c r="C269" i="2"/>
  <c r="A269" i="2"/>
  <c r="AE269" i="2"/>
  <c r="B270" i="2"/>
  <c r="AI269" i="2"/>
  <c r="Y270" i="2" l="1"/>
  <c r="E270" i="2" s="1"/>
  <c r="AK270" i="2"/>
  <c r="AG269" i="2"/>
  <c r="O269" i="2" s="1"/>
  <c r="L269" i="2" s="1"/>
  <c r="W269" i="2"/>
  <c r="U269" i="2"/>
  <c r="AH270" i="2"/>
  <c r="S270" i="2"/>
  <c r="AJ270" i="2"/>
  <c r="AD270" i="2"/>
  <c r="AA270" i="2"/>
  <c r="AE270" i="2"/>
  <c r="AB270" i="2"/>
  <c r="C270" i="2"/>
  <c r="Q270" i="2"/>
  <c r="A270" i="2"/>
  <c r="B271" i="2"/>
  <c r="AI270" i="2"/>
  <c r="Y271" i="2" l="1"/>
  <c r="E271" i="2" s="1"/>
  <c r="AK271" i="2"/>
  <c r="AG270" i="2"/>
  <c r="O270" i="2" s="1"/>
  <c r="L270" i="2" s="1"/>
  <c r="W270" i="2"/>
  <c r="U270" i="2"/>
  <c r="AH271" i="2"/>
  <c r="S271" i="2"/>
  <c r="AJ271" i="2"/>
  <c r="AD271" i="2"/>
  <c r="AB271" i="2"/>
  <c r="AE271" i="2"/>
  <c r="AA271" i="2"/>
  <c r="Q271" i="2"/>
  <c r="A271" i="2"/>
  <c r="C271" i="2"/>
  <c r="B272" i="2"/>
  <c r="AI271" i="2"/>
  <c r="Y272" i="2" l="1"/>
  <c r="E272" i="2" s="1"/>
  <c r="AK272" i="2"/>
  <c r="AG271" i="2"/>
  <c r="O271" i="2" s="1"/>
  <c r="L271" i="2" s="1"/>
  <c r="W271" i="2"/>
  <c r="U271" i="2"/>
  <c r="AH272" i="2"/>
  <c r="S272" i="2"/>
  <c r="AJ272" i="2"/>
  <c r="AD272" i="2"/>
  <c r="AE272" i="2"/>
  <c r="AA272" i="2"/>
  <c r="AB272" i="2"/>
  <c r="Q272" i="2"/>
  <c r="A272" i="2"/>
  <c r="C272" i="2"/>
  <c r="B273" i="2"/>
  <c r="AI272" i="2"/>
  <c r="Y273" i="2" l="1"/>
  <c r="E273" i="2" s="1"/>
  <c r="AK273" i="2"/>
  <c r="AG272" i="2"/>
  <c r="O272" i="2" s="1"/>
  <c r="L272" i="2" s="1"/>
  <c r="W272" i="2"/>
  <c r="U272" i="2"/>
  <c r="AH273" i="2"/>
  <c r="S273" i="2"/>
  <c r="AJ273" i="2"/>
  <c r="AD273" i="2"/>
  <c r="AE273" i="2"/>
  <c r="AB273" i="2"/>
  <c r="AA273" i="2"/>
  <c r="A273" i="2"/>
  <c r="Q273" i="2"/>
  <c r="C273" i="2"/>
  <c r="B274" i="2"/>
  <c r="AI273" i="2"/>
  <c r="Y274" i="2" l="1"/>
  <c r="E274" i="2" s="1"/>
  <c r="AK274" i="2"/>
  <c r="AG273" i="2"/>
  <c r="O273" i="2" s="1"/>
  <c r="L273" i="2" s="1"/>
  <c r="W273" i="2"/>
  <c r="U273" i="2"/>
  <c r="AH274" i="2"/>
  <c r="S274" i="2"/>
  <c r="AJ274" i="2"/>
  <c r="AD274" i="2"/>
  <c r="AA274" i="2"/>
  <c r="AE274" i="2"/>
  <c r="AB274" i="2"/>
  <c r="C274" i="2"/>
  <c r="A274" i="2"/>
  <c r="Q274" i="2"/>
  <c r="B275" i="2"/>
  <c r="AI274" i="2"/>
  <c r="Y275" i="2" l="1"/>
  <c r="E275" i="2" s="1"/>
  <c r="AK275" i="2"/>
  <c r="AG274" i="2"/>
  <c r="O274" i="2" s="1"/>
  <c r="L274" i="2" s="1"/>
  <c r="W274" i="2"/>
  <c r="U274" i="2"/>
  <c r="AH275" i="2"/>
  <c r="S275" i="2"/>
  <c r="AJ275" i="2"/>
  <c r="AB275" i="2"/>
  <c r="AE275" i="2"/>
  <c r="AA275" i="2"/>
  <c r="C275" i="2"/>
  <c r="Q275" i="2"/>
  <c r="AD275" i="2"/>
  <c r="A275" i="2"/>
  <c r="B276" i="2"/>
  <c r="AI275" i="2"/>
  <c r="Y276" i="2" l="1"/>
  <c r="E276" i="2" s="1"/>
  <c r="AK276" i="2"/>
  <c r="AG275" i="2"/>
  <c r="O275" i="2" s="1"/>
  <c r="L275" i="2" s="1"/>
  <c r="W275" i="2"/>
  <c r="U275" i="2"/>
  <c r="AH276" i="2"/>
  <c r="S276" i="2"/>
  <c r="AJ276" i="2"/>
  <c r="AD276" i="2"/>
  <c r="AE276" i="2"/>
  <c r="C276" i="2"/>
  <c r="AA276" i="2"/>
  <c r="A276" i="2"/>
  <c r="AB276" i="2"/>
  <c r="Q276" i="2"/>
  <c r="B277" i="2"/>
  <c r="AI276" i="2"/>
  <c r="Y277" i="2" l="1"/>
  <c r="E277" i="2" s="1"/>
  <c r="AK277" i="2"/>
  <c r="AG276" i="2"/>
  <c r="O276" i="2" s="1"/>
  <c r="L276" i="2" s="1"/>
  <c r="U276" i="2"/>
  <c r="W276" i="2"/>
  <c r="AH277" i="2"/>
  <c r="S277" i="2"/>
  <c r="AJ277" i="2"/>
  <c r="AD277" i="2"/>
  <c r="Q277" i="2"/>
  <c r="AB277" i="2"/>
  <c r="AE277" i="2"/>
  <c r="C277" i="2"/>
  <c r="AA277" i="2"/>
  <c r="A277" i="2"/>
  <c r="B278" i="2"/>
  <c r="AI277" i="2"/>
  <c r="Y278" i="2" l="1"/>
  <c r="E278" i="2" s="1"/>
  <c r="AK278" i="2"/>
  <c r="AG277" i="2"/>
  <c r="O277" i="2" s="1"/>
  <c r="L277" i="2" s="1"/>
  <c r="U277" i="2"/>
  <c r="W277" i="2"/>
  <c r="AH278" i="2"/>
  <c r="S278" i="2"/>
  <c r="AJ278" i="2"/>
  <c r="AD278" i="2"/>
  <c r="AA278" i="2"/>
  <c r="AE278" i="2"/>
  <c r="AB278" i="2"/>
  <c r="Q278" i="2"/>
  <c r="A278" i="2"/>
  <c r="C278" i="2"/>
  <c r="B279" i="2"/>
  <c r="AI278" i="2"/>
  <c r="Y279" i="2" l="1"/>
  <c r="E279" i="2" s="1"/>
  <c r="AK279" i="2"/>
  <c r="AG278" i="2"/>
  <c r="O278" i="2" s="1"/>
  <c r="L278" i="2" s="1"/>
  <c r="W278" i="2"/>
  <c r="U278" i="2"/>
  <c r="AH279" i="2"/>
  <c r="S279" i="2"/>
  <c r="AJ279" i="2"/>
  <c r="AB279" i="2"/>
  <c r="AA279" i="2"/>
  <c r="AE279" i="2"/>
  <c r="AD279" i="2"/>
  <c r="Q279" i="2"/>
  <c r="A279" i="2"/>
  <c r="C279" i="2"/>
  <c r="B280" i="2"/>
  <c r="AI279" i="2"/>
  <c r="Y280" i="2" l="1"/>
  <c r="E280" i="2" s="1"/>
  <c r="AK280" i="2"/>
  <c r="AG279" i="2"/>
  <c r="O279" i="2" s="1"/>
  <c r="L279" i="2" s="1"/>
  <c r="W279" i="2"/>
  <c r="U279" i="2"/>
  <c r="AH280" i="2"/>
  <c r="S280" i="2"/>
  <c r="AJ280" i="2"/>
  <c r="AE280" i="2"/>
  <c r="AD280" i="2"/>
  <c r="Q280" i="2"/>
  <c r="AB280" i="2"/>
  <c r="AA280" i="2"/>
  <c r="A280" i="2"/>
  <c r="C280" i="2"/>
  <c r="B281" i="2"/>
  <c r="AI280" i="2"/>
  <c r="Y281" i="2" l="1"/>
  <c r="E281" i="2" s="1"/>
  <c r="AK281" i="2"/>
  <c r="AG280" i="2"/>
  <c r="O280" i="2" s="1"/>
  <c r="L280" i="2" s="1"/>
  <c r="W280" i="2"/>
  <c r="U280" i="2"/>
  <c r="AH281" i="2"/>
  <c r="S281" i="2"/>
  <c r="AJ281" i="2"/>
  <c r="AD281" i="2"/>
  <c r="AA281" i="2"/>
  <c r="AE281" i="2"/>
  <c r="AB281" i="2"/>
  <c r="Q281" i="2"/>
  <c r="A281" i="2"/>
  <c r="C281" i="2"/>
  <c r="B282" i="2"/>
  <c r="AI281" i="2"/>
  <c r="Y282" i="2" l="1"/>
  <c r="E282" i="2" s="1"/>
  <c r="AK282" i="2"/>
  <c r="AG281" i="2"/>
  <c r="O281" i="2" s="1"/>
  <c r="L281" i="2" s="1"/>
  <c r="W281" i="2"/>
  <c r="U281" i="2"/>
  <c r="AH282" i="2"/>
  <c r="S282" i="2"/>
  <c r="AJ282" i="2"/>
  <c r="AD282" i="2"/>
  <c r="AE282" i="2"/>
  <c r="AB282" i="2"/>
  <c r="AA282" i="2"/>
  <c r="Q282" i="2"/>
  <c r="C282" i="2"/>
  <c r="A282" i="2"/>
  <c r="B283" i="2"/>
  <c r="AI282" i="2"/>
  <c r="Y283" i="2" l="1"/>
  <c r="E283" i="2" s="1"/>
  <c r="AK283" i="2"/>
  <c r="AG282" i="2"/>
  <c r="O282" i="2" s="1"/>
  <c r="L282" i="2" s="1"/>
  <c r="W282" i="2"/>
  <c r="U282" i="2"/>
  <c r="AH283" i="2"/>
  <c r="S283" i="2"/>
  <c r="AJ283" i="2"/>
  <c r="AB283" i="2"/>
  <c r="AD283" i="2"/>
  <c r="AA283" i="2"/>
  <c r="C283" i="2"/>
  <c r="A283" i="2"/>
  <c r="AE283" i="2"/>
  <c r="Q283" i="2"/>
  <c r="B284" i="2"/>
  <c r="AI283" i="2"/>
  <c r="Y284" i="2" l="1"/>
  <c r="E284" i="2" s="1"/>
  <c r="AK284" i="2"/>
  <c r="AG283" i="2"/>
  <c r="O283" i="2" s="1"/>
  <c r="L283" i="2" s="1"/>
  <c r="W283" i="2"/>
  <c r="U283" i="2"/>
  <c r="AH284" i="2"/>
  <c r="S284" i="2"/>
  <c r="AJ284" i="2"/>
  <c r="AD284" i="2"/>
  <c r="AE284" i="2"/>
  <c r="Q284" i="2"/>
  <c r="AA284" i="2"/>
  <c r="A284" i="2"/>
  <c r="C284" i="2"/>
  <c r="AB284" i="2"/>
  <c r="B285" i="2"/>
  <c r="AI284" i="2"/>
  <c r="Y285" i="2" l="1"/>
  <c r="E285" i="2" s="1"/>
  <c r="AK285" i="2"/>
  <c r="AG284" i="2"/>
  <c r="O284" i="2" s="1"/>
  <c r="L284" i="2" s="1"/>
  <c r="U284" i="2"/>
  <c r="W284" i="2"/>
  <c r="AH285" i="2"/>
  <c r="S285" i="2"/>
  <c r="AJ285" i="2"/>
  <c r="AD285" i="2"/>
  <c r="AE285" i="2"/>
  <c r="AB285" i="2"/>
  <c r="AA285" i="2"/>
  <c r="A285" i="2"/>
  <c r="Q285" i="2"/>
  <c r="C285" i="2"/>
  <c r="B286" i="2"/>
  <c r="AI285" i="2"/>
  <c r="Y286" i="2" l="1"/>
  <c r="E286" i="2" s="1"/>
  <c r="AK286" i="2"/>
  <c r="AG285" i="2"/>
  <c r="O285" i="2" s="1"/>
  <c r="L285" i="2" s="1"/>
  <c r="W285" i="2"/>
  <c r="U285" i="2"/>
  <c r="AH286" i="2"/>
  <c r="S286" i="2"/>
  <c r="AJ286" i="2"/>
  <c r="AD286" i="2"/>
  <c r="AA286" i="2"/>
  <c r="AE286" i="2"/>
  <c r="AB286" i="2"/>
  <c r="C286" i="2"/>
  <c r="Q286" i="2"/>
  <c r="A286" i="2"/>
  <c r="B287" i="2"/>
  <c r="AI286" i="2"/>
  <c r="Y287" i="2" l="1"/>
  <c r="E287" i="2" s="1"/>
  <c r="AK287" i="2"/>
  <c r="AG286" i="2"/>
  <c r="O286" i="2" s="1"/>
  <c r="L286" i="2" s="1"/>
  <c r="W286" i="2"/>
  <c r="U286" i="2"/>
  <c r="AH287" i="2"/>
  <c r="S287" i="2"/>
  <c r="AJ287" i="2"/>
  <c r="AD287" i="2"/>
  <c r="Q287" i="2"/>
  <c r="AE287" i="2"/>
  <c r="AA287" i="2"/>
  <c r="A287" i="2"/>
  <c r="AB287" i="2"/>
  <c r="C287" i="2"/>
  <c r="B288" i="2"/>
  <c r="AI287" i="2"/>
  <c r="Y288" i="2" l="1"/>
  <c r="E288" i="2" s="1"/>
  <c r="AK288" i="2"/>
  <c r="AG287" i="2"/>
  <c r="O287" i="2" s="1"/>
  <c r="L287" i="2" s="1"/>
  <c r="W287" i="2"/>
  <c r="U287" i="2"/>
  <c r="AH288" i="2"/>
  <c r="S288" i="2"/>
  <c r="AJ288" i="2"/>
  <c r="AD288" i="2"/>
  <c r="AA288" i="2"/>
  <c r="AB288" i="2"/>
  <c r="AE288" i="2"/>
  <c r="Q288" i="2"/>
  <c r="A288" i="2"/>
  <c r="C288" i="2"/>
  <c r="B289" i="2"/>
  <c r="AI288" i="2"/>
  <c r="Y289" i="2" l="1"/>
  <c r="E289" i="2" s="1"/>
  <c r="AK289" i="2"/>
  <c r="AG288" i="2"/>
  <c r="O288" i="2" s="1"/>
  <c r="L288" i="2" s="1"/>
  <c r="W288" i="2"/>
  <c r="U288" i="2"/>
  <c r="AH289" i="2"/>
  <c r="S289" i="2"/>
  <c r="AJ289" i="2"/>
  <c r="AD289" i="2"/>
  <c r="AE289" i="2"/>
  <c r="AB289" i="2"/>
  <c r="AA289" i="2"/>
  <c r="C289" i="2"/>
  <c r="A289" i="2"/>
  <c r="Q289" i="2"/>
  <c r="B290" i="2"/>
  <c r="AI289" i="2"/>
  <c r="Y290" i="2" l="1"/>
  <c r="E290" i="2" s="1"/>
  <c r="AK290" i="2"/>
  <c r="AG289" i="2"/>
  <c r="O289" i="2" s="1"/>
  <c r="L289" i="2" s="1"/>
  <c r="W289" i="2"/>
  <c r="U289" i="2"/>
  <c r="AH290" i="2"/>
  <c r="S290" i="2"/>
  <c r="AJ290" i="2"/>
  <c r="AD290" i="2"/>
  <c r="AA290" i="2"/>
  <c r="A290" i="2"/>
  <c r="AE290" i="2"/>
  <c r="Q290" i="2"/>
  <c r="C290" i="2"/>
  <c r="AB290" i="2"/>
  <c r="B291" i="2"/>
  <c r="AI290" i="2"/>
  <c r="Y291" i="2" l="1"/>
  <c r="E291" i="2" s="1"/>
  <c r="AK291" i="2"/>
  <c r="AG290" i="2"/>
  <c r="O290" i="2" s="1"/>
  <c r="L290" i="2" s="1"/>
  <c r="W290" i="2"/>
  <c r="U290" i="2"/>
  <c r="AH291" i="2"/>
  <c r="S291" i="2"/>
  <c r="AJ291" i="2"/>
  <c r="AB291" i="2"/>
  <c r="AE291" i="2"/>
  <c r="Q291" i="2"/>
  <c r="AD291" i="2"/>
  <c r="AA291" i="2"/>
  <c r="A291" i="2"/>
  <c r="C291" i="2"/>
  <c r="B292" i="2"/>
  <c r="AI291" i="2"/>
  <c r="Y292" i="2" l="1"/>
  <c r="E292" i="2" s="1"/>
  <c r="AK292" i="2"/>
  <c r="AG291" i="2"/>
  <c r="O291" i="2" s="1"/>
  <c r="L291" i="2" s="1"/>
  <c r="W291" i="2"/>
  <c r="U291" i="2"/>
  <c r="AH292" i="2"/>
  <c r="S292" i="2"/>
  <c r="AJ292" i="2"/>
  <c r="AE292" i="2"/>
  <c r="AD292" i="2"/>
  <c r="AB292" i="2"/>
  <c r="AA292" i="2"/>
  <c r="Q292" i="2"/>
  <c r="C292" i="2"/>
  <c r="A292" i="2"/>
  <c r="B293" i="2"/>
  <c r="AI292" i="2"/>
  <c r="Y293" i="2" l="1"/>
  <c r="E293" i="2" s="1"/>
  <c r="AK293" i="2"/>
  <c r="AG292" i="2"/>
  <c r="O292" i="2" s="1"/>
  <c r="L292" i="2" s="1"/>
  <c r="U292" i="2"/>
  <c r="W292" i="2"/>
  <c r="AH293" i="2"/>
  <c r="S293" i="2"/>
  <c r="AJ293" i="2"/>
  <c r="AE293" i="2"/>
  <c r="AD293" i="2"/>
  <c r="Q293" i="2"/>
  <c r="AA293" i="2"/>
  <c r="AB293" i="2"/>
  <c r="A293" i="2"/>
  <c r="C293" i="2"/>
  <c r="B294" i="2"/>
  <c r="AI293" i="2"/>
  <c r="Y294" i="2" l="1"/>
  <c r="E294" i="2" s="1"/>
  <c r="AK294" i="2"/>
  <c r="AG293" i="2"/>
  <c r="O293" i="2" s="1"/>
  <c r="L293" i="2" s="1"/>
  <c r="U293" i="2"/>
  <c r="W293" i="2"/>
  <c r="AH294" i="2"/>
  <c r="S294" i="2"/>
  <c r="AJ294" i="2"/>
  <c r="AE294" i="2"/>
  <c r="AA294" i="2"/>
  <c r="AD294" i="2"/>
  <c r="AB294" i="2"/>
  <c r="A294" i="2"/>
  <c r="C294" i="2"/>
  <c r="Q294" i="2"/>
  <c r="B295" i="2"/>
  <c r="AI294" i="2"/>
  <c r="Y295" i="2" l="1"/>
  <c r="E295" i="2" s="1"/>
  <c r="AK295" i="2"/>
  <c r="AG294" i="2"/>
  <c r="O294" i="2" s="1"/>
  <c r="L294" i="2" s="1"/>
  <c r="W294" i="2"/>
  <c r="U294" i="2"/>
  <c r="AH295" i="2"/>
  <c r="S295" i="2"/>
  <c r="AJ295" i="2"/>
  <c r="AB295" i="2"/>
  <c r="AD295" i="2"/>
  <c r="AA295" i="2"/>
  <c r="Q295" i="2"/>
  <c r="AE295" i="2"/>
  <c r="C295" i="2"/>
  <c r="A295" i="2"/>
  <c r="B296" i="2"/>
  <c r="AI295" i="2"/>
  <c r="Y296" i="2" l="1"/>
  <c r="E296" i="2" s="1"/>
  <c r="AK296" i="2"/>
  <c r="AG295" i="2"/>
  <c r="O295" i="2" s="1"/>
  <c r="L295" i="2" s="1"/>
  <c r="W295" i="2"/>
  <c r="U295" i="2"/>
  <c r="AH296" i="2"/>
  <c r="S296" i="2"/>
  <c r="AJ296" i="2"/>
  <c r="AE296" i="2"/>
  <c r="AB296" i="2"/>
  <c r="AA296" i="2"/>
  <c r="Q296" i="2"/>
  <c r="AD296" i="2"/>
  <c r="A296" i="2"/>
  <c r="C296" i="2"/>
  <c r="B297" i="2"/>
  <c r="AI296" i="2"/>
  <c r="Y297" i="2" l="1"/>
  <c r="E297" i="2" s="1"/>
  <c r="AK297" i="2"/>
  <c r="AG296" i="2"/>
  <c r="O296" i="2" s="1"/>
  <c r="L296" i="2" s="1"/>
  <c r="W296" i="2"/>
  <c r="U296" i="2"/>
  <c r="AH297" i="2"/>
  <c r="S297" i="2"/>
  <c r="AJ297" i="2"/>
  <c r="AE297" i="2"/>
  <c r="AD297" i="2"/>
  <c r="AB297" i="2"/>
  <c r="AA297" i="2"/>
  <c r="Q297" i="2"/>
  <c r="A297" i="2"/>
  <c r="C297" i="2"/>
  <c r="B298" i="2"/>
  <c r="AI297" i="2"/>
  <c r="Y298" i="2" l="1"/>
  <c r="E298" i="2" s="1"/>
  <c r="AK298" i="2"/>
  <c r="W297" i="2"/>
  <c r="U297" i="2"/>
  <c r="AG297" i="2"/>
  <c r="O297" i="2" s="1"/>
  <c r="L297" i="2" s="1"/>
  <c r="AH298" i="2"/>
  <c r="S298" i="2"/>
  <c r="AJ298" i="2"/>
  <c r="AE298" i="2"/>
  <c r="AB298" i="2"/>
  <c r="AD298" i="2"/>
  <c r="AA298" i="2"/>
  <c r="A298" i="2"/>
  <c r="C298" i="2"/>
  <c r="Q298" i="2"/>
  <c r="B299" i="2"/>
  <c r="AI298" i="2"/>
  <c r="Y299" i="2" l="1"/>
  <c r="E299" i="2" s="1"/>
  <c r="AK299" i="2"/>
  <c r="AG298" i="2"/>
  <c r="O298" i="2" s="1"/>
  <c r="L298" i="2" s="1"/>
  <c r="AH299" i="2"/>
  <c r="S299" i="2"/>
  <c r="AJ299" i="2"/>
  <c r="AB299" i="2"/>
  <c r="AE299" i="2"/>
  <c r="AD299" i="2"/>
  <c r="Q299" i="2"/>
  <c r="A299" i="2"/>
  <c r="AA299" i="2"/>
  <c r="C299" i="2"/>
  <c r="W298" i="2"/>
  <c r="U298" i="2"/>
  <c r="B300" i="2"/>
  <c r="AI299" i="2"/>
  <c r="Y300" i="2" l="1"/>
  <c r="E300" i="2" s="1"/>
  <c r="AK300" i="2"/>
  <c r="AG299" i="2"/>
  <c r="O299" i="2" s="1"/>
  <c r="L299" i="2" s="1"/>
  <c r="W299" i="2"/>
  <c r="U299" i="2"/>
  <c r="AH300" i="2"/>
  <c r="S300" i="2"/>
  <c r="AJ300" i="2"/>
  <c r="AD300" i="2"/>
  <c r="AE300" i="2"/>
  <c r="Q300" i="2"/>
  <c r="A300" i="2"/>
  <c r="C300" i="2"/>
  <c r="AA300" i="2"/>
  <c r="AB300" i="2"/>
  <c r="B301" i="2"/>
  <c r="AI300" i="2"/>
  <c r="Y301" i="2" l="1"/>
  <c r="E301" i="2" s="1"/>
  <c r="AK301" i="2"/>
  <c r="AG300" i="2"/>
  <c r="O300" i="2" s="1"/>
  <c r="L300" i="2" s="1"/>
  <c r="U300" i="2"/>
  <c r="W300" i="2"/>
  <c r="AH301" i="2"/>
  <c r="S301" i="2"/>
  <c r="AJ301" i="2"/>
  <c r="AE301" i="2"/>
  <c r="AD301" i="2"/>
  <c r="AB301" i="2"/>
  <c r="Q301" i="2"/>
  <c r="A301" i="2"/>
  <c r="C301" i="2"/>
  <c r="AA301" i="2"/>
  <c r="B302" i="2"/>
  <c r="AI301" i="2"/>
  <c r="Y302" i="2" l="1"/>
  <c r="E302" i="2" s="1"/>
  <c r="AK302" i="2"/>
  <c r="AG301" i="2"/>
  <c r="O301" i="2" s="1"/>
  <c r="L301" i="2" s="1"/>
  <c r="W301" i="2"/>
  <c r="U301" i="2"/>
  <c r="AH302" i="2"/>
  <c r="S302" i="2"/>
  <c r="AJ302" i="2"/>
  <c r="AE302" i="2"/>
  <c r="AA302" i="2"/>
  <c r="AD302" i="2"/>
  <c r="AB302" i="2"/>
  <c r="Q302" i="2"/>
  <c r="C302" i="2"/>
  <c r="A302" i="2"/>
  <c r="B303" i="2"/>
  <c r="AI302" i="2"/>
  <c r="Y303" i="2" l="1"/>
  <c r="E303" i="2" s="1"/>
  <c r="AK303" i="2"/>
  <c r="AG302" i="2"/>
  <c r="O302" i="2" s="1"/>
  <c r="L302" i="2" s="1"/>
  <c r="W302" i="2"/>
  <c r="U302" i="2"/>
  <c r="AH303" i="2"/>
  <c r="S303" i="2"/>
  <c r="AJ303" i="2"/>
  <c r="AB303" i="2"/>
  <c r="AD303" i="2"/>
  <c r="AE303" i="2"/>
  <c r="AA303" i="2"/>
  <c r="A303" i="2"/>
  <c r="C303" i="2"/>
  <c r="Q303" i="2"/>
  <c r="B304" i="2"/>
  <c r="AI303" i="2"/>
  <c r="Y304" i="2" l="1"/>
  <c r="E304" i="2" s="1"/>
  <c r="AK304" i="2"/>
  <c r="AG303" i="2"/>
  <c r="O303" i="2" s="1"/>
  <c r="L303" i="2" s="1"/>
  <c r="W303" i="2"/>
  <c r="U303" i="2"/>
  <c r="AH304" i="2"/>
  <c r="S304" i="2"/>
  <c r="AJ304" i="2"/>
  <c r="AD304" i="2"/>
  <c r="AE304" i="2"/>
  <c r="AB304" i="2"/>
  <c r="AA304" i="2"/>
  <c r="Q304" i="2"/>
  <c r="C304" i="2"/>
  <c r="A304" i="2"/>
  <c r="B305" i="2"/>
  <c r="AI304" i="2"/>
  <c r="Y305" i="2" l="1"/>
  <c r="E305" i="2" s="1"/>
  <c r="AK305" i="2"/>
  <c r="AG304" i="2"/>
  <c r="O304" i="2" s="1"/>
  <c r="L304" i="2" s="1"/>
  <c r="W304" i="2"/>
  <c r="U304" i="2"/>
  <c r="AH305" i="2"/>
  <c r="S305" i="2"/>
  <c r="AJ305" i="2"/>
  <c r="AE305" i="2"/>
  <c r="AB305" i="2"/>
  <c r="AD305" i="2"/>
  <c r="AA305" i="2"/>
  <c r="Q305" i="2"/>
  <c r="A305" i="2"/>
  <c r="C305" i="2"/>
  <c r="B306" i="2"/>
  <c r="AI305" i="2"/>
  <c r="Y306" i="2" l="1"/>
  <c r="E306" i="2" s="1"/>
  <c r="AK306" i="2"/>
  <c r="AG305" i="2"/>
  <c r="O305" i="2" s="1"/>
  <c r="L305" i="2" s="1"/>
  <c r="W305" i="2"/>
  <c r="U305" i="2"/>
  <c r="AH306" i="2"/>
  <c r="S306" i="2"/>
  <c r="AJ306" i="2"/>
  <c r="AE306" i="2"/>
  <c r="AA306" i="2"/>
  <c r="AD306" i="2"/>
  <c r="AB306" i="2"/>
  <c r="A306" i="2"/>
  <c r="Q306" i="2"/>
  <c r="C306" i="2"/>
  <c r="B307" i="2"/>
  <c r="AI306" i="2"/>
  <c r="Y307" i="2" l="1"/>
  <c r="E307" i="2" s="1"/>
  <c r="AK307" i="2"/>
  <c r="AG306" i="2"/>
  <c r="O306" i="2" s="1"/>
  <c r="L306" i="2" s="1"/>
  <c r="W306" i="2"/>
  <c r="U306" i="2"/>
  <c r="AH307" i="2"/>
  <c r="S307" i="2"/>
  <c r="AJ307" i="2"/>
  <c r="AB307" i="2"/>
  <c r="AD307" i="2"/>
  <c r="AA307" i="2"/>
  <c r="AE307" i="2"/>
  <c r="Q307" i="2"/>
  <c r="C307" i="2"/>
  <c r="A307" i="2"/>
  <c r="B308" i="2"/>
  <c r="AI307" i="2"/>
  <c r="Y308" i="2" l="1"/>
  <c r="E308" i="2" s="1"/>
  <c r="AK308" i="2"/>
  <c r="AG307" i="2"/>
  <c r="O307" i="2" s="1"/>
  <c r="L307" i="2" s="1"/>
  <c r="W307" i="2"/>
  <c r="U307" i="2"/>
  <c r="AH308" i="2"/>
  <c r="S308" i="2"/>
  <c r="AJ308" i="2"/>
  <c r="AB308" i="2"/>
  <c r="AA308" i="2"/>
  <c r="AE308" i="2"/>
  <c r="AD308" i="2"/>
  <c r="A308" i="2"/>
  <c r="C308" i="2"/>
  <c r="Q308" i="2"/>
  <c r="B309" i="2"/>
  <c r="AI308" i="2"/>
  <c r="Y309" i="2" l="1"/>
  <c r="E309" i="2" s="1"/>
  <c r="AK309" i="2"/>
  <c r="AG308" i="2"/>
  <c r="O308" i="2" s="1"/>
  <c r="L308" i="2" s="1"/>
  <c r="U308" i="2"/>
  <c r="W308" i="2"/>
  <c r="AH309" i="2"/>
  <c r="S309" i="2"/>
  <c r="AJ309" i="2"/>
  <c r="AE309" i="2"/>
  <c r="AA309" i="2"/>
  <c r="Q309" i="2"/>
  <c r="C309" i="2"/>
  <c r="AB309" i="2"/>
  <c r="AD309" i="2"/>
  <c r="A309" i="2"/>
  <c r="B310" i="2"/>
  <c r="AI309" i="2"/>
  <c r="Y310" i="2" l="1"/>
  <c r="E310" i="2" s="1"/>
  <c r="AK310" i="2"/>
  <c r="AG309" i="2"/>
  <c r="O309" i="2" s="1"/>
  <c r="L309" i="2" s="1"/>
  <c r="U309" i="2"/>
  <c r="W309" i="2"/>
  <c r="AH310" i="2"/>
  <c r="S310" i="2"/>
  <c r="AJ310" i="2"/>
  <c r="AE310" i="2"/>
  <c r="AA310" i="2"/>
  <c r="AD310" i="2"/>
  <c r="Q310" i="2"/>
  <c r="A310" i="2"/>
  <c r="C310" i="2"/>
  <c r="AB310" i="2"/>
  <c r="B311" i="2"/>
  <c r="AI310" i="2"/>
  <c r="Y311" i="2" l="1"/>
  <c r="E311" i="2" s="1"/>
  <c r="AK311" i="2"/>
  <c r="AG310" i="2"/>
  <c r="O310" i="2" s="1"/>
  <c r="L310" i="2" s="1"/>
  <c r="W310" i="2"/>
  <c r="U310" i="2"/>
  <c r="AH311" i="2"/>
  <c r="S311" i="2"/>
  <c r="AJ311" i="2"/>
  <c r="AB311" i="2"/>
  <c r="AD311" i="2"/>
  <c r="AE311" i="2"/>
  <c r="AA311" i="2"/>
  <c r="A311" i="2"/>
  <c r="C311" i="2"/>
  <c r="Q311" i="2"/>
  <c r="B312" i="2"/>
  <c r="AI311" i="2"/>
  <c r="Y312" i="2" l="1"/>
  <c r="E312" i="2" s="1"/>
  <c r="AK312" i="2"/>
  <c r="W311" i="2"/>
  <c r="U311" i="2"/>
  <c r="AG311" i="2"/>
  <c r="O311" i="2" s="1"/>
  <c r="L311" i="2" s="1"/>
  <c r="AH312" i="2"/>
  <c r="S312" i="2"/>
  <c r="AJ312" i="2"/>
  <c r="AB312" i="2"/>
  <c r="AE312" i="2"/>
  <c r="Q312" i="2"/>
  <c r="AA312" i="2"/>
  <c r="AD312" i="2"/>
  <c r="A312" i="2"/>
  <c r="C312" i="2"/>
  <c r="B313" i="2"/>
  <c r="AI312" i="2"/>
  <c r="Y313" i="2" l="1"/>
  <c r="E313" i="2" s="1"/>
  <c r="AK313" i="2"/>
  <c r="AG312" i="2"/>
  <c r="O312" i="2" s="1"/>
  <c r="L312" i="2" s="1"/>
  <c r="AH313" i="2"/>
  <c r="S313" i="2"/>
  <c r="AJ313" i="2"/>
  <c r="AE313" i="2"/>
  <c r="AD313" i="2"/>
  <c r="Q313" i="2"/>
  <c r="AB313" i="2"/>
  <c r="AA313" i="2"/>
  <c r="A313" i="2"/>
  <c r="C313" i="2"/>
  <c r="W312" i="2"/>
  <c r="U312" i="2"/>
  <c r="B314" i="2"/>
  <c r="AI313" i="2"/>
  <c r="Y314" i="2" l="1"/>
  <c r="E314" i="2" s="1"/>
  <c r="AK314" i="2"/>
  <c r="AG313" i="2"/>
  <c r="O313" i="2" s="1"/>
  <c r="L313" i="2" s="1"/>
  <c r="AH314" i="2"/>
  <c r="S314" i="2"/>
  <c r="AJ314" i="2"/>
  <c r="AE314" i="2"/>
  <c r="AA314" i="2"/>
  <c r="AD314" i="2"/>
  <c r="Q314" i="2"/>
  <c r="AB314" i="2"/>
  <c r="A314" i="2"/>
  <c r="C314" i="2"/>
  <c r="W313" i="2"/>
  <c r="U313" i="2"/>
  <c r="B315" i="2"/>
  <c r="AI314" i="2"/>
  <c r="Y315" i="2" l="1"/>
  <c r="E315" i="2" s="1"/>
  <c r="AK315" i="2"/>
  <c r="AG314" i="2"/>
  <c r="O314" i="2" s="1"/>
  <c r="L314" i="2" s="1"/>
  <c r="W314" i="2"/>
  <c r="U314" i="2"/>
  <c r="AH315" i="2"/>
  <c r="S315" i="2"/>
  <c r="AJ315" i="2"/>
  <c r="AB315" i="2"/>
  <c r="AD315" i="2"/>
  <c r="AA315" i="2"/>
  <c r="AE315" i="2"/>
  <c r="C315" i="2"/>
  <c r="A315" i="2"/>
  <c r="Q315" i="2"/>
  <c r="B316" i="2"/>
  <c r="AI315" i="2"/>
  <c r="Y316" i="2" l="1"/>
  <c r="E316" i="2" s="1"/>
  <c r="AK316" i="2"/>
  <c r="AG315" i="2"/>
  <c r="O315" i="2" s="1"/>
  <c r="L315" i="2" s="1"/>
  <c r="W315" i="2"/>
  <c r="U315" i="2"/>
  <c r="AH316" i="2"/>
  <c r="S316" i="2"/>
  <c r="AJ316" i="2"/>
  <c r="AD316" i="2"/>
  <c r="AE316" i="2"/>
  <c r="AB316" i="2"/>
  <c r="Q316" i="2"/>
  <c r="AA316" i="2"/>
  <c r="A316" i="2"/>
  <c r="C316" i="2"/>
  <c r="B317" i="2"/>
  <c r="AI316" i="2"/>
  <c r="Y317" i="2" l="1"/>
  <c r="E317" i="2" s="1"/>
  <c r="AK317" i="2"/>
  <c r="AG316" i="2"/>
  <c r="O316" i="2" s="1"/>
  <c r="L316" i="2" s="1"/>
  <c r="U316" i="2"/>
  <c r="W316" i="2"/>
  <c r="AH317" i="2"/>
  <c r="S317" i="2"/>
  <c r="AJ317" i="2"/>
  <c r="AE317" i="2"/>
  <c r="AD317" i="2"/>
  <c r="AB317" i="2"/>
  <c r="AA317" i="2"/>
  <c r="A317" i="2"/>
  <c r="Q317" i="2"/>
  <c r="C317" i="2"/>
  <c r="B318" i="2"/>
  <c r="AI317" i="2"/>
  <c r="Y318" i="2" l="1"/>
  <c r="E318" i="2" s="1"/>
  <c r="AK318" i="2"/>
  <c r="AG317" i="2"/>
  <c r="O317" i="2" s="1"/>
  <c r="L317" i="2" s="1"/>
  <c r="W317" i="2"/>
  <c r="U317" i="2"/>
  <c r="AH318" i="2"/>
  <c r="S318" i="2"/>
  <c r="AJ318" i="2"/>
  <c r="AE318" i="2"/>
  <c r="AD318" i="2"/>
  <c r="AB318" i="2"/>
  <c r="AA318" i="2"/>
  <c r="Q318" i="2"/>
  <c r="C318" i="2"/>
  <c r="A318" i="2"/>
  <c r="B319" i="2"/>
  <c r="AI318" i="2"/>
  <c r="Y319" i="2" l="1"/>
  <c r="E319" i="2" s="1"/>
  <c r="AK319" i="2"/>
  <c r="AG318" i="2"/>
  <c r="O318" i="2" s="1"/>
  <c r="L318" i="2" s="1"/>
  <c r="W318" i="2"/>
  <c r="U318" i="2"/>
  <c r="AH319" i="2"/>
  <c r="S319" i="2"/>
  <c r="AJ319" i="2"/>
  <c r="AD319" i="2"/>
  <c r="AB319" i="2"/>
  <c r="AE319" i="2"/>
  <c r="AA319" i="2"/>
  <c r="Q319" i="2"/>
  <c r="A319" i="2"/>
  <c r="C319" i="2"/>
  <c r="B320" i="2"/>
  <c r="AI319" i="2"/>
  <c r="Y320" i="2" l="1"/>
  <c r="E320" i="2" s="1"/>
  <c r="AK320" i="2"/>
  <c r="AG319" i="2"/>
  <c r="O319" i="2" s="1"/>
  <c r="L319" i="2" s="1"/>
  <c r="W319" i="2"/>
  <c r="U319" i="2"/>
  <c r="AH320" i="2"/>
  <c r="S320" i="2"/>
  <c r="AJ320" i="2"/>
  <c r="AD320" i="2"/>
  <c r="AE320" i="2"/>
  <c r="AB320" i="2"/>
  <c r="AA320" i="2"/>
  <c r="Q320" i="2"/>
  <c r="C320" i="2"/>
  <c r="A320" i="2"/>
  <c r="B321" i="2"/>
  <c r="AI320" i="2"/>
  <c r="Y321" i="2" l="1"/>
  <c r="E321" i="2" s="1"/>
  <c r="AK321" i="2"/>
  <c r="AG320" i="2"/>
  <c r="O320" i="2" s="1"/>
  <c r="L320" i="2" s="1"/>
  <c r="W320" i="2"/>
  <c r="U320" i="2"/>
  <c r="AH321" i="2"/>
  <c r="S321" i="2"/>
  <c r="AJ321" i="2"/>
  <c r="AE321" i="2"/>
  <c r="AA321" i="2"/>
  <c r="AD321" i="2"/>
  <c r="AB321" i="2"/>
  <c r="C321" i="2"/>
  <c r="A321" i="2"/>
  <c r="Q321" i="2"/>
  <c r="B322" i="2"/>
  <c r="AI321" i="2"/>
  <c r="Y322" i="2" l="1"/>
  <c r="E322" i="2" s="1"/>
  <c r="AK322" i="2"/>
  <c r="AG321" i="2"/>
  <c r="O321" i="2" s="1"/>
  <c r="L321" i="2" s="1"/>
  <c r="W321" i="2"/>
  <c r="U321" i="2"/>
  <c r="AH322" i="2"/>
  <c r="S322" i="2"/>
  <c r="AJ322" i="2"/>
  <c r="AE322" i="2"/>
  <c r="AA322" i="2"/>
  <c r="AD322" i="2"/>
  <c r="AB322" i="2"/>
  <c r="Q322" i="2"/>
  <c r="A322" i="2"/>
  <c r="C322" i="2"/>
  <c r="B323" i="2"/>
  <c r="AI322" i="2"/>
  <c r="Y323" i="2" l="1"/>
  <c r="E323" i="2" s="1"/>
  <c r="AK323" i="2"/>
  <c r="AG322" i="2"/>
  <c r="O322" i="2" s="1"/>
  <c r="L322" i="2" s="1"/>
  <c r="W322" i="2"/>
  <c r="U322" i="2"/>
  <c r="AH323" i="2"/>
  <c r="S323" i="2"/>
  <c r="AJ323" i="2"/>
  <c r="AA323" i="2"/>
  <c r="AB323" i="2"/>
  <c r="AE323" i="2"/>
  <c r="AD323" i="2"/>
  <c r="Q323" i="2"/>
  <c r="C323" i="2"/>
  <c r="A323" i="2"/>
  <c r="B324" i="2"/>
  <c r="AI323" i="2"/>
  <c r="Y324" i="2" l="1"/>
  <c r="E324" i="2" s="1"/>
  <c r="AK324" i="2"/>
  <c r="AG323" i="2"/>
  <c r="O323" i="2" s="1"/>
  <c r="L323" i="2" s="1"/>
  <c r="W323" i="2"/>
  <c r="U323" i="2"/>
  <c r="AH324" i="2"/>
  <c r="S324" i="2"/>
  <c r="AJ324" i="2"/>
  <c r="AE324" i="2"/>
  <c r="AD324" i="2"/>
  <c r="C324" i="2"/>
  <c r="Q324" i="2"/>
  <c r="AB324" i="2"/>
  <c r="AA324" i="2"/>
  <c r="A324" i="2"/>
  <c r="B325" i="2"/>
  <c r="AI324" i="2"/>
  <c r="Y325" i="2" l="1"/>
  <c r="E325" i="2" s="1"/>
  <c r="AK325" i="2"/>
  <c r="AG324" i="2"/>
  <c r="O324" i="2" s="1"/>
  <c r="L324" i="2" s="1"/>
  <c r="U324" i="2"/>
  <c r="W324" i="2"/>
  <c r="AH325" i="2"/>
  <c r="S325" i="2"/>
  <c r="AJ325" i="2"/>
  <c r="AE325" i="2"/>
  <c r="AA325" i="2"/>
  <c r="Q325" i="2"/>
  <c r="AB325" i="2"/>
  <c r="AD325" i="2"/>
  <c r="A325" i="2"/>
  <c r="C325" i="2"/>
  <c r="B326" i="2"/>
  <c r="AI325" i="2"/>
  <c r="Y326" i="2" l="1"/>
  <c r="E326" i="2" s="1"/>
  <c r="AK326" i="2"/>
  <c r="AG325" i="2"/>
  <c r="O325" i="2" s="1"/>
  <c r="L325" i="2" s="1"/>
  <c r="U325" i="2"/>
  <c r="W325" i="2"/>
  <c r="AH326" i="2"/>
  <c r="S326" i="2"/>
  <c r="AJ326" i="2"/>
  <c r="AE326" i="2"/>
  <c r="AA326" i="2"/>
  <c r="AD326" i="2"/>
  <c r="AB326" i="2"/>
  <c r="A326" i="2"/>
  <c r="C326" i="2"/>
  <c r="Q326" i="2"/>
  <c r="B327" i="2"/>
  <c r="AI326" i="2"/>
  <c r="Y327" i="2" l="1"/>
  <c r="E327" i="2" s="1"/>
  <c r="AK327" i="2"/>
  <c r="AG326" i="2"/>
  <c r="O326" i="2" s="1"/>
  <c r="L326" i="2" s="1"/>
  <c r="W326" i="2"/>
  <c r="U326" i="2"/>
  <c r="AH327" i="2"/>
  <c r="S327" i="2"/>
  <c r="AJ327" i="2"/>
  <c r="AB327" i="2"/>
  <c r="Q327" i="2"/>
  <c r="AE327" i="2"/>
  <c r="AD327" i="2"/>
  <c r="AA327" i="2"/>
  <c r="C327" i="2"/>
  <c r="A327" i="2"/>
  <c r="B328" i="2"/>
  <c r="AI327" i="2"/>
  <c r="Y328" i="2" l="1"/>
  <c r="E328" i="2" s="1"/>
  <c r="AK328" i="2"/>
  <c r="AG327" i="2"/>
  <c r="O327" i="2" s="1"/>
  <c r="L327" i="2" s="1"/>
  <c r="W327" i="2"/>
  <c r="U327" i="2"/>
  <c r="AH328" i="2"/>
  <c r="S328" i="2"/>
  <c r="AJ328" i="2"/>
  <c r="AE328" i="2"/>
  <c r="AA328" i="2"/>
  <c r="AD328" i="2"/>
  <c r="Q328" i="2"/>
  <c r="AB328" i="2"/>
  <c r="A328" i="2"/>
  <c r="C328" i="2"/>
  <c r="B329" i="2"/>
  <c r="AI328" i="2"/>
  <c r="Y329" i="2" l="1"/>
  <c r="E329" i="2" s="1"/>
  <c r="AK329" i="2"/>
  <c r="AG328" i="2"/>
  <c r="O328" i="2" s="1"/>
  <c r="L328" i="2" s="1"/>
  <c r="U328" i="2"/>
  <c r="W328" i="2"/>
  <c r="AH329" i="2"/>
  <c r="S329" i="2"/>
  <c r="AJ329" i="2"/>
  <c r="AE329" i="2"/>
  <c r="AD329" i="2"/>
  <c r="Q329" i="2"/>
  <c r="AB329" i="2"/>
  <c r="AA329" i="2"/>
  <c r="C329" i="2"/>
  <c r="A329" i="2"/>
  <c r="B330" i="2"/>
  <c r="AI329" i="2"/>
  <c r="Y330" i="2" l="1"/>
  <c r="E330" i="2" s="1"/>
  <c r="AK330" i="2"/>
  <c r="AG329" i="2"/>
  <c r="O329" i="2" s="1"/>
  <c r="L329" i="2" s="1"/>
  <c r="W329" i="2"/>
  <c r="U329" i="2"/>
  <c r="AH330" i="2"/>
  <c r="S330" i="2"/>
  <c r="AJ330" i="2"/>
  <c r="AE330" i="2"/>
  <c r="AA330" i="2"/>
  <c r="AD330" i="2"/>
  <c r="AB330" i="2"/>
  <c r="C330" i="2"/>
  <c r="Q330" i="2"/>
  <c r="A330" i="2"/>
  <c r="B331" i="2"/>
  <c r="AI330" i="2"/>
  <c r="Y331" i="2" l="1"/>
  <c r="E331" i="2" s="1"/>
  <c r="AK331" i="2"/>
  <c r="AG330" i="2"/>
  <c r="O330" i="2" s="1"/>
  <c r="L330" i="2" s="1"/>
  <c r="U330" i="2"/>
  <c r="W330" i="2"/>
  <c r="AH331" i="2"/>
  <c r="S331" i="2"/>
  <c r="AJ331" i="2"/>
  <c r="AB331" i="2"/>
  <c r="AE331" i="2"/>
  <c r="AD331" i="2"/>
  <c r="AA331" i="2"/>
  <c r="Q331" i="2"/>
  <c r="A331" i="2"/>
  <c r="C331" i="2"/>
  <c r="B332" i="2"/>
  <c r="AI331" i="2"/>
  <c r="Y332" i="2" l="1"/>
  <c r="E332" i="2" s="1"/>
  <c r="AK332" i="2"/>
  <c r="AG331" i="2"/>
  <c r="O331" i="2" s="1"/>
  <c r="L331" i="2" s="1"/>
  <c r="W331" i="2"/>
  <c r="U331" i="2"/>
  <c r="AH332" i="2"/>
  <c r="S332" i="2"/>
  <c r="AJ332" i="2"/>
  <c r="AD332" i="2"/>
  <c r="AE332" i="2"/>
  <c r="AA332" i="2"/>
  <c r="AB332" i="2"/>
  <c r="Q332" i="2"/>
  <c r="A332" i="2"/>
  <c r="C332" i="2"/>
  <c r="B333" i="2"/>
  <c r="AI332" i="2"/>
  <c r="Y333" i="2" l="1"/>
  <c r="E333" i="2" s="1"/>
  <c r="AK333" i="2"/>
  <c r="AG332" i="2"/>
  <c r="O332" i="2" s="1"/>
  <c r="L332" i="2" s="1"/>
  <c r="W332" i="2"/>
  <c r="U332" i="2"/>
  <c r="AH333" i="2"/>
  <c r="S333" i="2"/>
  <c r="AJ333" i="2"/>
  <c r="AE333" i="2"/>
  <c r="AD333" i="2"/>
  <c r="AA333" i="2"/>
  <c r="AB333" i="2"/>
  <c r="Q333" i="2"/>
  <c r="C333" i="2"/>
  <c r="A333" i="2"/>
  <c r="B334" i="2"/>
  <c r="AI333" i="2"/>
  <c r="Y334" i="2" l="1"/>
  <c r="E334" i="2" s="1"/>
  <c r="AK334" i="2"/>
  <c r="AG333" i="2"/>
  <c r="O333" i="2" s="1"/>
  <c r="L333" i="2" s="1"/>
  <c r="W333" i="2"/>
  <c r="U333" i="2"/>
  <c r="AH334" i="2"/>
  <c r="S334" i="2"/>
  <c r="AJ334" i="2"/>
  <c r="AE334" i="2"/>
  <c r="AD334" i="2"/>
  <c r="AB334" i="2"/>
  <c r="AA334" i="2"/>
  <c r="C334" i="2"/>
  <c r="Q334" i="2"/>
  <c r="A334" i="2"/>
  <c r="B335" i="2"/>
  <c r="AI334" i="2"/>
  <c r="Y335" i="2" l="1"/>
  <c r="E335" i="2" s="1"/>
  <c r="AK335" i="2"/>
  <c r="AG334" i="2"/>
  <c r="O334" i="2" s="1"/>
  <c r="L334" i="2" s="1"/>
  <c r="W334" i="2"/>
  <c r="U334" i="2"/>
  <c r="AH335" i="2"/>
  <c r="S335" i="2"/>
  <c r="AJ335" i="2"/>
  <c r="AB335" i="2"/>
  <c r="AA335" i="2"/>
  <c r="AE335" i="2"/>
  <c r="AD335" i="2"/>
  <c r="Q335" i="2"/>
  <c r="A335" i="2"/>
  <c r="C335" i="2"/>
  <c r="B336" i="2"/>
  <c r="AI335" i="2"/>
  <c r="Y336" i="2" l="1"/>
  <c r="E336" i="2" s="1"/>
  <c r="AK336" i="2"/>
  <c r="AG335" i="2"/>
  <c r="O335" i="2" s="1"/>
  <c r="L335" i="2" s="1"/>
  <c r="W335" i="2"/>
  <c r="U335" i="2"/>
  <c r="AH336" i="2"/>
  <c r="S336" i="2"/>
  <c r="AJ336" i="2"/>
  <c r="AD336" i="2"/>
  <c r="AB336" i="2"/>
  <c r="AE336" i="2"/>
  <c r="AA336" i="2"/>
  <c r="Q336" i="2"/>
  <c r="A336" i="2"/>
  <c r="C336" i="2"/>
  <c r="B337" i="2"/>
  <c r="AI336" i="2"/>
  <c r="Y337" i="2" l="1"/>
  <c r="E337" i="2" s="1"/>
  <c r="AK337" i="2"/>
  <c r="AG336" i="2"/>
  <c r="O336" i="2" s="1"/>
  <c r="L336" i="2" s="1"/>
  <c r="U336" i="2"/>
  <c r="W336" i="2"/>
  <c r="AH337" i="2"/>
  <c r="S337" i="2"/>
  <c r="AJ337" i="2"/>
  <c r="AE337" i="2"/>
  <c r="AA337" i="2"/>
  <c r="AB337" i="2"/>
  <c r="A337" i="2"/>
  <c r="Q337" i="2"/>
  <c r="C337" i="2"/>
  <c r="AD337" i="2"/>
  <c r="B338" i="2"/>
  <c r="AI337" i="2"/>
  <c r="Y338" i="2" l="1"/>
  <c r="E338" i="2" s="1"/>
  <c r="AK338" i="2"/>
  <c r="AG337" i="2"/>
  <c r="O337" i="2" s="1"/>
  <c r="L337" i="2" s="1"/>
  <c r="W337" i="2"/>
  <c r="U337" i="2"/>
  <c r="AH338" i="2"/>
  <c r="S338" i="2"/>
  <c r="AJ338" i="2"/>
  <c r="AE338" i="2"/>
  <c r="AA338" i="2"/>
  <c r="AD338" i="2"/>
  <c r="AB338" i="2"/>
  <c r="C338" i="2"/>
  <c r="Q338" i="2"/>
  <c r="A338" i="2"/>
  <c r="B339" i="2"/>
  <c r="AI338" i="2"/>
  <c r="Y339" i="2" l="1"/>
  <c r="E339" i="2" s="1"/>
  <c r="AK339" i="2"/>
  <c r="AG338" i="2"/>
  <c r="O338" i="2" s="1"/>
  <c r="L338" i="2" s="1"/>
  <c r="W338" i="2"/>
  <c r="U338" i="2"/>
  <c r="AH339" i="2"/>
  <c r="S339" i="2"/>
  <c r="AJ339" i="2"/>
  <c r="AA339" i="2"/>
  <c r="AB339" i="2"/>
  <c r="Q339" i="2"/>
  <c r="C339" i="2"/>
  <c r="A339" i="2"/>
  <c r="AE339" i="2"/>
  <c r="AD339" i="2"/>
  <c r="B340" i="2"/>
  <c r="AI339" i="2"/>
  <c r="Y340" i="2" l="1"/>
  <c r="E340" i="2" s="1"/>
  <c r="AK340" i="2"/>
  <c r="AG339" i="2"/>
  <c r="O339" i="2" s="1"/>
  <c r="L339" i="2" s="1"/>
  <c r="U339" i="2"/>
  <c r="W339" i="2"/>
  <c r="AH340" i="2"/>
  <c r="S340" i="2"/>
  <c r="AJ340" i="2"/>
  <c r="AE340" i="2"/>
  <c r="AD340" i="2"/>
  <c r="AA340" i="2"/>
  <c r="AB340" i="2"/>
  <c r="C340" i="2"/>
  <c r="A340" i="2"/>
  <c r="Q340" i="2"/>
  <c r="B341" i="2"/>
  <c r="AI340" i="2"/>
  <c r="Y341" i="2" l="1"/>
  <c r="E341" i="2" s="1"/>
  <c r="AK341" i="2"/>
  <c r="AG340" i="2"/>
  <c r="O340" i="2" s="1"/>
  <c r="L340" i="2" s="1"/>
  <c r="U340" i="2"/>
  <c r="W340" i="2"/>
  <c r="AH341" i="2"/>
  <c r="S341" i="2"/>
  <c r="AJ341" i="2"/>
  <c r="AE341" i="2"/>
  <c r="AA341" i="2"/>
  <c r="Q341" i="2"/>
  <c r="AD341" i="2"/>
  <c r="AB341" i="2"/>
  <c r="C341" i="2"/>
  <c r="A341" i="2"/>
  <c r="B342" i="2"/>
  <c r="AI341" i="2"/>
  <c r="Y342" i="2" l="1"/>
  <c r="E342" i="2" s="1"/>
  <c r="AK342" i="2"/>
  <c r="AG341" i="2"/>
  <c r="O341" i="2" s="1"/>
  <c r="L341" i="2" s="1"/>
  <c r="W341" i="2"/>
  <c r="U341" i="2"/>
  <c r="AH342" i="2"/>
  <c r="S342" i="2"/>
  <c r="AJ342" i="2"/>
  <c r="AE342" i="2"/>
  <c r="AA342" i="2"/>
  <c r="AB342" i="2"/>
  <c r="Q342" i="2"/>
  <c r="A342" i="2"/>
  <c r="AD342" i="2"/>
  <c r="C342" i="2"/>
  <c r="B343" i="2"/>
  <c r="AI342" i="2"/>
  <c r="Y343" i="2" l="1"/>
  <c r="E343" i="2" s="1"/>
  <c r="AK343" i="2"/>
  <c r="AG342" i="2"/>
  <c r="O342" i="2" s="1"/>
  <c r="L342" i="2" s="1"/>
  <c r="W342" i="2"/>
  <c r="U342" i="2"/>
  <c r="AH343" i="2"/>
  <c r="S343" i="2"/>
  <c r="AJ343" i="2"/>
  <c r="AB343" i="2"/>
  <c r="AD343" i="2"/>
  <c r="AE343" i="2"/>
  <c r="AA343" i="2"/>
  <c r="Q343" i="2"/>
  <c r="A343" i="2"/>
  <c r="C343" i="2"/>
  <c r="B344" i="2"/>
  <c r="AI343" i="2"/>
  <c r="Y344" i="2" l="1"/>
  <c r="E344" i="2" s="1"/>
  <c r="AK344" i="2"/>
  <c r="AG343" i="2"/>
  <c r="O343" i="2" s="1"/>
  <c r="L343" i="2" s="1"/>
  <c r="U343" i="2"/>
  <c r="W343" i="2"/>
  <c r="AH344" i="2"/>
  <c r="S344" i="2"/>
  <c r="AJ344" i="2"/>
  <c r="AA344" i="2"/>
  <c r="AE344" i="2"/>
  <c r="Q344" i="2"/>
  <c r="AD344" i="2"/>
  <c r="AB344" i="2"/>
  <c r="A344" i="2"/>
  <c r="C344" i="2"/>
  <c r="B345" i="2"/>
  <c r="AI344" i="2"/>
  <c r="Y345" i="2" l="1"/>
  <c r="E345" i="2" s="1"/>
  <c r="AK345" i="2"/>
  <c r="AG344" i="2"/>
  <c r="O344" i="2" s="1"/>
  <c r="L344" i="2" s="1"/>
  <c r="U344" i="2"/>
  <c r="W344" i="2"/>
  <c r="AH345" i="2"/>
  <c r="S345" i="2"/>
  <c r="AJ345" i="2"/>
  <c r="AE345" i="2"/>
  <c r="AD345" i="2"/>
  <c r="AB345" i="2"/>
  <c r="AA345" i="2"/>
  <c r="Q345" i="2"/>
  <c r="C345" i="2"/>
  <c r="A345" i="2"/>
  <c r="B346" i="2"/>
  <c r="AI345" i="2"/>
  <c r="Y346" i="2" l="1"/>
  <c r="E346" i="2" s="1"/>
  <c r="AK346" i="2"/>
  <c r="AG345" i="2"/>
  <c r="O345" i="2" s="1"/>
  <c r="L345" i="2" s="1"/>
  <c r="W345" i="2"/>
  <c r="U345" i="2"/>
  <c r="AH346" i="2"/>
  <c r="S346" i="2"/>
  <c r="AJ346" i="2"/>
  <c r="AE346" i="2"/>
  <c r="AA346" i="2"/>
  <c r="AB346" i="2"/>
  <c r="AD346" i="2"/>
  <c r="Q346" i="2"/>
  <c r="C346" i="2"/>
  <c r="A346" i="2"/>
  <c r="B347" i="2"/>
  <c r="AI346" i="2"/>
  <c r="Y347" i="2" l="1"/>
  <c r="E347" i="2" s="1"/>
  <c r="AK347" i="2"/>
  <c r="AG346" i="2"/>
  <c r="O346" i="2" s="1"/>
  <c r="L346" i="2" s="1"/>
  <c r="W346" i="2"/>
  <c r="U346" i="2"/>
  <c r="AH347" i="2"/>
  <c r="S347" i="2"/>
  <c r="AJ347" i="2"/>
  <c r="AB347" i="2"/>
  <c r="AA347" i="2"/>
  <c r="AD347" i="2"/>
  <c r="AE347" i="2"/>
  <c r="C347" i="2"/>
  <c r="A347" i="2"/>
  <c r="Q347" i="2"/>
  <c r="B348" i="2"/>
  <c r="AI347" i="2"/>
  <c r="Y348" i="2" l="1"/>
  <c r="E348" i="2" s="1"/>
  <c r="AK348" i="2"/>
  <c r="AG347" i="2"/>
  <c r="O347" i="2" s="1"/>
  <c r="L347" i="2" s="1"/>
  <c r="U347" i="2"/>
  <c r="W347" i="2"/>
  <c r="AH348" i="2"/>
  <c r="S348" i="2"/>
  <c r="AJ348" i="2"/>
  <c r="AD348" i="2"/>
  <c r="AA348" i="2"/>
  <c r="AE348" i="2"/>
  <c r="AB348" i="2"/>
  <c r="Q348" i="2"/>
  <c r="A348" i="2"/>
  <c r="C348" i="2"/>
  <c r="B349" i="2"/>
  <c r="AI348" i="2"/>
  <c r="Y349" i="2" l="1"/>
  <c r="E349" i="2" s="1"/>
  <c r="AK349" i="2"/>
  <c r="AG348" i="2"/>
  <c r="O348" i="2" s="1"/>
  <c r="L348" i="2" s="1"/>
  <c r="U348" i="2"/>
  <c r="W348" i="2"/>
  <c r="AH349" i="2"/>
  <c r="S349" i="2"/>
  <c r="AJ349" i="2"/>
  <c r="AE349" i="2"/>
  <c r="AB349" i="2"/>
  <c r="AA349" i="2"/>
  <c r="AD349" i="2"/>
  <c r="A349" i="2"/>
  <c r="C349" i="2"/>
  <c r="Q349" i="2"/>
  <c r="B350" i="2"/>
  <c r="AI349" i="2"/>
  <c r="Y350" i="2" l="1"/>
  <c r="E350" i="2" s="1"/>
  <c r="AK350" i="2"/>
  <c r="AG349" i="2"/>
  <c r="O349" i="2" s="1"/>
  <c r="L349" i="2" s="1"/>
  <c r="W349" i="2"/>
  <c r="U349" i="2"/>
  <c r="AH350" i="2"/>
  <c r="S350" i="2"/>
  <c r="AJ350" i="2"/>
  <c r="AE350" i="2"/>
  <c r="AD350" i="2"/>
  <c r="AA350" i="2"/>
  <c r="AB350" i="2"/>
  <c r="Q350" i="2"/>
  <c r="C350" i="2"/>
  <c r="A350" i="2"/>
  <c r="B351" i="2"/>
  <c r="AI350" i="2"/>
  <c r="Y351" i="2" l="1"/>
  <c r="E351" i="2" s="1"/>
  <c r="AK351" i="2"/>
  <c r="AG350" i="2"/>
  <c r="O350" i="2" s="1"/>
  <c r="L350" i="2" s="1"/>
  <c r="W350" i="2"/>
  <c r="U350" i="2"/>
  <c r="AH351" i="2"/>
  <c r="S351" i="2"/>
  <c r="AJ351" i="2"/>
  <c r="AA351" i="2"/>
  <c r="AB351" i="2"/>
  <c r="AE351" i="2"/>
  <c r="AD351" i="2"/>
  <c r="A351" i="2"/>
  <c r="Q351" i="2"/>
  <c r="C351" i="2"/>
  <c r="B352" i="2"/>
  <c r="AI351" i="2"/>
  <c r="Y352" i="2" l="1"/>
  <c r="E352" i="2" s="1"/>
  <c r="AK352" i="2"/>
  <c r="AG351" i="2"/>
  <c r="O351" i="2" s="1"/>
  <c r="L351" i="2" s="1"/>
  <c r="U351" i="2"/>
  <c r="W351" i="2"/>
  <c r="AH352" i="2"/>
  <c r="S352" i="2"/>
  <c r="AJ352" i="2"/>
  <c r="AD352" i="2"/>
  <c r="AE352" i="2"/>
  <c r="AB352" i="2"/>
  <c r="AA352" i="2"/>
  <c r="A352" i="2"/>
  <c r="Q352" i="2"/>
  <c r="C352" i="2"/>
  <c r="B353" i="2"/>
  <c r="AI352" i="2"/>
  <c r="Y353" i="2" l="1"/>
  <c r="E353" i="2" s="1"/>
  <c r="AK353" i="2"/>
  <c r="AG352" i="2"/>
  <c r="O352" i="2" s="1"/>
  <c r="L352" i="2" s="1"/>
  <c r="U352" i="2"/>
  <c r="W352" i="2"/>
  <c r="AH353" i="2"/>
  <c r="S353" i="2"/>
  <c r="AJ353" i="2"/>
  <c r="AE353" i="2"/>
  <c r="AB353" i="2"/>
  <c r="AA353" i="2"/>
  <c r="C353" i="2"/>
  <c r="Q353" i="2"/>
  <c r="A353" i="2"/>
  <c r="AD353" i="2"/>
  <c r="B354" i="2"/>
  <c r="AI353" i="2"/>
  <c r="Y354" i="2" l="1"/>
  <c r="E354" i="2" s="1"/>
  <c r="AK354" i="2"/>
  <c r="AG353" i="2"/>
  <c r="O353" i="2" s="1"/>
  <c r="L353" i="2" s="1"/>
  <c r="W353" i="2"/>
  <c r="U353" i="2"/>
  <c r="AH354" i="2"/>
  <c r="S354" i="2"/>
  <c r="AJ354" i="2"/>
  <c r="AE354" i="2"/>
  <c r="AA354" i="2"/>
  <c r="Q354" i="2"/>
  <c r="AD354" i="2"/>
  <c r="AB354" i="2"/>
  <c r="A354" i="2"/>
  <c r="C354" i="2"/>
  <c r="B355" i="2"/>
  <c r="AI354" i="2"/>
  <c r="Y355" i="2" l="1"/>
  <c r="E355" i="2" s="1"/>
  <c r="AK355" i="2"/>
  <c r="AG354" i="2"/>
  <c r="O354" i="2" s="1"/>
  <c r="L354" i="2" s="1"/>
  <c r="W354" i="2"/>
  <c r="U354" i="2"/>
  <c r="AH355" i="2"/>
  <c r="S355" i="2"/>
  <c r="AJ355" i="2"/>
  <c r="AA355" i="2"/>
  <c r="AD355" i="2"/>
  <c r="AE355" i="2"/>
  <c r="Q355" i="2"/>
  <c r="AB355" i="2"/>
  <c r="A355" i="2"/>
  <c r="C355" i="2"/>
  <c r="B356" i="2"/>
  <c r="AI355" i="2"/>
  <c r="Y356" i="2" l="1"/>
  <c r="E356" i="2" s="1"/>
  <c r="AK356" i="2"/>
  <c r="AG355" i="2"/>
  <c r="O355" i="2" s="1"/>
  <c r="L355" i="2" s="1"/>
  <c r="U355" i="2"/>
  <c r="W355" i="2"/>
  <c r="AH356" i="2"/>
  <c r="S356" i="2"/>
  <c r="AJ356" i="2"/>
  <c r="AE356" i="2"/>
  <c r="AD356" i="2"/>
  <c r="AB356" i="2"/>
  <c r="AA356" i="2"/>
  <c r="Q356" i="2"/>
  <c r="C356" i="2"/>
  <c r="A356" i="2"/>
  <c r="B357" i="2"/>
  <c r="AI356" i="2"/>
  <c r="Y357" i="2" l="1"/>
  <c r="E357" i="2" s="1"/>
  <c r="AK357" i="2"/>
  <c r="AG356" i="2"/>
  <c r="O356" i="2" s="1"/>
  <c r="L356" i="2" s="1"/>
  <c r="U356" i="2"/>
  <c r="W356" i="2"/>
  <c r="AH357" i="2"/>
  <c r="S357" i="2"/>
  <c r="AJ357" i="2"/>
  <c r="AE357" i="2"/>
  <c r="Q357" i="2"/>
  <c r="AD357" i="2"/>
  <c r="AB357" i="2"/>
  <c r="A357" i="2"/>
  <c r="AA357" i="2"/>
  <c r="C357" i="2"/>
  <c r="B358" i="2"/>
  <c r="AI357" i="2"/>
  <c r="Y358" i="2" l="1"/>
  <c r="E358" i="2" s="1"/>
  <c r="AK358" i="2"/>
  <c r="AG357" i="2"/>
  <c r="O357" i="2" s="1"/>
  <c r="L357" i="2" s="1"/>
  <c r="W357" i="2"/>
  <c r="U357" i="2"/>
  <c r="AH358" i="2"/>
  <c r="S358" i="2"/>
  <c r="AJ358" i="2"/>
  <c r="AE358" i="2"/>
  <c r="AA358" i="2"/>
  <c r="AB358" i="2"/>
  <c r="AD358" i="2"/>
  <c r="A358" i="2"/>
  <c r="C358" i="2"/>
  <c r="Q358" i="2"/>
  <c r="B359" i="2"/>
  <c r="AI358" i="2"/>
  <c r="Y359" i="2" l="1"/>
  <c r="E359" i="2" s="1"/>
  <c r="AK359" i="2"/>
  <c r="AG358" i="2"/>
  <c r="O358" i="2" s="1"/>
  <c r="L358" i="2" s="1"/>
  <c r="W358" i="2"/>
  <c r="U358" i="2"/>
  <c r="AH359" i="2"/>
  <c r="S359" i="2"/>
  <c r="AJ359" i="2"/>
  <c r="AB359" i="2"/>
  <c r="AD359" i="2"/>
  <c r="AA359" i="2"/>
  <c r="AE359" i="2"/>
  <c r="C359" i="2"/>
  <c r="A359" i="2"/>
  <c r="Q359" i="2"/>
  <c r="B360" i="2"/>
  <c r="AI359" i="2"/>
  <c r="Y360" i="2" l="1"/>
  <c r="E360" i="2" s="1"/>
  <c r="AK360" i="2"/>
  <c r="AG359" i="2"/>
  <c r="O359" i="2" s="1"/>
  <c r="L359" i="2" s="1"/>
  <c r="U359" i="2"/>
  <c r="W359" i="2"/>
  <c r="AH360" i="2"/>
  <c r="S360" i="2"/>
  <c r="AJ360" i="2"/>
  <c r="AE360" i="2"/>
  <c r="AB360" i="2"/>
  <c r="AA360" i="2"/>
  <c r="AD360" i="2"/>
  <c r="A360" i="2"/>
  <c r="C360" i="2"/>
  <c r="Q360" i="2"/>
  <c r="B361" i="2"/>
  <c r="AI360" i="2"/>
  <c r="Y361" i="2" l="1"/>
  <c r="E361" i="2" s="1"/>
  <c r="AK361" i="2"/>
  <c r="AG360" i="2"/>
  <c r="O360" i="2" s="1"/>
  <c r="L360" i="2" s="1"/>
  <c r="U360" i="2"/>
  <c r="W360" i="2"/>
  <c r="AH361" i="2"/>
  <c r="S361" i="2"/>
  <c r="AJ361" i="2"/>
  <c r="AE361" i="2"/>
  <c r="AB361" i="2"/>
  <c r="AD361" i="2"/>
  <c r="AA361" i="2"/>
  <c r="A361" i="2"/>
  <c r="Q361" i="2"/>
  <c r="C361" i="2"/>
  <c r="B362" i="2"/>
  <c r="AI361" i="2"/>
  <c r="Y362" i="2" l="1"/>
  <c r="E362" i="2" s="1"/>
  <c r="AK362" i="2"/>
  <c r="AG361" i="2"/>
  <c r="O361" i="2" s="1"/>
  <c r="L361" i="2" s="1"/>
  <c r="W361" i="2"/>
  <c r="U361" i="2"/>
  <c r="AH362" i="2"/>
  <c r="S362" i="2"/>
  <c r="AJ362" i="2"/>
  <c r="AE362" i="2"/>
  <c r="AB362" i="2"/>
  <c r="AA362" i="2"/>
  <c r="AD362" i="2"/>
  <c r="A362" i="2"/>
  <c r="C362" i="2"/>
  <c r="Q362" i="2"/>
  <c r="B363" i="2"/>
  <c r="AI362" i="2"/>
  <c r="Y363" i="2" l="1"/>
  <c r="E363" i="2" s="1"/>
  <c r="AK363" i="2"/>
  <c r="AG362" i="2"/>
  <c r="O362" i="2" s="1"/>
  <c r="L362" i="2" s="1"/>
  <c r="W362" i="2"/>
  <c r="U362" i="2"/>
  <c r="AH363" i="2"/>
  <c r="S363" i="2"/>
  <c r="AJ363" i="2"/>
  <c r="AB363" i="2"/>
  <c r="AD363" i="2"/>
  <c r="AA363" i="2"/>
  <c r="AE363" i="2"/>
  <c r="Q363" i="2"/>
  <c r="A363" i="2"/>
  <c r="C363" i="2"/>
  <c r="B364" i="2"/>
  <c r="AI363" i="2"/>
  <c r="Y364" i="2" l="1"/>
  <c r="E364" i="2" s="1"/>
  <c r="AK364" i="2"/>
  <c r="AG363" i="2"/>
  <c r="O363" i="2" s="1"/>
  <c r="L363" i="2" s="1"/>
  <c r="U363" i="2"/>
  <c r="W363" i="2"/>
  <c r="AH364" i="2"/>
  <c r="S364" i="2"/>
  <c r="AJ364" i="2"/>
  <c r="AD364" i="2"/>
  <c r="AE364" i="2"/>
  <c r="AB364" i="2"/>
  <c r="AA364" i="2"/>
  <c r="A364" i="2"/>
  <c r="C364" i="2"/>
  <c r="Q364" i="2"/>
  <c r="B365" i="2"/>
  <c r="AI364" i="2"/>
  <c r="Y365" i="2" l="1"/>
  <c r="E365" i="2" s="1"/>
  <c r="AK365" i="2"/>
  <c r="AG364" i="2"/>
  <c r="O364" i="2" s="1"/>
  <c r="L364" i="2" s="1"/>
  <c r="U364" i="2"/>
  <c r="W364" i="2"/>
  <c r="AH365" i="2"/>
  <c r="S365" i="2"/>
  <c r="AJ365" i="2"/>
  <c r="AE365" i="2"/>
  <c r="AB365" i="2"/>
  <c r="AA365" i="2"/>
  <c r="AD365" i="2"/>
  <c r="A365" i="2"/>
  <c r="C365" i="2"/>
  <c r="Q365" i="2"/>
  <c r="B366" i="2"/>
  <c r="AI365" i="2"/>
  <c r="Y366" i="2" l="1"/>
  <c r="E366" i="2" s="1"/>
  <c r="AK366" i="2"/>
  <c r="AG365" i="2"/>
  <c r="O365" i="2" s="1"/>
  <c r="L365" i="2" s="1"/>
  <c r="W365" i="2"/>
  <c r="U365" i="2"/>
  <c r="AH366" i="2"/>
  <c r="S366" i="2"/>
  <c r="AJ366" i="2"/>
  <c r="AE366" i="2"/>
  <c r="Q366" i="2"/>
  <c r="AA366" i="2"/>
  <c r="C366" i="2"/>
  <c r="AB366" i="2"/>
  <c r="AD366" i="2"/>
  <c r="A366" i="2"/>
  <c r="B367" i="2"/>
  <c r="AI366" i="2"/>
  <c r="Y367" i="2" l="1"/>
  <c r="E367" i="2" s="1"/>
  <c r="AK367" i="2"/>
  <c r="AG366" i="2"/>
  <c r="O366" i="2" s="1"/>
  <c r="L366" i="2" s="1"/>
  <c r="W366" i="2"/>
  <c r="U366" i="2"/>
  <c r="AH367" i="2"/>
  <c r="S367" i="2"/>
  <c r="AJ367" i="2"/>
  <c r="AB367" i="2"/>
  <c r="AD367" i="2"/>
  <c r="AE367" i="2"/>
  <c r="A367" i="2"/>
  <c r="C367" i="2"/>
  <c r="Q367" i="2"/>
  <c r="AA367" i="2"/>
  <c r="B368" i="2"/>
  <c r="AI367" i="2"/>
  <c r="Y368" i="2" l="1"/>
  <c r="E368" i="2" s="1"/>
  <c r="AK368" i="2"/>
  <c r="AG367" i="2"/>
  <c r="O367" i="2" s="1"/>
  <c r="L367" i="2" s="1"/>
  <c r="U367" i="2"/>
  <c r="W367" i="2"/>
  <c r="AH368" i="2"/>
  <c r="S368" i="2"/>
  <c r="AJ368" i="2"/>
  <c r="AD368" i="2"/>
  <c r="AE368" i="2"/>
  <c r="AB368" i="2"/>
  <c r="AA368" i="2"/>
  <c r="Q368" i="2"/>
  <c r="C368" i="2"/>
  <c r="A368" i="2"/>
  <c r="B369" i="2"/>
  <c r="AI368" i="2"/>
  <c r="Y369" i="2" l="1"/>
  <c r="E369" i="2" s="1"/>
  <c r="AK369" i="2"/>
  <c r="AG368" i="2"/>
  <c r="O368" i="2" s="1"/>
  <c r="L368" i="2" s="1"/>
  <c r="U368" i="2"/>
  <c r="W368" i="2"/>
  <c r="AH369" i="2"/>
  <c r="S369" i="2"/>
  <c r="AJ369" i="2"/>
  <c r="AE369" i="2"/>
  <c r="AB369" i="2"/>
  <c r="AA369" i="2"/>
  <c r="AD369" i="2"/>
  <c r="Q369" i="2"/>
  <c r="A369" i="2"/>
  <c r="C369" i="2"/>
  <c r="B370" i="2"/>
  <c r="AI369" i="2"/>
  <c r="Y370" i="2" l="1"/>
  <c r="E370" i="2" s="1"/>
  <c r="AK370" i="2"/>
  <c r="AG369" i="2"/>
  <c r="O369" i="2" s="1"/>
  <c r="L369" i="2" s="1"/>
  <c r="W369" i="2"/>
  <c r="U369" i="2"/>
  <c r="AH370" i="2"/>
  <c r="S370" i="2"/>
  <c r="AJ370" i="2"/>
  <c r="AE370" i="2"/>
  <c r="AA370" i="2"/>
  <c r="AD370" i="2"/>
  <c r="A370" i="2"/>
  <c r="Q370" i="2"/>
  <c r="AB370" i="2"/>
  <c r="C370" i="2"/>
  <c r="B371" i="2"/>
  <c r="AI370" i="2"/>
  <c r="Y371" i="2" l="1"/>
  <c r="E371" i="2" s="1"/>
  <c r="AK371" i="2"/>
  <c r="AG370" i="2"/>
  <c r="O370" i="2" s="1"/>
  <c r="L370" i="2" s="1"/>
  <c r="W370" i="2"/>
  <c r="U370" i="2"/>
  <c r="AH371" i="2"/>
  <c r="S371" i="2"/>
  <c r="AJ371" i="2"/>
  <c r="AB371" i="2"/>
  <c r="AD371" i="2"/>
  <c r="AE371" i="2"/>
  <c r="AA371" i="2"/>
  <c r="C371" i="2"/>
  <c r="Q371" i="2"/>
  <c r="A371" i="2"/>
  <c r="B372" i="2"/>
  <c r="AI371" i="2"/>
  <c r="Y372" i="2" l="1"/>
  <c r="E372" i="2" s="1"/>
  <c r="AK372" i="2"/>
  <c r="AG371" i="2"/>
  <c r="O371" i="2" s="1"/>
  <c r="L371" i="2" s="1"/>
  <c r="U371" i="2"/>
  <c r="W371" i="2"/>
  <c r="AH372" i="2"/>
  <c r="S372" i="2"/>
  <c r="AJ372" i="2"/>
  <c r="AB372" i="2"/>
  <c r="AE372" i="2"/>
  <c r="AD372" i="2"/>
  <c r="AA372" i="2"/>
  <c r="C372" i="2"/>
  <c r="A372" i="2"/>
  <c r="Q372" i="2"/>
  <c r="B373" i="2"/>
  <c r="AI372" i="2"/>
  <c r="Y373" i="2" l="1"/>
  <c r="E373" i="2" s="1"/>
  <c r="AK373" i="2"/>
  <c r="AG372" i="2"/>
  <c r="O372" i="2" s="1"/>
  <c r="L372" i="2" s="1"/>
  <c r="U372" i="2"/>
  <c r="W372" i="2"/>
  <c r="AH373" i="2"/>
  <c r="S373" i="2"/>
  <c r="AJ373" i="2"/>
  <c r="AE373" i="2"/>
  <c r="AD373" i="2"/>
  <c r="AB373" i="2"/>
  <c r="AA373" i="2"/>
  <c r="C373" i="2"/>
  <c r="Q373" i="2"/>
  <c r="A373" i="2"/>
  <c r="B374" i="2"/>
  <c r="AI373" i="2"/>
  <c r="Y374" i="2" l="1"/>
  <c r="E374" i="2" s="1"/>
  <c r="AK374" i="2"/>
  <c r="AG373" i="2"/>
  <c r="O373" i="2" s="1"/>
  <c r="L373" i="2" s="1"/>
  <c r="W373" i="2"/>
  <c r="U373" i="2"/>
  <c r="AH374" i="2"/>
  <c r="S374" i="2"/>
  <c r="AJ374" i="2"/>
  <c r="AE374" i="2"/>
  <c r="AA374" i="2"/>
  <c r="AD374" i="2"/>
  <c r="AB374" i="2"/>
  <c r="Q374" i="2"/>
  <c r="A374" i="2"/>
  <c r="C374" i="2"/>
  <c r="B375" i="2"/>
  <c r="AI374" i="2"/>
  <c r="Y375" i="2" l="1"/>
  <c r="E375" i="2" s="1"/>
  <c r="AK375" i="2"/>
  <c r="W374" i="2"/>
  <c r="U374" i="2"/>
  <c r="AG374" i="2"/>
  <c r="O374" i="2" s="1"/>
  <c r="L374" i="2" s="1"/>
  <c r="AH375" i="2"/>
  <c r="S375" i="2"/>
  <c r="AJ375" i="2"/>
  <c r="AB375" i="2"/>
  <c r="AD375" i="2"/>
  <c r="AA375" i="2"/>
  <c r="AE375" i="2"/>
  <c r="A375" i="2"/>
  <c r="C375" i="2"/>
  <c r="Q375" i="2"/>
  <c r="B376" i="2"/>
  <c r="AI375" i="2"/>
  <c r="Y376" i="2" l="1"/>
  <c r="E376" i="2" s="1"/>
  <c r="AK376" i="2"/>
  <c r="AG375" i="2"/>
  <c r="O375" i="2" s="1"/>
  <c r="L375" i="2" s="1"/>
  <c r="AH376" i="2"/>
  <c r="S376" i="2"/>
  <c r="AJ376" i="2"/>
  <c r="AB376" i="2"/>
  <c r="AE376" i="2"/>
  <c r="AA376" i="2"/>
  <c r="BE46" i="4" s="1"/>
  <c r="Q376" i="2"/>
  <c r="A376" i="2"/>
  <c r="C376" i="2"/>
  <c r="AD376" i="2"/>
  <c r="BE47" i="4" s="1"/>
  <c r="U375" i="2"/>
  <c r="W375" i="2"/>
  <c r="AI376" i="2"/>
  <c r="AG376" i="2" l="1"/>
  <c r="O376" i="2" s="1"/>
  <c r="L376" i="2" s="1"/>
  <c r="Q8" i="2"/>
  <c r="H4" i="3"/>
  <c r="B7" i="2" s="1"/>
  <c r="U376" i="2"/>
  <c r="W376" i="2"/>
  <c r="BG53" i="4" l="1"/>
  <c r="BK62" i="4"/>
  <c r="BM56" i="4"/>
  <c r="BN53" i="4"/>
  <c r="BQ62" i="4"/>
  <c r="BP53" i="4"/>
  <c r="BH61" i="4"/>
  <c r="BV62" i="4"/>
  <c r="BP56" i="4"/>
  <c r="CA54" i="4"/>
  <c r="BZ54" i="4"/>
  <c r="BF61" i="4"/>
  <c r="BG55" i="4"/>
  <c r="BP52" i="4"/>
  <c r="BP63" i="4"/>
  <c r="CB55" i="4"/>
  <c r="CA61" i="4"/>
  <c r="BR56" i="4"/>
  <c r="BZ53" i="4"/>
  <c r="BS55" i="4"/>
  <c r="BF54" i="4"/>
  <c r="CB56" i="4"/>
  <c r="BQ56" i="4"/>
  <c r="BV60" i="4"/>
  <c r="BQ63" i="4"/>
  <c r="BS56" i="4"/>
  <c r="BO52" i="4"/>
  <c r="BR55" i="4"/>
  <c r="BU62" i="4"/>
  <c r="BM55" i="4"/>
  <c r="BX54" i="4"/>
  <c r="BS60" i="4"/>
  <c r="BQ52" i="4"/>
  <c r="BT61" i="4"/>
  <c r="BY53" i="4"/>
  <c r="BE53" i="4"/>
  <c r="BP60" i="4"/>
  <c r="BE60" i="4"/>
  <c r="BS63" i="4"/>
  <c r="BT63" i="4"/>
  <c r="BH62" i="4"/>
  <c r="CB53" i="4"/>
  <c r="BQ53" i="4"/>
  <c r="CA63" i="4"/>
  <c r="BN56" i="4"/>
  <c r="BX55" i="4"/>
  <c r="BI53" i="4"/>
  <c r="BZ62" i="4"/>
  <c r="BN62" i="4"/>
  <c r="BI55" i="4"/>
  <c r="BX63" i="4"/>
  <c r="BY54" i="4"/>
  <c r="BO60" i="4"/>
  <c r="BS52" i="4"/>
  <c r="BF63" i="4"/>
  <c r="BF62" i="4"/>
  <c r="BK61" i="4"/>
  <c r="BI61" i="4"/>
  <c r="BI56" i="4"/>
  <c r="BT53" i="4"/>
  <c r="BS62" i="4"/>
  <c r="BX62" i="4"/>
  <c r="BR60" i="4"/>
  <c r="BT64" i="4"/>
  <c r="BT56" i="4"/>
  <c r="BE54" i="4"/>
  <c r="BJ64" i="4"/>
  <c r="BF53" i="4"/>
  <c r="CB61" i="4"/>
  <c r="BH60" i="4"/>
  <c r="CB62" i="4"/>
  <c r="BG62" i="4"/>
  <c r="CA60" i="4"/>
  <c r="BJ63" i="4"/>
  <c r="BO63" i="4"/>
  <c r="BE56" i="4"/>
  <c r="BJ61" i="4"/>
  <c r="BW64" i="4"/>
  <c r="BF55" i="4"/>
  <c r="BW63" i="4"/>
  <c r="BM53" i="4"/>
  <c r="BR54" i="4"/>
  <c r="BG64" i="4"/>
  <c r="BJ55" i="4"/>
  <c r="BH54" i="4"/>
  <c r="CB64" i="4"/>
  <c r="BY62" i="4"/>
  <c r="CA53" i="4"/>
  <c r="BL62" i="4"/>
  <c r="BP64" i="4"/>
  <c r="BH52" i="4"/>
  <c r="CB54" i="4"/>
  <c r="BL54" i="4"/>
  <c r="BK54" i="4"/>
  <c r="BU63" i="4"/>
  <c r="BO53" i="4"/>
  <c r="BY56" i="4"/>
  <c r="CA64" i="4"/>
  <c r="BO55" i="4"/>
  <c r="BR63" i="4"/>
  <c r="BM52" i="4"/>
  <c r="BK64" i="4"/>
  <c r="BN60" i="4"/>
  <c r="BP61" i="4"/>
  <c r="BW61" i="4"/>
  <c r="BQ61" i="4"/>
  <c r="BY52" i="4"/>
  <c r="BK52" i="4"/>
  <c r="BS61" i="4"/>
  <c r="BU55" i="4"/>
  <c r="BS53" i="4"/>
  <c r="BJ53" i="4"/>
  <c r="BH64" i="4"/>
  <c r="BV53" i="4"/>
  <c r="BT62" i="4"/>
  <c r="BV61" i="4"/>
  <c r="BH56" i="4"/>
  <c r="BM64" i="4"/>
  <c r="BS64" i="4"/>
  <c r="BJ62" i="4"/>
  <c r="BJ60" i="4"/>
  <c r="BU61" i="4"/>
  <c r="CA52" i="4"/>
  <c r="CB52" i="4"/>
  <c r="BO56" i="4"/>
  <c r="BG63" i="4"/>
  <c r="BR53" i="4"/>
  <c r="BY55" i="4"/>
  <c r="BX53" i="4"/>
  <c r="BO62" i="4"/>
  <c r="BG54" i="4"/>
  <c r="BZ55" i="4"/>
  <c r="BU53" i="4"/>
  <c r="BM60" i="4"/>
  <c r="BZ64" i="4"/>
  <c r="BW54" i="4"/>
  <c r="BN61" i="4"/>
  <c r="BL56" i="4"/>
  <c r="BI52" i="4"/>
  <c r="BL60" i="4"/>
  <c r="BP54" i="4"/>
  <c r="BW56" i="4"/>
  <c r="BS54" i="4"/>
  <c r="BK60" i="4"/>
  <c r="BE55" i="4"/>
  <c r="BF52" i="4"/>
  <c r="BG61" i="4"/>
  <c r="BN63" i="4"/>
  <c r="BG52" i="4"/>
  <c r="BO61" i="4"/>
  <c r="BT60" i="4"/>
  <c r="BJ54" i="4"/>
  <c r="BH55" i="4"/>
  <c r="BY64" i="4"/>
  <c r="BG60" i="4"/>
  <c r="BU60" i="4"/>
  <c r="BJ52" i="4"/>
  <c r="BW62" i="4"/>
  <c r="BF60" i="4"/>
  <c r="BV52" i="4"/>
  <c r="BM54" i="4"/>
  <c r="BK55" i="4"/>
  <c r="BI60" i="4"/>
  <c r="BH63" i="4"/>
  <c r="BX61" i="4"/>
  <c r="BE52" i="4"/>
  <c r="BR52" i="4"/>
  <c r="BX60" i="4"/>
  <c r="BP55" i="4"/>
  <c r="BT55" i="4"/>
  <c r="BQ55" i="4"/>
  <c r="BU64" i="4"/>
  <c r="BO64" i="4"/>
  <c r="BT52" i="4"/>
  <c r="BT54" i="4"/>
  <c r="BF64" i="4"/>
  <c r="BQ64" i="4"/>
  <c r="BE63" i="4"/>
  <c r="BZ60" i="4"/>
  <c r="BP62" i="4"/>
  <c r="BF56" i="4"/>
  <c r="BL52" i="4"/>
  <c r="BO54" i="4"/>
  <c r="BK56" i="4"/>
  <c r="CA56" i="4"/>
  <c r="BX56" i="4"/>
  <c r="BU52" i="4"/>
  <c r="BV56" i="4"/>
  <c r="BY61" i="4"/>
  <c r="BZ61" i="4"/>
  <c r="CA55" i="4"/>
  <c r="BR64" i="4"/>
  <c r="BN55" i="4"/>
  <c r="BW55" i="4"/>
  <c r="BX52" i="4"/>
  <c r="BW53" i="4"/>
  <c r="BK53" i="4"/>
  <c r="BQ54" i="4"/>
  <c r="BU56" i="4"/>
  <c r="BL53" i="4"/>
  <c r="CA62" i="4"/>
  <c r="CB63" i="4"/>
  <c r="BE62" i="4"/>
  <c r="BV64" i="4"/>
  <c r="BH53" i="4"/>
  <c r="BG56" i="4"/>
  <c r="BZ63" i="4"/>
  <c r="BK63" i="4"/>
  <c r="BL64" i="4"/>
  <c r="BI62" i="4"/>
  <c r="BL63" i="4"/>
  <c r="BN52" i="4"/>
  <c r="BV63" i="4"/>
  <c r="BY63" i="4"/>
  <c r="BL61" i="4"/>
  <c r="BM62" i="4"/>
  <c r="BQ60" i="4"/>
  <c r="BI64" i="4"/>
  <c r="CB60" i="4"/>
  <c r="BL55" i="4"/>
  <c r="BW60" i="4"/>
  <c r="BM61" i="4"/>
  <c r="BR61" i="4"/>
  <c r="BI54" i="4"/>
  <c r="BM63" i="4"/>
  <c r="BN64" i="4"/>
  <c r="BX64" i="4"/>
  <c r="BN54" i="4"/>
  <c r="BE61" i="4"/>
  <c r="BJ56" i="4"/>
  <c r="BW52" i="4"/>
  <c r="BZ52" i="4"/>
  <c r="BV55" i="4"/>
  <c r="BR62" i="4"/>
  <c r="BU54" i="4"/>
  <c r="BE64" i="4"/>
  <c r="BV54" i="4"/>
  <c r="BY60" i="4"/>
  <c r="BI63" i="4"/>
  <c r="BZ56" i="4"/>
  <c r="BY25" i="4"/>
  <c r="BW24" i="4"/>
  <c r="BH6" i="4"/>
  <c r="CA6" i="4"/>
  <c r="BI29" i="4"/>
  <c r="BZ9" i="4"/>
  <c r="BH9" i="4"/>
  <c r="CA5" i="4"/>
  <c r="BG27" i="4"/>
  <c r="CA26" i="4"/>
  <c r="BO10" i="4"/>
  <c r="BP27" i="4"/>
  <c r="BJ26" i="4"/>
  <c r="BK25" i="4"/>
  <c r="BI11" i="4"/>
  <c r="BL11" i="4"/>
  <c r="BH24" i="4"/>
  <c r="BN6" i="4"/>
  <c r="BE7" i="4"/>
  <c r="BP10" i="4"/>
  <c r="BG7" i="4"/>
  <c r="BE29" i="4"/>
  <c r="BR8" i="4"/>
  <c r="BQ6" i="4"/>
  <c r="BV6" i="4"/>
  <c r="BW27" i="4"/>
  <c r="BM9" i="4"/>
  <c r="BG5" i="4"/>
  <c r="BR28" i="4"/>
  <c r="BQ10" i="4"/>
  <c r="BQ24" i="4"/>
  <c r="BS29" i="4"/>
  <c r="BJ25" i="4"/>
  <c r="BU25" i="4"/>
  <c r="BE27" i="4"/>
  <c r="BK24" i="4"/>
  <c r="BM30" i="4"/>
  <c r="BK28" i="4"/>
  <c r="BT25" i="4"/>
  <c r="CA11" i="4"/>
  <c r="BQ29" i="4"/>
  <c r="BH30" i="4"/>
  <c r="BP24" i="4"/>
  <c r="BR10" i="4"/>
  <c r="BJ8" i="4"/>
  <c r="BF6" i="4"/>
  <c r="BZ24" i="4"/>
  <c r="BE24" i="4"/>
  <c r="BW29" i="4"/>
  <c r="BP9" i="4"/>
  <c r="BT24" i="4"/>
  <c r="BW26" i="4"/>
  <c r="BV27" i="4"/>
  <c r="BJ9" i="4"/>
  <c r="CA29" i="4"/>
  <c r="BI7" i="4"/>
  <c r="CA30" i="4"/>
  <c r="BG26" i="4"/>
  <c r="BQ26" i="4"/>
  <c r="BL25" i="4"/>
  <c r="CA9" i="4"/>
  <c r="CA25" i="4"/>
  <c r="BN25" i="4"/>
  <c r="BM7" i="4"/>
  <c r="BY29" i="4"/>
  <c r="BP30" i="4"/>
  <c r="BI8" i="4"/>
  <c r="BX25" i="4"/>
  <c r="BT28" i="4"/>
  <c r="BM5" i="4"/>
  <c r="CB24" i="4"/>
  <c r="BZ5" i="4"/>
  <c r="BU24" i="4"/>
  <c r="BV26" i="4"/>
  <c r="BN5" i="4"/>
  <c r="BX5" i="4"/>
  <c r="BW8" i="4"/>
  <c r="BV30" i="4"/>
  <c r="CB29" i="4"/>
  <c r="BI9" i="4"/>
  <c r="BT27" i="4"/>
  <c r="BV24" i="4"/>
  <c r="BW10" i="4"/>
  <c r="BG28" i="4"/>
  <c r="BM8" i="4"/>
  <c r="BH7" i="4"/>
  <c r="BV7" i="4"/>
  <c r="BP29" i="4"/>
  <c r="CA7" i="4"/>
  <c r="CA28" i="4"/>
  <c r="BI10" i="4"/>
  <c r="BY28" i="4"/>
  <c r="CA27" i="4"/>
  <c r="BR9" i="4"/>
  <c r="CB7" i="4"/>
  <c r="BF5" i="4"/>
  <c r="BQ9" i="4"/>
  <c r="BF8" i="4"/>
  <c r="BY8" i="4"/>
  <c r="BR25" i="4"/>
  <c r="BU27" i="4"/>
  <c r="BZ28" i="4"/>
  <c r="BL28" i="4"/>
  <c r="BY24" i="4"/>
  <c r="BP7" i="4"/>
  <c r="BW25" i="4"/>
  <c r="BL7" i="4"/>
  <c r="BM27" i="4"/>
  <c r="BO28" i="4"/>
  <c r="BN24" i="4"/>
  <c r="BS6" i="4"/>
  <c r="BH28" i="4"/>
  <c r="BR24" i="4"/>
  <c r="BM26" i="4"/>
  <c r="BM28" i="4"/>
  <c r="BZ8" i="4"/>
  <c r="BH25" i="4"/>
  <c r="BJ7" i="4"/>
  <c r="BU26" i="4"/>
  <c r="BI26" i="4"/>
  <c r="BO29" i="4"/>
  <c r="BP26" i="4"/>
  <c r="CA24" i="4"/>
  <c r="BF26" i="4"/>
  <c r="BE9" i="4"/>
  <c r="BT29" i="4"/>
  <c r="BV10" i="4"/>
  <c r="BJ29" i="4"/>
  <c r="BN11" i="4"/>
  <c r="BG6" i="4"/>
  <c r="CA10" i="4"/>
  <c r="BN26" i="4"/>
  <c r="BG29" i="4"/>
  <c r="BO30" i="4"/>
  <c r="BY7" i="4"/>
  <c r="BN27" i="4"/>
  <c r="BT8" i="4"/>
  <c r="BY9" i="4"/>
  <c r="BX24" i="4"/>
  <c r="BL26" i="4"/>
  <c r="BE8" i="4"/>
  <c r="BX7" i="4"/>
  <c r="BQ30" i="4"/>
  <c r="BR7" i="4"/>
  <c r="BK5" i="4"/>
  <c r="BV28" i="4"/>
  <c r="BO5" i="4"/>
  <c r="BL30" i="4"/>
  <c r="BE5" i="4"/>
  <c r="BH29" i="4"/>
  <c r="BZ10" i="4"/>
  <c r="BY6" i="4"/>
  <c r="BZ27" i="4"/>
  <c r="BZ29" i="4"/>
  <c r="BO11" i="4"/>
  <c r="BK26" i="4"/>
  <c r="BT6" i="4"/>
  <c r="BX26" i="4"/>
  <c r="BE6" i="4"/>
  <c r="BS8" i="4"/>
  <c r="BJ5" i="4"/>
  <c r="BW9" i="4"/>
  <c r="BJ30" i="4"/>
  <c r="BQ27" i="4"/>
  <c r="BJ27" i="4"/>
  <c r="BN29" i="4"/>
  <c r="BS30" i="4"/>
  <c r="BX8" i="4"/>
  <c r="BW6" i="4"/>
  <c r="BS7" i="4"/>
  <c r="BO26" i="4"/>
  <c r="BM11" i="4"/>
  <c r="BX10" i="4"/>
  <c r="CB6" i="4"/>
  <c r="BO8" i="4"/>
  <c r="BQ25" i="4"/>
  <c r="BR26" i="4"/>
  <c r="BQ8" i="4"/>
  <c r="CB9" i="4"/>
  <c r="BM10" i="4"/>
  <c r="BV5" i="4"/>
  <c r="BL10" i="4"/>
  <c r="BK6" i="4"/>
  <c r="BJ10" i="4"/>
  <c r="BF27" i="4"/>
  <c r="BL27" i="4"/>
  <c r="BZ6" i="4"/>
  <c r="BW28" i="4"/>
  <c r="BM25" i="4"/>
  <c r="BF24" i="4"/>
  <c r="BQ28" i="4"/>
  <c r="BR11" i="4"/>
  <c r="BN8" i="4"/>
  <c r="BU6" i="4"/>
  <c r="BG30" i="4"/>
  <c r="BH8" i="4"/>
  <c r="BL24" i="4"/>
  <c r="BK10" i="4"/>
  <c r="BU7" i="4"/>
  <c r="BI5" i="4"/>
  <c r="BJ24" i="4"/>
  <c r="BF25" i="4"/>
  <c r="BX27" i="4"/>
  <c r="BI27" i="4"/>
  <c r="CB10" i="4"/>
  <c r="BH10" i="4"/>
  <c r="BI6" i="4"/>
  <c r="BU29" i="4"/>
  <c r="CB26" i="4"/>
  <c r="BX9" i="4"/>
  <c r="BU5" i="4"/>
  <c r="BI28" i="4"/>
  <c r="BH26" i="4"/>
  <c r="BZ25" i="4"/>
  <c r="BY10" i="4"/>
  <c r="BX11" i="4"/>
  <c r="CB28" i="4"/>
  <c r="BS10" i="4"/>
  <c r="BJ11" i="4"/>
  <c r="BO27" i="4"/>
  <c r="BX28" i="4"/>
  <c r="BR6" i="4"/>
  <c r="BF29" i="4"/>
  <c r="BI24" i="4"/>
  <c r="BU10" i="4"/>
  <c r="BP5" i="4"/>
  <c r="BL29" i="4"/>
  <c r="BJ6" i="4"/>
  <c r="BX29" i="4"/>
  <c r="BK8" i="4"/>
  <c r="BK29" i="4"/>
  <c r="BW7" i="4"/>
  <c r="BZ26" i="4"/>
  <c r="BF10" i="4"/>
  <c r="BG25" i="4"/>
  <c r="BI25" i="4"/>
  <c r="BI30" i="4"/>
  <c r="BY26" i="4"/>
  <c r="BL9" i="4"/>
  <c r="BE25" i="4"/>
  <c r="BU9" i="4"/>
  <c r="BV11" i="4"/>
  <c r="BH5" i="4"/>
  <c r="BQ5" i="4"/>
  <c r="CB11" i="4"/>
  <c r="BL6" i="4"/>
  <c r="BL5" i="4"/>
  <c r="BF7" i="4"/>
  <c r="CB25" i="4"/>
  <c r="BN9" i="4"/>
  <c r="BZ7" i="4"/>
  <c r="BU11" i="4"/>
  <c r="BV9" i="4"/>
  <c r="CB27" i="4"/>
  <c r="BR5" i="4"/>
  <c r="BS28" i="4"/>
  <c r="BN10" i="4"/>
  <c r="BK27" i="4"/>
  <c r="BF28" i="4"/>
  <c r="BY5" i="4"/>
  <c r="CB8" i="4"/>
  <c r="CB5" i="4"/>
  <c r="BO31" i="4"/>
  <c r="BT26" i="4"/>
  <c r="BR31" i="4"/>
  <c r="BI12" i="4"/>
  <c r="BR29" i="4"/>
  <c r="BO9" i="4"/>
  <c r="BV8" i="4"/>
  <c r="CB31" i="4"/>
  <c r="BU8" i="4"/>
  <c r="BE30" i="4"/>
  <c r="BP6" i="4"/>
  <c r="BH27" i="4"/>
  <c r="CA8" i="4"/>
  <c r="BU28" i="4"/>
  <c r="BZ12" i="4"/>
  <c r="BN7" i="4"/>
  <c r="BQ7" i="4"/>
  <c r="BG9" i="4"/>
  <c r="BR12" i="4"/>
  <c r="BS26" i="4"/>
  <c r="BY27" i="4"/>
  <c r="BE26" i="4"/>
  <c r="BS27" i="4"/>
  <c r="BK12" i="4"/>
  <c r="BO24" i="4"/>
  <c r="BE11" i="4"/>
  <c r="CA12" i="4"/>
  <c r="BR30" i="4"/>
  <c r="BM24" i="4"/>
  <c r="BO6" i="4"/>
  <c r="BO25" i="4"/>
  <c r="BK7" i="4"/>
  <c r="BP25" i="4"/>
  <c r="BE10" i="4"/>
  <c r="BP8" i="4"/>
  <c r="BF30" i="4"/>
  <c r="BP28" i="4"/>
  <c r="BT9" i="4"/>
  <c r="BT11" i="4"/>
  <c r="BW30" i="4"/>
  <c r="BK9" i="4"/>
  <c r="BO7" i="4"/>
  <c r="BS25" i="4"/>
  <c r="BR27" i="4"/>
  <c r="BG12" i="4"/>
  <c r="BG24" i="4"/>
  <c r="BM29" i="4"/>
  <c r="BL8" i="4"/>
  <c r="BT10" i="4"/>
  <c r="BJ28" i="4"/>
  <c r="BG10" i="4"/>
  <c r="BW11" i="4"/>
  <c r="BX6" i="4"/>
  <c r="BT5" i="4"/>
  <c r="BE12" i="4"/>
  <c r="BS5" i="4"/>
  <c r="BY12" i="4"/>
  <c r="BN28" i="4"/>
  <c r="BS9" i="4"/>
  <c r="BF9" i="4"/>
  <c r="BV25" i="4"/>
  <c r="BZ11" i="4"/>
  <c r="BT7" i="4"/>
  <c r="BS24" i="4"/>
  <c r="BG8" i="4"/>
  <c r="BV29" i="4"/>
  <c r="BF11" i="4"/>
  <c r="BE28" i="4"/>
  <c r="BW5" i="4"/>
  <c r="BY11" i="4"/>
  <c r="BM6" i="4"/>
  <c r="BY30" i="4"/>
  <c r="BT12" i="4"/>
  <c r="BL12" i="4"/>
  <c r="BS31" i="4"/>
  <c r="BG31" i="4"/>
  <c r="CB12" i="4"/>
  <c r="BN31" i="4"/>
  <c r="CB30" i="4"/>
  <c r="BX31" i="4"/>
  <c r="BF31" i="4"/>
  <c r="BX30" i="4"/>
  <c r="BZ31" i="4"/>
  <c r="BW31" i="4"/>
  <c r="BV12" i="4"/>
  <c r="BU30" i="4"/>
  <c r="BP12" i="4"/>
  <c r="BY31" i="4"/>
  <c r="BH11" i="4"/>
  <c r="BH12" i="4"/>
  <c r="CB32" i="4"/>
  <c r="BL31" i="4"/>
  <c r="BS11" i="4"/>
  <c r="BJ31" i="4"/>
  <c r="BT31" i="4"/>
  <c r="BK31" i="4"/>
  <c r="BO12" i="4"/>
  <c r="BN30" i="4"/>
  <c r="BH31" i="4"/>
  <c r="BQ12" i="4"/>
  <c r="CA31" i="4"/>
  <c r="BN12" i="4"/>
  <c r="BM31" i="4"/>
  <c r="BX12" i="4"/>
  <c r="BF12" i="4"/>
  <c r="BG11" i="4"/>
  <c r="BP11" i="4"/>
  <c r="BZ30" i="4"/>
  <c r="BS12" i="4"/>
  <c r="BS13" i="4"/>
  <c r="BQ11" i="4"/>
  <c r="BJ14" i="4"/>
  <c r="BI33" i="4"/>
  <c r="BZ32" i="4"/>
  <c r="BH13" i="4"/>
  <c r="BV32" i="4"/>
  <c r="BW12" i="4"/>
  <c r="BX33" i="4"/>
  <c r="BO14" i="4"/>
  <c r="BM12" i="4"/>
  <c r="BQ31" i="4"/>
  <c r="BX13" i="4"/>
  <c r="BV31" i="4"/>
  <c r="BK13" i="4"/>
  <c r="BN32" i="4"/>
  <c r="BK33" i="4"/>
  <c r="BG33" i="4"/>
  <c r="BT30" i="4"/>
  <c r="BP32" i="4"/>
  <c r="BV13" i="4"/>
  <c r="BK11" i="4"/>
  <c r="BI31" i="4"/>
  <c r="BJ12" i="4"/>
  <c r="BP14" i="4"/>
  <c r="BE31" i="4"/>
  <c r="BU31" i="4"/>
  <c r="BK30" i="4"/>
  <c r="BP31" i="4"/>
  <c r="BU12" i="4"/>
  <c r="BS14" i="4"/>
  <c r="BO32" i="4"/>
  <c r="BK34" i="4"/>
  <c r="BE32" i="4"/>
  <c r="BQ32" i="4"/>
  <c r="BH32" i="4"/>
  <c r="BG14" i="4"/>
  <c r="BS32" i="4"/>
  <c r="CB14" i="4"/>
  <c r="BK32" i="4"/>
  <c r="BU13" i="4"/>
  <c r="BY14" i="4"/>
  <c r="BI13" i="4"/>
  <c r="BO13" i="4"/>
  <c r="BT13" i="4"/>
  <c r="BL13" i="4"/>
  <c r="BX32" i="4"/>
  <c r="BZ33" i="4"/>
  <c r="BX14" i="4"/>
  <c r="BQ15" i="4"/>
  <c r="BP13" i="4"/>
  <c r="BJ32" i="4"/>
  <c r="BY33" i="4"/>
  <c r="BJ13" i="4"/>
  <c r="BI32" i="4"/>
  <c r="BP33" i="4"/>
  <c r="BN33" i="4"/>
  <c r="BW13" i="4"/>
  <c r="BT32" i="4"/>
  <c r="BG13" i="4"/>
  <c r="BE14" i="4"/>
  <c r="BU33" i="4"/>
  <c r="BG32" i="4"/>
  <c r="BU32" i="4"/>
  <c r="BJ33" i="4"/>
  <c r="BL33" i="4"/>
  <c r="BQ13" i="4"/>
  <c r="BQ14" i="4"/>
  <c r="BY13" i="4"/>
  <c r="CA13" i="4"/>
  <c r="BM32" i="4"/>
  <c r="BH33" i="4"/>
  <c r="BO33" i="4"/>
  <c r="BF14" i="4"/>
  <c r="CA33" i="4"/>
  <c r="BU14" i="4"/>
  <c r="BM13" i="4"/>
  <c r="BN14" i="4"/>
  <c r="BQ33" i="4"/>
  <c r="BR32" i="4"/>
  <c r="BZ13" i="4"/>
  <c r="CA32" i="4"/>
  <c r="BN13" i="4"/>
  <c r="BT34" i="4"/>
  <c r="CB33" i="4"/>
  <c r="BV33" i="4"/>
  <c r="BM14" i="4"/>
  <c r="BO35" i="4"/>
  <c r="CA16" i="4"/>
  <c r="BR14" i="4"/>
  <c r="BT14" i="4"/>
  <c r="BI16" i="4"/>
  <c r="BW32" i="4"/>
  <c r="BZ14" i="4"/>
  <c r="BR13" i="4"/>
  <c r="BH14" i="4"/>
  <c r="CB13" i="4"/>
  <c r="BK15" i="4"/>
  <c r="CA14" i="4"/>
  <c r="BM33" i="4"/>
  <c r="BP15" i="4"/>
  <c r="BT33" i="4"/>
  <c r="BI35" i="4"/>
  <c r="BK14" i="4"/>
  <c r="BE33" i="4"/>
  <c r="BE13" i="4"/>
  <c r="BV34" i="4"/>
  <c r="BL14" i="4"/>
  <c r="BW33" i="4"/>
  <c r="BI14" i="4"/>
  <c r="BW14" i="4"/>
  <c r="BF13" i="4"/>
  <c r="BY32" i="4"/>
  <c r="BH16" i="4"/>
  <c r="BX34" i="4"/>
  <c r="CA35" i="4"/>
  <c r="BT16" i="4"/>
  <c r="BL32" i="4"/>
  <c r="BR15" i="4"/>
  <c r="BF33" i="4"/>
  <c r="BZ35" i="4"/>
  <c r="BY35" i="4"/>
  <c r="BF32" i="4"/>
  <c r="BK16" i="4"/>
  <c r="BJ35" i="4"/>
  <c r="CA34" i="4"/>
  <c r="BF16" i="4"/>
  <c r="BX35" i="4"/>
  <c r="BZ16" i="4"/>
  <c r="BM34" i="4"/>
  <c r="BY15" i="4"/>
  <c r="BE34" i="4"/>
  <c r="BX15" i="4"/>
  <c r="BQ16" i="4"/>
  <c r="BG15" i="4"/>
  <c r="BU15" i="4"/>
  <c r="BO15" i="4"/>
  <c r="BG34" i="4"/>
  <c r="BE16" i="4"/>
  <c r="BV15" i="4"/>
  <c r="CB35" i="4"/>
  <c r="BZ34" i="4"/>
  <c r="BH15" i="4"/>
  <c r="BM15" i="4"/>
  <c r="BU16" i="4"/>
  <c r="BZ15" i="4"/>
  <c r="BF34" i="4"/>
  <c r="BS16" i="4"/>
  <c r="BR16" i="4"/>
  <c r="BS33" i="4"/>
  <c r="BY16" i="4"/>
  <c r="BL35" i="4"/>
  <c r="CB34" i="4"/>
  <c r="BK35" i="4"/>
  <c r="BR34" i="4"/>
  <c r="BP34" i="4"/>
  <c r="BN15" i="4"/>
  <c r="BY34" i="4"/>
  <c r="BO34" i="4"/>
  <c r="BG16" i="4"/>
  <c r="BV35" i="4"/>
  <c r="BG35" i="4"/>
  <c r="BP16" i="4"/>
  <c r="BS34" i="4"/>
  <c r="BE15" i="4"/>
  <c r="BS15" i="4"/>
  <c r="BH34" i="4"/>
  <c r="BE35" i="4"/>
  <c r="BN34" i="4"/>
  <c r="BQ35" i="4"/>
  <c r="BI34" i="4"/>
  <c r="BH35" i="4"/>
  <c r="BN16" i="4"/>
  <c r="BQ34" i="4"/>
  <c r="BW16" i="4"/>
  <c r="BW35" i="4"/>
  <c r="BJ34" i="4"/>
  <c r="BL15" i="4"/>
  <c r="CB16" i="4"/>
  <c r="BL34" i="4"/>
  <c r="BS35" i="4"/>
  <c r="BR35" i="4"/>
  <c r="BR33" i="4"/>
  <c r="BV14" i="4"/>
  <c r="BJ16" i="4"/>
  <c r="BN35" i="4"/>
  <c r="BJ15" i="4"/>
  <c r="CB15" i="4"/>
  <c r="CA15" i="4"/>
  <c r="BP35" i="4"/>
  <c r="BT35" i="4"/>
  <c r="BM35" i="4"/>
  <c r="BF15" i="4"/>
  <c r="BI15" i="4"/>
  <c r="BX16" i="4"/>
  <c r="BV16" i="4"/>
  <c r="BM16" i="4"/>
  <c r="BW34" i="4"/>
  <c r="BU35" i="4"/>
  <c r="BU34" i="4"/>
  <c r="BF35" i="4"/>
  <c r="BO16" i="4"/>
  <c r="BW15" i="4"/>
  <c r="BT15" i="4"/>
  <c r="BL16" i="4"/>
  <c r="BN17" i="4" l="1"/>
  <c r="BK17" i="4"/>
  <c r="BV17" i="4"/>
  <c r="BP17" i="4"/>
  <c r="BF36" i="4"/>
  <c r="BM17" i="4"/>
  <c r="BS36" i="4"/>
  <c r="BV36" i="4"/>
  <c r="BR17" i="4"/>
  <c r="BX17" i="4"/>
  <c r="CB17" i="4"/>
  <c r="BY17" i="4"/>
  <c r="BO17" i="4"/>
  <c r="BP36" i="4"/>
  <c r="BN36" i="4"/>
  <c r="BK36" i="4"/>
  <c r="BQ17" i="4"/>
  <c r="BG17" i="4"/>
  <c r="BE36" i="4"/>
  <c r="BG36" i="4"/>
  <c r="BR36" i="4"/>
  <c r="BJ17" i="4"/>
  <c r="CB36" i="4"/>
  <c r="BZ17" i="4"/>
  <c r="BT17" i="4"/>
  <c r="CA17" i="4"/>
  <c r="BI36" i="4"/>
  <c r="BI17" i="4"/>
  <c r="BW36" i="4"/>
  <c r="BH36" i="4"/>
  <c r="BS17" i="4"/>
  <c r="CA36" i="4"/>
  <c r="BM36" i="4"/>
  <c r="BO36" i="4"/>
  <c r="BL17" i="4"/>
  <c r="BU17" i="4"/>
  <c r="BX36" i="4"/>
  <c r="BT36" i="4"/>
  <c r="BZ36" i="4"/>
  <c r="BQ36" i="4"/>
  <c r="BW17" i="4"/>
  <c r="BF17" i="4"/>
  <c r="BY36" i="4"/>
  <c r="BH17" i="4"/>
  <c r="BJ36" i="4"/>
  <c r="BL36" i="4"/>
  <c r="BE17" i="4"/>
  <c r="BU36" i="4"/>
</calcChain>
</file>

<file path=xl/sharedStrings.xml><?xml version="1.0" encoding="utf-8"?>
<sst xmlns="http://schemas.openxmlformats.org/spreadsheetml/2006/main" count="278" uniqueCount="140">
  <si>
    <t>Date</t>
  </si>
  <si>
    <t>Type</t>
  </si>
  <si>
    <t>Price</t>
  </si>
  <si>
    <t>Time</t>
  </si>
  <si>
    <t>Schedule</t>
  </si>
  <si>
    <t>BH</t>
  </si>
  <si>
    <t>WE</t>
  </si>
  <si>
    <t>CL</t>
  </si>
  <si>
    <t>SH</t>
  </si>
  <si>
    <t>OP</t>
  </si>
  <si>
    <t>UK Bank Holidays</t>
  </si>
  <si>
    <t>Day</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</si>
  <si>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</si>
  <si>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</si>
  <si>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</si>
  <si>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</si>
  <si>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</si>
  <si>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</si>
  <si>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</si>
  <si>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</si>
  <si>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</si>
  <si>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</si>
  <si>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</si>
  <si>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</si>
  <si>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</si>
  <si>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</si>
  <si>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</si>
  <si>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</si>
  <si>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</si>
  <si>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</si>
  <si>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</si>
  <si>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Bank Holidays</t>
  </si>
  <si>
    <t>Open</t>
  </si>
  <si>
    <t>Closed</t>
  </si>
  <si>
    <t>School Holidays</t>
  </si>
  <si>
    <t>Weekends</t>
  </si>
  <si>
    <t>Closed Days</t>
  </si>
  <si>
    <t>School Open</t>
  </si>
  <si>
    <t>Total Values</t>
  </si>
  <si>
    <t>Types</t>
  </si>
  <si>
    <t>Colour</t>
  </si>
  <si>
    <t>Payment Amount</t>
  </si>
  <si>
    <t>Outstanding Balance</t>
  </si>
  <si>
    <t>Value to Date</t>
  </si>
  <si>
    <t>To Date</t>
  </si>
  <si>
    <t>Total Paid</t>
  </si>
  <si>
    <t>Opening Owing</t>
  </si>
  <si>
    <t>ALL Entries in Year</t>
  </si>
  <si>
    <t>Types, Rates &amp; Payments</t>
  </si>
  <si>
    <t>Owing - Total Scheduled (to date) less Total Paid</t>
  </si>
  <si>
    <t>Value</t>
  </si>
  <si>
    <t>Done</t>
  </si>
  <si>
    <t>Planned</t>
  </si>
  <si>
    <t>Finance Values</t>
  </si>
  <si>
    <t>Time Values</t>
  </si>
  <si>
    <t>Text Month</t>
  </si>
  <si>
    <t>Code</t>
  </si>
  <si>
    <t>Cost</t>
  </si>
  <si>
    <t>Paid</t>
  </si>
  <si>
    <t>Monday</t>
  </si>
  <si>
    <t>Tuesday</t>
  </si>
  <si>
    <t>Wednesday</t>
  </si>
  <si>
    <t>Thursday</t>
  </si>
  <si>
    <t>Friday</t>
  </si>
  <si>
    <t>2nd Code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</si>
  <si>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</si>
  <si>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</si>
  <si>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</si>
  <si>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</si>
  <si>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</si>
  <si>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</si>
  <si>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</si>
  <si>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</si>
  <si>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</si>
  <si>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</si>
  <si>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</si>
  <si>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</si>
  <si>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</si>
  <si>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</si>
  <si>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</si>
  <si>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</si>
  <si>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</si>
  <si>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Your Name</t>
  </si>
  <si>
    <t>Your personal name will be locked. It is like that to ensure protection for this spreadsheet. If it is wrong, please contact us.</t>
  </si>
  <si>
    <t>Extra Money</t>
  </si>
  <si>
    <t>Reason</t>
  </si>
  <si>
    <t>Complete if extra money is charged for individual item</t>
  </si>
  <si>
    <t>Child's Name</t>
  </si>
  <si>
    <t>Starting Month (for Year)</t>
  </si>
  <si>
    <t>Year (for Starting Month)</t>
  </si>
  <si>
    <t>January</t>
  </si>
  <si>
    <t>February</t>
  </si>
  <si>
    <t>March</t>
  </si>
  <si>
    <t>April</t>
  </si>
  <si>
    <t>May</t>
  </si>
  <si>
    <t>June</t>
  </si>
  <si>
    <t>July</t>
  </si>
  <si>
    <t>August</t>
  </si>
  <si>
    <t>September</t>
  </si>
  <si>
    <t>October</t>
  </si>
  <si>
    <t>November</t>
  </si>
  <si>
    <t>December</t>
  </si>
  <si>
    <t>Opening Balance (Value Owing)</t>
  </si>
  <si>
    <t>Open / Closed Days</t>
  </si>
  <si>
    <t>Start Date</t>
  </si>
  <si>
    <t>End Date</t>
  </si>
  <si>
    <t>School Holiday Dates</t>
  </si>
  <si>
    <t>Other Bank Holidays</t>
  </si>
  <si>
    <t>*</t>
  </si>
  <si>
    <t>Today</t>
  </si>
  <si>
    <t>Starting Date (as above)</t>
  </si>
  <si>
    <t>(YYYY)</t>
  </si>
  <si>
    <t>Select</t>
  </si>
  <si>
    <t>Please enter start and end dates below</t>
  </si>
  <si>
    <t>[h]:mm</t>
  </si>
  <si>
    <t>Please enter the types of days which your child could attend, as well as the price and the time (length of the duration of the day). So for example, a 'Half Day' may cost £20 and be 3:00, and a 'Full Day' may cost £45 and be 6:30. Whatever types you add below will be available to select on the Schedule. Individual extra costs such as an outing can be added on the schedule, but regualr costs such as lunch, should be included in the price below. Every time you make a payment, simply add the date and payment value to the section on the right.</t>
  </si>
  <si>
    <t>The days will be laid out as per the starting dates on the Intro &amp; Setup tab. Simply select the type of day that you child is due to attend (you can plan the days here by pre-selecting them). When the actual day arrives, either leave what you have inputted (if correct) or change accordingly. When the day arrives, what you have inputted will be taken as done. If you have an extra expense on any day (like an outing) simply add the amount and reson in the space below.</t>
  </si>
  <si>
    <t>Enter your child's name (for this spreadsheet only), select the starting month for the year, and input the starting year. Add any opening balance which YOU owe the school. Then simply add the school holiday dates, and any EXTRA bank holidays (the usual ones are included).</t>
  </si>
  <si>
    <t>✓</t>
  </si>
  <si>
    <t>?</t>
  </si>
  <si>
    <t>Lookup Days</t>
  </si>
  <si>
    <t>Saturday</t>
  </si>
  <si>
    <t>Sunday</t>
  </si>
  <si>
    <t>Pre-Scheduler</t>
  </si>
  <si>
    <t>If you'd like to pre-schedule days (for example every Monday and Friday), you can do so below. Pick which type of session happens per day, and then those will show on the Schedule tab. You can then copy and paste (values) that data across, and then edit it if need be. This should only be used once at the beginning, once done, you should only edit individual days.</t>
  </si>
  <si>
    <t>Pre-Scheduled Sessions</t>
  </si>
  <si>
    <r>
      <t xml:space="preserve">This pre-scheduled sessions calculator will use the data from the Types, Rates &amp; Payments page. Please note, it WILL NOT affect any days with a </t>
    </r>
    <r>
      <rPr>
        <b/>
        <sz val="8"/>
        <color rgb="FF00B050"/>
        <rFont val="Calibri"/>
        <family val="2"/>
        <scheme val="minor"/>
      </rPr>
      <t>✓</t>
    </r>
    <r>
      <rPr>
        <b/>
        <sz val="8"/>
        <color theme="1"/>
        <rFont val="Calibri"/>
        <family val="2"/>
        <scheme val="minor"/>
      </rPr>
      <t xml:space="preserve"> (as they have already been done), only future dates.</t>
    </r>
  </si>
  <si>
    <t>School Closed</t>
  </si>
  <si>
    <t>Not Allowed - Closed</t>
  </si>
  <si>
    <t>Notes (anything you wish to make a note of)</t>
  </si>
  <si>
    <t>Thanks for trying the Pre-School Schedule</t>
  </si>
  <si>
    <t>Bank Holiday Changes</t>
  </si>
  <si>
    <t>Original Bank Holiday</t>
  </si>
  <si>
    <t>New Bank Holiday</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</si>
  <si>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BELOW ONLY). </t>
  </si>
  <si>
    <t>Used Bank Holidays</t>
  </si>
  <si>
    <t>Child Name</t>
  </si>
  <si>
    <t>Half Day</t>
  </si>
  <si>
    <t>Full Day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</si>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</sst>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ddd\,\ dd\ mmm\ yyyy"/>
    <numFmt numFmtId="165" formatCode="dddd\,\ dd\ mmmm\ yyyy"/>
    <numFmt numFmtId="166" formatCode="[h]:mm"/>
  </numFmts>
  <fonts count="15" x14ac:knownFonts="1">
    <font>
      <sz val="11"/>
      <color theme="1"/>
      <name val="Calibri"/>
      <family val="2"/>
      <scheme val="minor"/>
    </font>
    <font>
      <b/>
      <sz val="11"/>
      <color rgb="FFFFC000"/>
      <name val="Calibri"/>
      <family val="2"/>
      <scheme val="minor"/>
    </font>
    <font>
      <b/>
      <sz val="11"/>
      <color rgb="FF002060"/>
      <name val="Calibri"/>
      <family val="2"/>
      <scheme val="minor"/>
    </font>
    <font>
      <b/>
      <sz val="20"/>
      <color rgb="FFFFC000"/>
      <name val="Calibri"/>
      <family val="2"/>
      <scheme val="minor"/>
    </font>
    <font>
      <b/>
      <u/>
      <sz val="11"/>
      <color theme="1"/>
      <name val="Calibri"/>
      <family val="2"/>
      <scheme val="minor"/>
    </font>
    <font>
      <b/>
      <sz val="11"/>
      <color theme="1"/>
      <name val="Calibri"/>
      <family val="2"/>
      <scheme val="minor"/>
    </font>
    <font>
      <b/>
      <sz val="8"/>
      <color theme="1"/>
      <name val="Calibri"/>
      <family val="2"/>
      <scheme val="minor"/>
    </font>
    <font>
      <b/>
      <sz val="11"/>
      <color rgb="FFC00000"/>
      <name val="Calibri"/>
      <family val="2"/>
      <scheme val="minor"/>
    </font>
    <font>
      <b/>
      <sz val="11"/>
      <color theme="0"/>
      <name val="Calibri"/>
      <family val="2"/>
      <scheme val="minor"/>
    </font>
    <font>
      <sz val="11"/>
      <name val="Calibri"/>
      <family val="2"/>
      <scheme val="minor"/>
    </font>
    <font>
      <b/>
      <sz val="10"/>
      <color theme="1"/>
      <name val="Calibri"/>
      <family val="2"/>
      <scheme val="minor"/>
    </font>
    <font>
      <b/>
      <sz val="16"/>
      <color theme="0"/>
      <name val="Calibri"/>
      <family val="2"/>
      <scheme val="minor"/>
    </font>
    <font>
      <sz val="8"/>
      <name val="Calibri"/>
      <family val="2"/>
      <scheme val="minor"/>
    </font>
    <font>
      <b/>
      <sz val="8"/>
      <color rgb="FF00B050"/>
      <name val="Calibri"/>
      <family val="2"/>
      <scheme val="minor"/>
    </font>
    <font>
      <u/>
      <sz val="11"/>
      <color theme="10"/>
      <name val="Calibri"/>
      <family val="2"/>
      <scheme val="minor"/>
    </font>
  </fonts>
  <fills count="23">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311">
    <xf numFmtId="0" fontId="0" fillId="0" borderId="0" xfId="0"/>
    <xf numFmtId="0" fontId="0" fillId="0" borderId="0" xfId="0" applyAlignment="1" applyProtection="1">
      <alignment shrinkToFit="1"/>
      <protection hidden="1"/>
    </xf>
    <xf numFmtId="0" fontId="1" fillId="2" borderId="1"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164" fontId="0" fillId="0" borderId="0" xfId="0" applyNumberFormat="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4" fillId="0" borderId="0" xfId="0" applyFont="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0" fontId="0" fillId="0" borderId="5" xfId="0" applyFill="1" applyBorder="1" applyAlignment="1" applyProtection="1">
      <alignment horizontal="center" shrinkToFit="1"/>
      <protection hidden="1"/>
    </xf>
    <xf numFmtId="0" fontId="0" fillId="0" borderId="0" xfId="0" applyFill="1" applyBorder="1" applyAlignment="1" applyProtection="1">
      <alignment horizontal="center" shrinkToFit="1"/>
      <protection hidden="1"/>
    </xf>
    <xf numFmtId="0" fontId="0" fillId="0" borderId="8" xfId="0" applyFill="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0" fillId="0" borderId="10" xfId="0" applyBorder="1" applyAlignment="1" applyProtection="1">
      <alignment shrinkToFit="1"/>
      <protection hidden="1"/>
    </xf>
    <xf numFmtId="165" fontId="5" fillId="0" borderId="10" xfId="0" applyNumberFormat="1" applyFont="1" applyBorder="1" applyAlignment="1" applyProtection="1">
      <alignment horizontal="center" shrinkToFit="1"/>
      <protection hidden="1"/>
    </xf>
    <xf numFmtId="165" fontId="5" fillId="0" borderId="0" xfId="0" applyNumberFormat="1" applyFont="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0" fontId="0" fillId="0" borderId="11" xfId="0" applyBorder="1" applyAlignment="1" applyProtection="1">
      <alignment shrinkToFit="1"/>
      <protection hidden="1"/>
    </xf>
    <xf numFmtId="165" fontId="5" fillId="0" borderId="11" xfId="0" applyNumberFormat="1" applyFon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0" fontId="0" fillId="0" borderId="12" xfId="0" applyBorder="1" applyAlignment="1" applyProtection="1">
      <alignment shrinkToFit="1"/>
      <protection hidden="1"/>
    </xf>
    <xf numFmtId="165" fontId="5" fillId="0" borderId="12" xfId="0" applyNumberFormat="1" applyFon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0" fontId="5" fillId="0" borderId="1" xfId="0" applyFont="1" applyFill="1" applyBorder="1" applyAlignment="1" applyProtection="1">
      <alignment horizontal="center" shrinkToFit="1"/>
      <protection hidden="1"/>
    </xf>
    <xf numFmtId="165" fontId="0" fillId="0" borderId="10" xfId="0" applyNumberFormat="1" applyBorder="1" applyAlignment="1" applyProtection="1">
      <alignment horizontal="center" vertical="top" shrinkToFit="1"/>
      <protection hidden="1"/>
    </xf>
    <xf numFmtId="165" fontId="0" fillId="0" borderId="11" xfId="0" applyNumberFormat="1" applyBorder="1" applyAlignment="1" applyProtection="1">
      <alignment horizontal="center" vertical="top" shrinkToFit="1"/>
      <protection hidden="1"/>
    </xf>
    <xf numFmtId="0" fontId="0" fillId="0" borderId="4" xfId="0" applyFill="1" applyBorder="1" applyAlignment="1" applyProtection="1">
      <alignment horizontal="center" shrinkToFit="1"/>
      <protection hidden="1"/>
    </xf>
    <xf numFmtId="0" fontId="0" fillId="0" borderId="13" xfId="0" applyFill="1" applyBorder="1" applyAlignment="1" applyProtection="1">
      <alignment horizontal="center" shrinkToFit="1"/>
      <protection hidden="1"/>
    </xf>
    <xf numFmtId="0" fontId="0" fillId="0" borderId="7" xfId="0" applyFill="1" applyBorder="1" applyAlignment="1" applyProtection="1">
      <alignment horizontal="center" shrinkToFit="1"/>
      <protection hidden="1"/>
    </xf>
    <xf numFmtId="0" fontId="0" fillId="0" borderId="6"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9" xfId="0" applyFill="1" applyBorder="1" applyAlignment="1" applyProtection="1">
      <alignment horizontal="center" shrinkToFit="1"/>
      <protection hidden="1"/>
    </xf>
    <xf numFmtId="0" fontId="0" fillId="4" borderId="10" xfId="0" applyFill="1" applyBorder="1" applyAlignment="1" applyProtection="1">
      <alignment horizontal="center" shrinkToFit="1"/>
      <protection hidden="1"/>
    </xf>
    <xf numFmtId="0" fontId="0" fillId="5" borderId="11" xfId="0" applyFill="1" applyBorder="1" applyAlignment="1" applyProtection="1">
      <alignment horizontal="center" shrinkToFit="1"/>
      <protection hidden="1"/>
    </xf>
    <xf numFmtId="0" fontId="0" fillId="6" borderId="11" xfId="0" applyFill="1" applyBorder="1" applyAlignment="1" applyProtection="1">
      <alignment horizontal="center" shrinkToFit="1"/>
      <protection hidden="1"/>
    </xf>
    <xf numFmtId="0" fontId="0" fillId="7" borderId="11" xfId="0" applyFill="1" applyBorder="1" applyAlignment="1" applyProtection="1">
      <alignment horizontal="center" shrinkToFit="1"/>
      <protection hidden="1"/>
    </xf>
    <xf numFmtId="0" fontId="0" fillId="8" borderId="12" xfId="0" applyFill="1" applyBorder="1" applyAlignment="1" applyProtection="1">
      <alignment horizontal="center" shrinkToFit="1"/>
      <protection hidden="1"/>
    </xf>
    <xf numFmtId="166" fontId="0" fillId="0" borderId="6" xfId="0" applyNumberFormat="1" applyBorder="1" applyAlignment="1" applyProtection="1">
      <alignment horizontal="center" shrinkToFit="1"/>
      <protection hidden="1"/>
    </xf>
    <xf numFmtId="166" fontId="0" fillId="0" borderId="14" xfId="0" applyNumberFormat="1" applyBorder="1" applyAlignment="1" applyProtection="1">
      <alignment horizontal="center" shrinkToFit="1"/>
      <protection hidden="1"/>
    </xf>
    <xf numFmtId="166" fontId="0" fillId="0" borderId="9" xfId="0" applyNumberFormat="1" applyBorder="1" applyAlignment="1" applyProtection="1">
      <alignment horizontal="center" shrinkToFit="1"/>
      <protection hidden="1"/>
    </xf>
    <xf numFmtId="8" fontId="0" fillId="0" borderId="4" xfId="0" applyNumberFormat="1" applyBorder="1" applyAlignment="1" applyProtection="1">
      <alignment horizontal="center" shrinkToFit="1"/>
      <protection hidden="1"/>
    </xf>
    <xf numFmtId="8" fontId="0" fillId="0" borderId="13" xfId="0" applyNumberFormat="1" applyBorder="1" applyAlignment="1" applyProtection="1">
      <alignment horizontal="center" shrinkToFit="1"/>
      <protection hidden="1"/>
    </xf>
    <xf numFmtId="8" fontId="0" fillId="0" borderId="7" xfId="0" applyNumberFormat="1" applyBorder="1" applyAlignment="1" applyProtection="1">
      <alignment horizontal="center" shrinkToFit="1"/>
      <protection hidden="1"/>
    </xf>
    <xf numFmtId="166" fontId="0" fillId="0" borderId="3" xfId="0" applyNumberFormat="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0" fillId="0" borderId="11" xfId="0" applyFill="1" applyBorder="1" applyAlignment="1" applyProtection="1">
      <alignment horizontal="center" shrinkToFit="1"/>
      <protection hidden="1"/>
    </xf>
    <xf numFmtId="0" fontId="0" fillId="9" borderId="0" xfId="0" applyFill="1" applyAlignment="1" applyProtection="1">
      <alignment shrinkToFit="1"/>
      <protection hidden="1"/>
    </xf>
    <xf numFmtId="164" fontId="0" fillId="9" borderId="0" xfId="0" applyNumberFormat="1" applyFill="1" applyAlignment="1" applyProtection="1">
      <alignment horizontal="center" shrinkToFit="1"/>
      <protection hidden="1"/>
    </xf>
    <xf numFmtId="8" fontId="0" fillId="0" borderId="1" xfId="0" applyNumberFormat="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8" fontId="0" fillId="9" borderId="1" xfId="0" applyNumberFormat="1" applyFill="1" applyBorder="1" applyAlignment="1" applyProtection="1">
      <alignment horizontal="center" shrinkToFit="1"/>
      <protection hidden="1"/>
    </xf>
    <xf numFmtId="0" fontId="7" fillId="9" borderId="0" xfId="0" applyFont="1" applyFill="1" applyAlignment="1" applyProtection="1">
      <alignment horizontal="center" shrinkToFit="1"/>
      <protection hidden="1"/>
    </xf>
    <xf numFmtId="8" fontId="0" fillId="0" borderId="10" xfId="0" applyNumberFormat="1" applyBorder="1" applyAlignment="1" applyProtection="1">
      <alignment horizontal="center" shrinkToFit="1"/>
      <protection hidden="1"/>
    </xf>
    <xf numFmtId="8" fontId="0" fillId="0" borderId="11" xfId="0" applyNumberFormat="1" applyBorder="1" applyAlignment="1" applyProtection="1">
      <alignment horizontal="center" shrinkToFit="1"/>
      <protection hidden="1"/>
    </xf>
    <xf numFmtId="8" fontId="0" fillId="0" borderId="12" xfId="0" applyNumberFormat="1" applyBorder="1" applyAlignment="1" applyProtection="1">
      <alignment horizontal="center" shrinkToFit="1"/>
      <protection hidden="1"/>
    </xf>
    <xf numFmtId="8" fontId="5" fillId="0" borderId="1" xfId="0" applyNumberFormat="1" applyFont="1"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0" fillId="0" borderId="13"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10" borderId="4" xfId="0" applyFill="1" applyBorder="1" applyAlignment="1" applyProtection="1">
      <alignment horizontal="center" shrinkToFit="1"/>
      <protection hidden="1"/>
    </xf>
    <xf numFmtId="0" fontId="0" fillId="11" borderId="13" xfId="0" applyFill="1" applyBorder="1" applyAlignment="1" applyProtection="1">
      <alignment horizontal="center" shrinkToFit="1"/>
      <protection hidden="1"/>
    </xf>
    <xf numFmtId="0" fontId="0" fillId="3" borderId="13" xfId="0" applyFill="1" applyBorder="1" applyAlignment="1" applyProtection="1">
      <alignment horizontal="center" shrinkToFit="1"/>
      <protection hidden="1"/>
    </xf>
    <xf numFmtId="0" fontId="0" fillId="12" borderId="13" xfId="0" applyFill="1" applyBorder="1" applyAlignment="1" applyProtection="1">
      <alignment horizontal="center" shrinkToFit="1"/>
      <protection hidden="1"/>
    </xf>
    <xf numFmtId="0" fontId="0" fillId="13" borderId="13" xfId="0" applyFill="1" applyBorder="1" applyAlignment="1" applyProtection="1">
      <alignment horizontal="center" shrinkToFit="1"/>
      <protection hidden="1"/>
    </xf>
    <xf numFmtId="0" fontId="0" fillId="14" borderId="13" xfId="0" applyFill="1" applyBorder="1" applyAlignment="1" applyProtection="1">
      <alignment horizontal="center" shrinkToFit="1"/>
      <protection hidden="1"/>
    </xf>
    <xf numFmtId="0" fontId="0" fillId="15" borderId="13" xfId="0" applyFill="1" applyBorder="1" applyAlignment="1" applyProtection="1">
      <alignment horizontal="center" shrinkToFit="1"/>
      <protection hidden="1"/>
    </xf>
    <xf numFmtId="0" fontId="0" fillId="2" borderId="13" xfId="0" applyFill="1" applyBorder="1" applyAlignment="1" applyProtection="1">
      <alignment horizontal="center" shrinkToFit="1"/>
      <protection hidden="1"/>
    </xf>
    <xf numFmtId="0" fontId="0" fillId="16" borderId="13" xfId="0" applyFill="1" applyBorder="1" applyAlignment="1" applyProtection="1">
      <alignment horizontal="center" shrinkToFit="1"/>
      <protection hidden="1"/>
    </xf>
    <xf numFmtId="0" fontId="0" fillId="17" borderId="13" xfId="0" applyFill="1" applyBorder="1" applyAlignment="1" applyProtection="1">
      <alignment horizontal="center" shrinkToFit="1"/>
      <protection hidden="1"/>
    </xf>
    <xf numFmtId="0" fontId="0" fillId="18" borderId="13" xfId="0" applyFill="1" applyBorder="1" applyAlignment="1" applyProtection="1">
      <alignment horizontal="center" shrinkToFit="1"/>
      <protection hidden="1"/>
    </xf>
    <xf numFmtId="0" fontId="0" fillId="19" borderId="7" xfId="0" applyFill="1" applyBorder="1" applyAlignment="1" applyProtection="1">
      <alignment horizontal="center" shrinkToFit="1"/>
      <protection hidden="1"/>
    </xf>
    <xf numFmtId="0" fontId="6" fillId="9" borderId="0" xfId="0" applyFont="1" applyFill="1" applyAlignment="1" applyProtection="1">
      <alignment horizontal="center" shrinkToFit="1"/>
      <protection hidden="1"/>
    </xf>
    <xf numFmtId="164" fontId="0" fillId="0" borderId="4" xfId="0" applyNumberFormat="1" applyBorder="1" applyAlignment="1" applyProtection="1">
      <alignment horizontal="center" shrinkToFit="1"/>
      <protection locked="0"/>
    </xf>
    <xf numFmtId="164" fontId="0" fillId="0" borderId="13" xfId="0" applyNumberFormat="1" applyBorder="1" applyAlignment="1" applyProtection="1">
      <alignment horizontal="center" shrinkToFit="1"/>
      <protection locked="0"/>
    </xf>
    <xf numFmtId="164" fontId="0" fillId="0" borderId="7" xfId="0" applyNumberFormat="1" applyBorder="1" applyAlignment="1" applyProtection="1">
      <alignment horizontal="center" shrinkToFit="1"/>
      <protection locked="0"/>
    </xf>
    <xf numFmtId="8" fontId="0" fillId="0" borderId="6" xfId="0" applyNumberFormat="1" applyBorder="1" applyAlignment="1" applyProtection="1">
      <alignment horizontal="center" shrinkToFit="1"/>
      <protection locked="0"/>
    </xf>
    <xf numFmtId="8" fontId="0" fillId="0" borderId="14" xfId="0" applyNumberFormat="1" applyBorder="1" applyAlignment="1" applyProtection="1">
      <alignment horizontal="center" shrinkToFit="1"/>
      <protection locked="0"/>
    </xf>
    <xf numFmtId="8" fontId="0" fillId="0" borderId="9" xfId="0" applyNumberFormat="1" applyBorder="1" applyAlignment="1" applyProtection="1">
      <alignment horizontal="center" shrinkToFit="1"/>
      <protection locked="0"/>
    </xf>
    <xf numFmtId="8" fontId="0" fillId="0" borderId="5" xfId="0" applyNumberFormat="1" applyBorder="1" applyAlignment="1" applyProtection="1">
      <alignment horizontal="center" shrinkToFit="1"/>
      <protection locked="0"/>
    </xf>
    <xf numFmtId="166" fontId="0" fillId="0" borderId="6" xfId="0" applyNumberFormat="1" applyBorder="1" applyAlignment="1" applyProtection="1">
      <alignment horizontal="center" shrinkToFit="1"/>
      <protection locked="0"/>
    </xf>
    <xf numFmtId="8" fontId="0" fillId="0" borderId="0" xfId="0" applyNumberFormat="1" applyBorder="1" applyAlignment="1" applyProtection="1">
      <alignment horizontal="center" shrinkToFit="1"/>
      <protection locked="0"/>
    </xf>
    <xf numFmtId="166" fontId="0" fillId="0" borderId="14" xfId="0" applyNumberFormat="1" applyBorder="1" applyAlignment="1" applyProtection="1">
      <alignment horizontal="center" shrinkToFit="1"/>
      <protection locked="0"/>
    </xf>
    <xf numFmtId="8" fontId="0" fillId="0" borderId="8" xfId="0" applyNumberFormat="1" applyBorder="1" applyAlignment="1" applyProtection="1">
      <alignment horizontal="center" shrinkToFit="1"/>
      <protection locked="0"/>
    </xf>
    <xf numFmtId="166" fontId="0" fillId="0" borderId="9" xfId="0" applyNumberFormat="1"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14" fontId="0" fillId="0" borderId="12" xfId="0" applyNumberFormat="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3" xfId="0" applyBorder="1" applyAlignment="1" applyProtection="1">
      <alignment horizontal="center" shrinkToFit="1"/>
      <protection hidden="1"/>
    </xf>
    <xf numFmtId="8" fontId="0" fillId="0" borderId="4"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4" fillId="0" borderId="0" xfId="0" applyFont="1" applyBorder="1" applyAlignment="1" applyProtection="1">
      <alignment horizontal="center" shrinkToFit="1"/>
      <protection hidden="1"/>
    </xf>
    <xf numFmtId="166" fontId="0" fillId="0" borderId="4" xfId="0" applyNumberFormat="1" applyBorder="1" applyAlignment="1" applyProtection="1">
      <alignment horizontal="center" shrinkToFit="1"/>
      <protection hidden="1"/>
    </xf>
    <xf numFmtId="166" fontId="0" fillId="0" borderId="13" xfId="0" applyNumberFormat="1" applyBorder="1" applyAlignment="1" applyProtection="1">
      <alignment horizontal="center" shrinkToFit="1"/>
      <protection hidden="1"/>
    </xf>
    <xf numFmtId="166" fontId="0" fillId="0" borderId="7" xfId="0" applyNumberFormat="1" applyBorder="1" applyAlignment="1" applyProtection="1">
      <alignment horizontal="center" shrinkToFit="1"/>
      <protection hidden="1"/>
    </xf>
    <xf numFmtId="8" fontId="0" fillId="0" borderId="1" xfId="0" applyNumberFormat="1" applyBorder="1" applyAlignment="1" applyProtection="1">
      <alignment shrinkToFit="1"/>
      <protection hidden="1"/>
    </xf>
    <xf numFmtId="166" fontId="0" fillId="0" borderId="1" xfId="0" applyNumberFormat="1" applyBorder="1" applyAlignment="1" applyProtection="1">
      <alignment horizontal="center" shrinkToFit="1"/>
      <protection hidden="1"/>
    </xf>
    <xf numFmtId="0" fontId="0" fillId="0" borderId="10" xfId="0" applyFont="1" applyBorder="1" applyAlignment="1" applyProtection="1">
      <alignment horizontal="center" shrinkToFit="1"/>
      <protection hidden="1"/>
    </xf>
    <xf numFmtId="0" fontId="0" fillId="0" borderId="12" xfId="0" applyFont="1" applyBorder="1" applyAlignment="1" applyProtection="1">
      <alignment horizontal="center" shrinkToFit="1"/>
      <protection hidden="1"/>
    </xf>
    <xf numFmtId="8" fontId="0" fillId="19" borderId="1" xfId="0" applyNumberFormat="1" applyFill="1" applyBorder="1" applyAlignment="1" applyProtection="1">
      <alignment horizontal="center" shrinkToFit="1"/>
      <protection hidden="1"/>
    </xf>
    <xf numFmtId="8" fontId="0" fillId="0" borderId="12" xfId="0" applyNumberFormat="1" applyBorder="1" applyAlignment="1" applyProtection="1">
      <alignment horizontal="right" shrinkToFit="1"/>
      <protection hidden="1"/>
    </xf>
    <xf numFmtId="8" fontId="0" fillId="0" borderId="10" xfId="0" applyNumberFormat="1" applyFill="1" applyBorder="1" applyAlignment="1" applyProtection="1">
      <alignment horizontal="right" shrinkToFit="1"/>
      <protection hidden="1"/>
    </xf>
    <xf numFmtId="0" fontId="0" fillId="9" borderId="0" xfId="0" applyFill="1" applyBorder="1" applyAlignment="1" applyProtection="1">
      <alignment shrinkToFit="1"/>
      <protection hidden="1"/>
    </xf>
    <xf numFmtId="0" fontId="2" fillId="3" borderId="2"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5" fillId="9" borderId="5" xfId="0" applyFont="1" applyFill="1" applyBorder="1" applyAlignment="1" applyProtection="1">
      <alignment shrinkToFit="1"/>
      <protection hidden="1"/>
    </xf>
    <xf numFmtId="0" fontId="0" fillId="9" borderId="0" xfId="0" applyFill="1" applyAlignment="1" applyProtection="1">
      <alignment horizontal="center" shrinkToFit="1"/>
      <protection hidden="1"/>
    </xf>
    <xf numFmtId="0" fontId="6" fillId="9" borderId="0" xfId="0" applyFont="1" applyFill="1" applyAlignment="1" applyProtection="1">
      <alignment shrinkToFit="1"/>
      <protection hidden="1"/>
    </xf>
    <xf numFmtId="8" fontId="0" fillId="0" borderId="4" xfId="0" applyNumberFormat="1" applyFill="1" applyBorder="1" applyAlignment="1" applyProtection="1">
      <alignment horizontal="center" shrinkToFit="1"/>
      <protection locked="0"/>
    </xf>
    <xf numFmtId="8" fontId="0" fillId="0" borderId="13" xfId="0" applyNumberFormat="1" applyFill="1" applyBorder="1" applyAlignment="1" applyProtection="1">
      <alignment horizontal="center" shrinkToFit="1"/>
      <protection locked="0"/>
    </xf>
    <xf numFmtId="0" fontId="0" fillId="0" borderId="6" xfId="0" applyFill="1" applyBorder="1" applyAlignment="1" applyProtection="1">
      <alignment horizontal="left" shrinkToFit="1"/>
      <protection locked="0"/>
    </xf>
    <xf numFmtId="0" fontId="0" fillId="0" borderId="14" xfId="0" applyFill="1" applyBorder="1" applyAlignment="1" applyProtection="1">
      <alignment horizontal="left" shrinkToFit="1"/>
      <protection locked="0"/>
    </xf>
    <xf numFmtId="14" fontId="0" fillId="0" borderId="1" xfId="0" applyNumberFormat="1" applyFill="1" applyBorder="1" applyAlignment="1" applyProtection="1">
      <alignment shrinkToFit="1"/>
      <protection hidden="1"/>
    </xf>
    <xf numFmtId="8" fontId="5" fillId="0" borderId="1" xfId="0" applyNumberFormat="1" applyFont="1" applyFill="1" applyBorder="1" applyAlignment="1" applyProtection="1">
      <alignment horizontal="center" shrinkToFit="1"/>
      <protection hidden="1"/>
    </xf>
    <xf numFmtId="14" fontId="9" fillId="0" borderId="1" xfId="0" applyNumberFormat="1" applyFont="1" applyFill="1" applyBorder="1" applyAlignment="1" applyProtection="1">
      <alignment horizontal="center" shrinkToFit="1"/>
      <protection hidden="1"/>
    </xf>
    <xf numFmtId="14" fontId="0" fillId="0" borderId="4" xfId="0" applyNumberFormat="1" applyFill="1" applyBorder="1" applyAlignment="1" applyProtection="1">
      <alignment horizontal="center" shrinkToFit="1"/>
      <protection hidden="1"/>
    </xf>
    <xf numFmtId="14" fontId="0" fillId="0" borderId="6" xfId="0" applyNumberFormat="1" applyFill="1" applyBorder="1" applyAlignment="1" applyProtection="1">
      <alignment horizontal="center" shrinkToFit="1"/>
      <protection hidden="1"/>
    </xf>
    <xf numFmtId="14" fontId="0" fillId="0" borderId="13" xfId="0" applyNumberFormat="1" applyFill="1" applyBorder="1" applyAlignment="1" applyProtection="1">
      <alignment horizontal="center" shrinkToFit="1"/>
      <protection hidden="1"/>
    </xf>
    <xf numFmtId="14" fontId="0" fillId="0" borderId="14" xfId="0" applyNumberFormat="1" applyFill="1" applyBorder="1" applyAlignment="1" applyProtection="1">
      <alignment horizontal="center" shrinkToFit="1"/>
      <protection hidden="1"/>
    </xf>
    <xf numFmtId="14" fontId="0" fillId="0" borderId="7" xfId="0" applyNumberFormat="1" applyFill="1" applyBorder="1" applyAlignment="1" applyProtection="1">
      <alignment horizontal="center" shrinkToFit="1"/>
      <protection hidden="1"/>
    </xf>
    <xf numFmtId="14" fontId="0" fillId="0" borderId="9" xfId="0" applyNumberFormat="1" applyFill="1" applyBorder="1" applyAlignment="1" applyProtection="1">
      <alignment horizontal="center" shrinkToFit="1"/>
      <protection hidden="1"/>
    </xf>
    <xf numFmtId="0" fontId="0" fillId="0" borderId="12" xfId="0" applyFill="1" applyBorder="1" applyAlignment="1" applyProtection="1">
      <alignment horizontal="center" shrinkToFit="1"/>
      <protection hidden="1"/>
    </xf>
    <xf numFmtId="165" fontId="0" fillId="0" borderId="10" xfId="0" applyNumberFormat="1" applyFill="1" applyBorder="1" applyAlignment="1" applyProtection="1">
      <alignment horizontal="center" vertical="top" shrinkToFit="1"/>
      <protection hidden="1"/>
    </xf>
    <xf numFmtId="165" fontId="0" fillId="0" borderId="11" xfId="0" applyNumberFormat="1" applyFill="1" applyBorder="1" applyAlignment="1" applyProtection="1">
      <alignment horizontal="center" vertical="top" shrinkToFit="1"/>
      <protection hidden="1"/>
    </xf>
    <xf numFmtId="165" fontId="0" fillId="0" borderId="12" xfId="0" applyNumberFormat="1" applyFill="1" applyBorder="1" applyAlignment="1" applyProtection="1">
      <alignment horizontal="center" vertical="top" shrinkToFit="1"/>
      <protection hidden="1"/>
    </xf>
    <xf numFmtId="0" fontId="0" fillId="0" borderId="1" xfId="0" applyFill="1" applyBorder="1" applyAlignment="1" applyProtection="1">
      <alignment horizontal="center" shrinkToFit="1"/>
      <protection hidden="1"/>
    </xf>
    <xf numFmtId="0" fontId="7" fillId="21" borderId="0" xfId="0" applyFont="1" applyFill="1" applyAlignment="1" applyProtection="1">
      <alignment horizontal="center" shrinkToFit="1"/>
      <protection hidden="1"/>
    </xf>
    <xf numFmtId="0" fontId="5" fillId="21" borderId="0" xfId="0" applyFont="1" applyFill="1" applyBorder="1" applyAlignment="1" applyProtection="1">
      <alignment horizontal="center" shrinkToFit="1"/>
      <protection hidden="1"/>
    </xf>
    <xf numFmtId="164" fontId="5" fillId="0" borderId="10" xfId="0" applyNumberFormat="1" applyFont="1" applyBorder="1" applyAlignment="1" applyProtection="1">
      <alignment horizontal="center" shrinkToFit="1"/>
      <protection hidden="1"/>
    </xf>
    <xf numFmtId="164" fontId="5" fillId="0" borderId="11" xfId="0" applyNumberFormat="1" applyFont="1" applyBorder="1" applyAlignment="1" applyProtection="1">
      <alignment horizontal="center" shrinkToFit="1"/>
      <protection hidden="1"/>
    </xf>
    <xf numFmtId="164" fontId="5" fillId="0" borderId="12" xfId="0" applyNumberFormat="1" applyFont="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1" xfId="0" applyFont="1" applyFill="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0" xfId="0" applyFill="1" applyBorder="1" applyAlignment="1" applyProtection="1">
      <alignment horizontal="center" shrinkToFit="1"/>
      <protection locked="0"/>
    </xf>
    <xf numFmtId="0" fontId="0" fillId="0" borderId="11" xfId="0" applyFill="1" applyBorder="1" applyAlignment="1" applyProtection="1">
      <alignment horizontal="center" shrinkToFit="1"/>
      <protection locked="0"/>
    </xf>
    <xf numFmtId="0" fontId="0" fillId="0" borderId="12" xfId="0" applyFill="1" applyBorder="1" applyAlignment="1" applyProtection="1">
      <alignment horizontal="center" shrinkToFit="1"/>
      <protection locked="0"/>
    </xf>
    <xf numFmtId="0" fontId="8" fillId="19" borderId="1" xfId="0" applyFont="1" applyFill="1"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19" borderId="10" xfId="0" applyFill="1" applyBorder="1" applyAlignment="1" applyProtection="1">
      <alignment horizontal="center" shrinkToFit="1"/>
      <protection hidden="1"/>
    </xf>
    <xf numFmtId="0" fontId="0" fillId="19" borderId="11" xfId="0" applyFill="1" applyBorder="1" applyAlignment="1" applyProtection="1">
      <alignment horizontal="center" shrinkToFit="1"/>
      <protection hidden="1"/>
    </xf>
    <xf numFmtId="0" fontId="0" fillId="19" borderId="12" xfId="0" applyFill="1" applyBorder="1" applyAlignment="1" applyProtection="1">
      <alignment horizontal="center" shrinkToFit="1"/>
      <protection hidden="1"/>
    </xf>
    <xf numFmtId="8" fontId="0" fillId="19" borderId="4" xfId="0" applyNumberFormat="1" applyFill="1" applyBorder="1" applyAlignment="1" applyProtection="1">
      <alignment horizontal="center" shrinkToFit="1"/>
      <protection hidden="1"/>
    </xf>
    <xf numFmtId="0" fontId="0" fillId="19" borderId="6" xfId="0" applyFill="1" applyBorder="1" applyAlignment="1" applyProtection="1">
      <alignment horizontal="left" shrinkToFit="1"/>
      <protection hidden="1"/>
    </xf>
    <xf numFmtId="8" fontId="0" fillId="19" borderId="13" xfId="0" applyNumberFormat="1" applyFill="1" applyBorder="1" applyAlignment="1" applyProtection="1">
      <alignment horizontal="center" shrinkToFit="1"/>
      <protection hidden="1"/>
    </xf>
    <xf numFmtId="0" fontId="0" fillId="19" borderId="14" xfId="0" applyFill="1" applyBorder="1" applyAlignment="1" applyProtection="1">
      <alignment horizontal="left" shrinkToFit="1"/>
      <protection hidden="1"/>
    </xf>
    <xf numFmtId="8" fontId="0" fillId="19" borderId="7" xfId="0" applyNumberFormat="1" applyFill="1" applyBorder="1" applyAlignment="1" applyProtection="1">
      <alignment horizontal="center" shrinkToFit="1"/>
      <protection hidden="1"/>
    </xf>
    <xf numFmtId="0" fontId="0" fillId="19" borderId="9" xfId="0" applyFill="1" applyBorder="1" applyAlignment="1" applyProtection="1">
      <alignment horizontal="left" shrinkToFit="1"/>
      <protection hidden="1"/>
    </xf>
    <xf numFmtId="0" fontId="0" fillId="22" borderId="0" xfId="0" applyFill="1" applyAlignment="1" applyProtection="1">
      <alignment shrinkToFit="1"/>
      <protection hidden="1"/>
    </xf>
    <xf numFmtId="0" fontId="0" fillId="9" borderId="0" xfId="0" applyFill="1" applyAlignment="1" applyProtection="1">
      <alignment horizontal="center" vertical="top" shrinkToFit="1"/>
      <protection hidden="1"/>
    </xf>
    <xf numFmtId="0" fontId="0" fillId="9" borderId="0" xfId="0" applyFill="1" applyAlignment="1" applyProtection="1">
      <alignment vertical="top" shrinkToFit="1"/>
      <protection hidden="1"/>
    </xf>
    <xf numFmtId="165" fontId="0" fillId="0" borderId="1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5" fontId="0" fillId="0" borderId="12" xfId="0" applyNumberFormat="1" applyBorder="1" applyAlignment="1" applyProtection="1">
      <alignment horizontal="center" vertical="top" shrinkToFit="1"/>
      <protection hidden="1"/>
    </xf>
    <xf numFmtId="164" fontId="0" fillId="0" borderId="7"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164" fontId="0" fillId="0" borderId="9" xfId="0" applyNumberFormat="1" applyBorder="1" applyAlignment="1" applyProtection="1">
      <alignment horizontal="center" shrinkToFit="1"/>
      <protection locked="0"/>
    </xf>
    <xf numFmtId="0" fontId="1" fillId="2" borderId="2" xfId="0" applyFont="1" applyFill="1" applyBorder="1" applyAlignment="1" applyProtection="1">
      <alignment horizontal="center" vertical="top" shrinkToFit="1"/>
      <protection hidden="1"/>
    </xf>
    <xf numFmtId="0" fontId="1" fillId="2" borderId="15" xfId="0" applyFont="1" applyFill="1" applyBorder="1" applyAlignment="1" applyProtection="1">
      <alignment horizontal="center" vertical="top" shrinkToFit="1"/>
      <protection hidden="1"/>
    </xf>
    <xf numFmtId="0" fontId="1" fillId="2" borderId="3" xfId="0" applyFont="1" applyFill="1" applyBorder="1" applyAlignment="1" applyProtection="1">
      <alignment horizontal="center" vertical="top" shrinkToFit="1"/>
      <protection hidden="1"/>
    </xf>
    <xf numFmtId="0" fontId="6" fillId="0" borderId="4"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164" fontId="0" fillId="0" borderId="13" xfId="0" applyNumberFormat="1" applyBorder="1" applyAlignment="1" applyProtection="1">
      <alignment horizontal="center" shrinkToFit="1"/>
      <protection locked="0"/>
    </xf>
    <xf numFmtId="164" fontId="0" fillId="0" borderId="0" xfId="0" applyNumberFormat="1" applyAlignment="1" applyProtection="1">
      <alignment horizontal="center" shrinkToFit="1"/>
      <protection locked="0"/>
    </xf>
    <xf numFmtId="164" fontId="0" fillId="0" borderId="14" xfId="0" applyNumberFormat="1" applyBorder="1" applyAlignment="1" applyProtection="1">
      <alignment horizontal="center" shrinkToFit="1"/>
      <protection locked="0"/>
    </xf>
    <xf numFmtId="0" fontId="2" fillId="3" borderId="2" xfId="0" applyFont="1" applyFill="1" applyBorder="1" applyAlignment="1" applyProtection="1">
      <alignment horizontal="center" vertical="top" shrinkToFit="1"/>
      <protection hidden="1"/>
    </xf>
    <xf numFmtId="0" fontId="2" fillId="3" borderId="15" xfId="0" applyFont="1" applyFill="1" applyBorder="1" applyAlignment="1" applyProtection="1">
      <alignment horizontal="center" vertical="top" shrinkToFit="1"/>
      <protection hidden="1"/>
    </xf>
    <xf numFmtId="0" fontId="2" fillId="3" borderId="3" xfId="0" applyFont="1" applyFill="1" applyBorder="1" applyAlignment="1" applyProtection="1">
      <alignment horizontal="center" vertical="top" shrinkToFit="1"/>
      <protection hidden="1"/>
    </xf>
    <xf numFmtId="164" fontId="0" fillId="0" borderId="4"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0" fontId="5" fillId="9" borderId="4" xfId="0" applyFont="1" applyFill="1" applyBorder="1" applyAlignment="1" applyProtection="1">
      <alignment horizontal="left" vertical="center" wrapText="1"/>
      <protection hidden="1"/>
    </xf>
    <xf numFmtId="0" fontId="5" fillId="9" borderId="5" xfId="0" applyFont="1" applyFill="1" applyBorder="1" applyAlignment="1" applyProtection="1">
      <alignment horizontal="left" vertical="center" wrapText="1"/>
      <protection hidden="1"/>
    </xf>
    <xf numFmtId="0" fontId="5" fillId="9" borderId="6" xfId="0" applyFont="1" applyFill="1" applyBorder="1" applyAlignment="1" applyProtection="1">
      <alignment horizontal="left" vertical="center" wrapText="1"/>
      <protection hidden="1"/>
    </xf>
    <xf numFmtId="0" fontId="5" fillId="9" borderId="7" xfId="0" applyFont="1" applyFill="1" applyBorder="1" applyAlignment="1" applyProtection="1">
      <alignment horizontal="left" vertical="center" wrapText="1"/>
      <protection hidden="1"/>
    </xf>
    <xf numFmtId="0" fontId="5" fillId="9" borderId="8" xfId="0" applyFont="1" applyFill="1" applyBorder="1" applyAlignment="1" applyProtection="1">
      <alignment horizontal="left" vertical="center" wrapText="1"/>
      <protection hidden="1"/>
    </xf>
    <xf numFmtId="0" fontId="5" fillId="9" borderId="9" xfId="0" applyFont="1" applyFill="1" applyBorder="1" applyAlignment="1" applyProtection="1">
      <alignment horizontal="left" vertical="center" wrapText="1"/>
      <protection hidden="1"/>
    </xf>
    <xf numFmtId="0" fontId="10" fillId="9" borderId="0" xfId="0" applyFont="1" applyFill="1" applyAlignment="1" applyProtection="1">
      <alignment horizontal="center" vertical="center" shrinkToFit="1"/>
      <protection hidden="1"/>
    </xf>
    <xf numFmtId="0" fontId="8" fillId="20" borderId="2" xfId="0" applyFont="1" applyFill="1" applyBorder="1" applyAlignment="1" applyProtection="1">
      <alignment horizontal="center" shrinkToFit="1"/>
      <protection hidden="1"/>
    </xf>
    <xf numFmtId="0" fontId="8" fillId="20" borderId="15" xfId="0" applyFont="1" applyFill="1" applyBorder="1" applyAlignment="1" applyProtection="1">
      <alignment horizontal="center" shrinkToFit="1"/>
      <protection hidden="1"/>
    </xf>
    <xf numFmtId="0" fontId="8" fillId="20" borderId="3" xfId="0" applyFont="1" applyFill="1"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11" fillId="10" borderId="4" xfId="1" applyFont="1" applyFill="1" applyBorder="1" applyAlignment="1">
      <alignment horizontal="center" vertical="center"/>
    </xf>
    <xf numFmtId="0" fontId="11" fillId="10" borderId="5" xfId="1" applyFont="1" applyFill="1" applyBorder="1" applyAlignment="1">
      <alignment horizontal="center" vertical="center"/>
    </xf>
    <xf numFmtId="0" fontId="11" fillId="10" borderId="6" xfId="1" applyFont="1" applyFill="1" applyBorder="1" applyAlignment="1">
      <alignment horizontal="center" vertical="center"/>
    </xf>
    <xf numFmtId="0" fontId="11" fillId="10" borderId="7" xfId="1" applyFont="1" applyFill="1" applyBorder="1" applyAlignment="1">
      <alignment horizontal="center" vertical="center"/>
    </xf>
    <xf numFmtId="0" fontId="11" fillId="10" borderId="8" xfId="1" applyFont="1" applyFill="1" applyBorder="1" applyAlignment="1">
      <alignment horizontal="center" vertical="center"/>
    </xf>
    <xf numFmtId="0" fontId="11" fillId="10" borderId="9" xfId="1" applyFont="1" applyFill="1" applyBorder="1" applyAlignment="1">
      <alignment horizontal="center" vertical="center"/>
    </xf>
    <xf numFmtId="0" fontId="10" fillId="0" borderId="4"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13"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4"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0" fillId="0" borderId="2"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1" fillId="2" borderId="2"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9" fillId="0" borderId="2" xfId="0" applyFont="1" applyBorder="1" applyAlignment="1" applyProtection="1">
      <alignment horizontal="center" shrinkToFit="1"/>
      <protection hidden="1"/>
    </xf>
    <xf numFmtId="0" fontId="9" fillId="0" borderId="15" xfId="0" applyFont="1" applyBorder="1" applyAlignment="1" applyProtection="1">
      <alignment horizontal="center" shrinkToFit="1"/>
      <protection hidden="1"/>
    </xf>
    <xf numFmtId="0" fontId="9" fillId="0" borderId="3" xfId="0" applyFont="1"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6" fillId="9" borderId="0" xfId="0" applyFont="1" applyFill="1" applyBorder="1" applyAlignment="1" applyProtection="1">
      <alignment horizontal="center" shrinkToFit="1"/>
      <protection hidden="1"/>
    </xf>
    <xf numFmtId="0" fontId="1" fillId="2" borderId="1" xfId="0" applyFont="1" applyFill="1" applyBorder="1" applyAlignment="1" applyProtection="1">
      <alignment horizontal="center" shrinkToFit="1"/>
      <protection hidden="1"/>
    </xf>
    <xf numFmtId="164" fontId="0" fillId="0" borderId="0" xfId="0" applyNumberFormat="1" applyBorder="1" applyAlignment="1" applyProtection="1">
      <alignment horizontal="center" shrinkToFit="1"/>
      <protection locked="0"/>
    </xf>
    <xf numFmtId="0" fontId="6" fillId="9" borderId="8" xfId="0" applyFont="1" applyFill="1"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3" fillId="2" borderId="4" xfId="0" applyFont="1" applyFill="1" applyBorder="1" applyAlignment="1" applyProtection="1">
      <alignment horizontal="center" vertical="center" shrinkToFit="1"/>
      <protection hidden="1"/>
    </xf>
    <xf numFmtId="0" fontId="3" fillId="2" borderId="5" xfId="0" applyFont="1" applyFill="1" applyBorder="1" applyAlignment="1" applyProtection="1">
      <alignment horizontal="center" vertical="center" shrinkToFit="1"/>
      <protection hidden="1"/>
    </xf>
    <xf numFmtId="0" fontId="3" fillId="2" borderId="6" xfId="0" applyFont="1" applyFill="1" applyBorder="1" applyAlignment="1" applyProtection="1">
      <alignment horizontal="center" vertical="center" shrinkToFit="1"/>
      <protection hidden="1"/>
    </xf>
    <xf numFmtId="0" fontId="3" fillId="2" borderId="7" xfId="0" applyFont="1" applyFill="1" applyBorder="1" applyAlignment="1" applyProtection="1">
      <alignment horizontal="center" vertical="center" shrinkToFit="1"/>
      <protection hidden="1"/>
    </xf>
    <xf numFmtId="0" fontId="3" fillId="2" borderId="8" xfId="0" applyFont="1" applyFill="1" applyBorder="1" applyAlignment="1" applyProtection="1">
      <alignment horizontal="center" vertical="center" shrinkToFit="1"/>
      <protection hidden="1"/>
    </xf>
    <xf numFmtId="0" fontId="3" fillId="2" borderId="9" xfId="0" applyFont="1" applyFill="1" applyBorder="1" applyAlignment="1" applyProtection="1">
      <alignment horizontal="center" vertical="center" shrinkToFit="1"/>
      <protection hidden="1"/>
    </xf>
    <xf numFmtId="0" fontId="2" fillId="3" borderId="1" xfId="0" applyFont="1" applyFill="1" applyBorder="1" applyAlignment="1" applyProtection="1">
      <alignment horizontal="center" shrinkToFit="1"/>
      <protection hidden="1"/>
    </xf>
    <xf numFmtId="8" fontId="0" fillId="0" borderId="2" xfId="0" applyNumberFormat="1" applyBorder="1" applyAlignment="1" applyProtection="1">
      <alignment horizontal="center" shrinkToFit="1"/>
      <protection locked="0"/>
    </xf>
    <xf numFmtId="8" fontId="0" fillId="0" borderId="15" xfId="0" applyNumberFormat="1" applyBorder="1" applyAlignment="1" applyProtection="1">
      <alignment horizontal="center" shrinkToFit="1"/>
      <protection locked="0"/>
    </xf>
    <xf numFmtId="8" fontId="0" fillId="0" borderId="3" xfId="0" applyNumberFormat="1" applyBorder="1" applyAlignment="1" applyProtection="1">
      <alignment horizontal="center" shrinkToFit="1"/>
      <protection locked="0"/>
    </xf>
    <xf numFmtId="0" fontId="6" fillId="9" borderId="15" xfId="0" applyFont="1" applyFill="1" applyBorder="1" applyAlignment="1" applyProtection="1">
      <alignment horizontal="center" shrinkToFit="1"/>
      <protection hidden="1"/>
    </xf>
    <xf numFmtId="0" fontId="2" fillId="3" borderId="10" xfId="0" applyFont="1" applyFill="1" applyBorder="1" applyAlignment="1" applyProtection="1">
      <alignment horizontal="center" shrinkToFit="1"/>
      <protection hidden="1"/>
    </xf>
    <xf numFmtId="14" fontId="0" fillId="0" borderId="2"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0" fontId="1" fillId="2" borderId="7" xfId="0" applyFont="1" applyFill="1" applyBorder="1" applyAlignment="1" applyProtection="1">
      <alignment horizontal="center" shrinkToFit="1"/>
      <protection hidden="1"/>
    </xf>
    <xf numFmtId="0" fontId="1" fillId="2" borderId="8" xfId="0" applyFont="1" applyFill="1" applyBorder="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0" fontId="6" fillId="9" borderId="4" xfId="0" applyFont="1" applyFill="1" applyBorder="1" applyAlignment="1" applyProtection="1">
      <alignment horizontal="left" vertical="center" wrapText="1"/>
      <protection hidden="1"/>
    </xf>
    <xf numFmtId="0" fontId="6" fillId="9" borderId="5" xfId="0" applyFont="1" applyFill="1" applyBorder="1" applyAlignment="1" applyProtection="1">
      <alignment horizontal="left" vertical="center" wrapText="1"/>
      <protection hidden="1"/>
    </xf>
    <xf numFmtId="0" fontId="6" fillId="9" borderId="6" xfId="0" applyFont="1" applyFill="1" applyBorder="1" applyAlignment="1" applyProtection="1">
      <alignment horizontal="left" vertical="center" wrapText="1"/>
      <protection hidden="1"/>
    </xf>
    <xf numFmtId="0" fontId="6" fillId="9" borderId="13" xfId="0" applyFont="1" applyFill="1" applyBorder="1" applyAlignment="1" applyProtection="1">
      <alignment horizontal="left" vertical="center" wrapText="1"/>
      <protection hidden="1"/>
    </xf>
    <xf numFmtId="0" fontId="6" fillId="9" borderId="0" xfId="0" applyFont="1" applyFill="1" applyBorder="1" applyAlignment="1" applyProtection="1">
      <alignment horizontal="left" vertical="center" wrapText="1"/>
      <protection hidden="1"/>
    </xf>
    <xf numFmtId="0" fontId="6" fillId="9" borderId="14" xfId="0" applyFont="1" applyFill="1" applyBorder="1" applyAlignment="1" applyProtection="1">
      <alignment horizontal="left" vertical="center" wrapText="1"/>
      <protection hidden="1"/>
    </xf>
    <xf numFmtId="0" fontId="6" fillId="9" borderId="7" xfId="0" applyFont="1" applyFill="1" applyBorder="1" applyAlignment="1" applyProtection="1">
      <alignment horizontal="left" vertical="center" wrapText="1"/>
      <protection hidden="1"/>
    </xf>
    <xf numFmtId="0" fontId="6" fillId="9" borderId="8" xfId="0" applyFont="1" applyFill="1" applyBorder="1" applyAlignment="1" applyProtection="1">
      <alignment horizontal="left" vertical="center" wrapText="1"/>
      <protection hidden="1"/>
    </xf>
    <xf numFmtId="0" fontId="6" fillId="9" borderId="9"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center" shrinkToFit="1"/>
      <protection hidden="1"/>
    </xf>
    <xf numFmtId="0" fontId="2" fillId="3" borderId="5" xfId="0" applyFont="1" applyFill="1" applyBorder="1" applyAlignment="1" applyProtection="1">
      <alignment horizontal="center" shrinkToFit="1"/>
      <protection hidden="1"/>
    </xf>
    <xf numFmtId="0" fontId="2" fillId="3" borderId="6" xfId="0" applyFont="1" applyFill="1" applyBorder="1" applyAlignment="1" applyProtection="1">
      <alignment horizontal="center" shrinkToFit="1"/>
      <protection hidden="1"/>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14"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0" fillId="0" borderId="4" xfId="0" applyFill="1" applyBorder="1" applyAlignment="1" applyProtection="1">
      <alignment horizontal="left" shrinkToFit="1"/>
      <protection locked="0"/>
    </xf>
    <xf numFmtId="0" fontId="0" fillId="0" borderId="5" xfId="0" applyFill="1" applyBorder="1" applyAlignment="1" applyProtection="1">
      <alignment horizontal="left" shrinkToFit="1"/>
      <protection locked="0"/>
    </xf>
    <xf numFmtId="0" fontId="0" fillId="0" borderId="6" xfId="0" applyFill="1" applyBorder="1" applyAlignment="1" applyProtection="1">
      <alignment horizontal="left" shrinkToFit="1"/>
      <protection locked="0"/>
    </xf>
    <xf numFmtId="0" fontId="0" fillId="0" borderId="13" xfId="0" applyFill="1" applyBorder="1" applyAlignment="1" applyProtection="1">
      <alignment horizontal="left" shrinkToFit="1"/>
      <protection locked="0"/>
    </xf>
    <xf numFmtId="0" fontId="0" fillId="0" borderId="0" xfId="0" applyFill="1" applyBorder="1" applyAlignment="1" applyProtection="1">
      <alignment horizontal="left" shrinkToFit="1"/>
      <protection locked="0"/>
    </xf>
    <xf numFmtId="0" fontId="0" fillId="0" borderId="14" xfId="0" applyFill="1" applyBorder="1" applyAlignment="1" applyProtection="1">
      <alignment horizontal="left" shrinkToFit="1"/>
      <protection locked="0"/>
    </xf>
    <xf numFmtId="0" fontId="0" fillId="0" borderId="7" xfId="0" applyFill="1" applyBorder="1" applyAlignment="1" applyProtection="1">
      <alignment horizontal="left" shrinkToFit="1"/>
      <protection locked="0"/>
    </xf>
    <xf numFmtId="0" fontId="0" fillId="0" borderId="8" xfId="0" applyFill="1" applyBorder="1" applyAlignment="1" applyProtection="1">
      <alignment horizontal="left" shrinkToFit="1"/>
      <protection locked="0"/>
    </xf>
    <xf numFmtId="0" fontId="0" fillId="0" borderId="9" xfId="0" applyFill="1" applyBorder="1" applyAlignment="1" applyProtection="1">
      <alignment horizontal="left" shrinkToFit="1"/>
      <protection locked="0"/>
    </xf>
    <xf numFmtId="0" fontId="6" fillId="9" borderId="0" xfId="0" applyFont="1" applyFill="1" applyBorder="1" applyAlignment="1" applyProtection="1">
      <alignment horizontal="center" wrapText="1"/>
      <protection hidden="1"/>
    </xf>
    <xf numFmtId="0" fontId="6" fillId="9" borderId="8" xfId="0" applyFont="1" applyFill="1" applyBorder="1" applyAlignment="1" applyProtection="1">
      <alignment horizontal="center" wrapText="1"/>
      <protection hidden="1"/>
    </xf>
    <xf numFmtId="0" fontId="4" fillId="0" borderId="13" xfId="0" applyFont="1" applyBorder="1" applyAlignment="1" applyProtection="1">
      <alignment horizontal="center" shrinkToFit="1"/>
      <protection hidden="1"/>
    </xf>
    <xf numFmtId="0" fontId="4" fillId="0" borderId="14" xfId="0" applyFont="1" applyBorder="1" applyAlignment="1" applyProtection="1">
      <alignment horizontal="center" shrinkToFit="1"/>
      <protection hidden="1"/>
    </xf>
    <xf numFmtId="0" fontId="5" fillId="9" borderId="5" xfId="0" applyFont="1" applyFill="1" applyBorder="1" applyAlignment="1" applyProtection="1">
      <alignment horizontal="center" shrinkToFit="1"/>
      <protection hidden="1"/>
    </xf>
    <xf numFmtId="0" fontId="5" fillId="0" borderId="2" xfId="0" applyFont="1" applyBorder="1" applyAlignment="1" applyProtection="1">
      <alignment horizontal="center" shrinkToFit="1"/>
      <protection hidden="1"/>
    </xf>
    <xf numFmtId="0" fontId="5" fillId="0" borderId="3" xfId="0" applyFont="1" applyBorder="1" applyAlignment="1" applyProtection="1">
      <alignment horizontal="center" shrinkToFit="1"/>
      <protection hidden="1"/>
    </xf>
    <xf numFmtId="0" fontId="6" fillId="9" borderId="10" xfId="0" applyFont="1" applyFill="1" applyBorder="1" applyAlignment="1" applyProtection="1">
      <alignment horizontal="left" vertical="center" wrapText="1"/>
      <protection hidden="1"/>
    </xf>
    <xf numFmtId="0" fontId="6" fillId="9" borderId="11" xfId="0" applyFont="1" applyFill="1" applyBorder="1" applyAlignment="1" applyProtection="1">
      <alignment horizontal="left" vertical="center" wrapText="1"/>
      <protection hidden="1"/>
    </xf>
    <xf numFmtId="0" fontId="6" fillId="9" borderId="12" xfId="0" applyFont="1" applyFill="1" applyBorder="1" applyAlignment="1" applyProtection="1">
      <alignment horizontal="left" vertical="center" wrapText="1"/>
      <protection hidden="1"/>
    </xf>
    <xf numFmtId="0" fontId="5" fillId="0" borderId="15" xfId="0" applyFont="1" applyBorder="1" applyAlignment="1" applyProtection="1">
      <alignment horizontal="center" shrinkToFit="1"/>
      <protection hidden="1"/>
    </xf>
  </cellXfs>
  <cellStyles count="2">
    <cellStyle name="Hyperlink" xfId="1" builtinId="8"/>
    <cellStyle name="Normal" xfId="0" builtinId="0"/>
  </cellStyles>
  <dxfs count="12">
    <dxf>
      <font>
        <b/>
        <i val="0"/>
        <color rgb="FF00B050"/>
      </font>
    </dxf>
    <dxf>
      <font>
        <b/>
        <i val="0"/>
        <color rgb="FFFF6600"/>
      </font>
    </dxf>
    <dxf>
      <fill>
        <patternFill>
          <bgColor theme="5" tint="0.39994506668294322"/>
        </patternFill>
      </fill>
    </dxf>
    <dxf>
      <fill>
        <patternFill>
          <bgColor theme="7" tint="0.39994506668294322"/>
        </patternFill>
      </fill>
    </dxf>
    <dxf>
      <fill>
        <patternFill>
          <bgColor theme="0" tint="-0.24994659260841701"/>
        </patternFill>
      </fill>
    </dxf>
    <dxf>
      <fill>
        <patternFill>
          <bgColor theme="4" tint="0.39994506668294322"/>
        </patternFill>
      </fill>
    </dxf>
    <dxf>
      <fill>
        <patternFill>
          <bgColor theme="9" tint="0.39994506668294322"/>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Financial Breakdown</a:t>
            </a:r>
            <a:r>
              <a:rPr lang="en-GB" baseline="0"/>
              <a:t> by Type (Full Year)</a:t>
            </a:r>
            <a:endParaRPr lang="en-GB"/>
          </a:p>
        </c:rich>
      </c:tx>
      <c:layout>
        <c:manualLayout>
          <c:xMode val="edge"/>
          <c:yMode val="edge"/>
          <c:x val="5.3416607015032223E-2"/>
          <c:y val="3.08285101414470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52899069434502"/>
          <c:y val="0.16488114840650589"/>
          <c:w val="0.24778036268193748"/>
          <c:h val="0.80942842647562163"/>
        </c:manualLayout>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8828-409D-9490-B6673AF60299}"/>
              </c:ext>
            </c:extLst>
          </c:dPt>
          <c:dPt>
            <c:idx val="1"/>
            <c:bubble3D val="0"/>
            <c:spPr>
              <a:solidFill>
                <a:srgbClr val="FF0000">
                  <a:alpha val="50000"/>
                </a:srgbClr>
              </a:solidFill>
              <a:ln w="19050">
                <a:noFill/>
              </a:ln>
              <a:effectLst/>
            </c:spPr>
            <c:extLst>
              <c:ext xmlns:c16="http://schemas.microsoft.com/office/drawing/2014/chart" uri="{C3380CC4-5D6E-409C-BE32-E72D297353CC}">
                <c16:uniqueId val="{00000002-8828-409D-9490-B6673AF60299}"/>
              </c:ext>
            </c:extLst>
          </c:dPt>
          <c:dPt>
            <c:idx val="2"/>
            <c:bubble3D val="0"/>
            <c:spPr>
              <a:solidFill>
                <a:srgbClr val="FF6600"/>
              </a:solidFill>
              <a:ln w="19050">
                <a:noFill/>
              </a:ln>
              <a:effectLst/>
            </c:spPr>
            <c:extLst>
              <c:ext xmlns:c16="http://schemas.microsoft.com/office/drawing/2014/chart" uri="{C3380CC4-5D6E-409C-BE32-E72D297353CC}">
                <c16:uniqueId val="{00000003-8828-409D-9490-B6673AF60299}"/>
              </c:ext>
            </c:extLst>
          </c:dPt>
          <c:dPt>
            <c:idx val="3"/>
            <c:bubble3D val="0"/>
            <c:spPr>
              <a:solidFill>
                <a:srgbClr val="FF6600">
                  <a:alpha val="50000"/>
                </a:srgbClr>
              </a:solidFill>
              <a:ln w="19050">
                <a:noFill/>
              </a:ln>
              <a:effectLst/>
            </c:spPr>
            <c:extLst>
              <c:ext xmlns:c16="http://schemas.microsoft.com/office/drawing/2014/chart" uri="{C3380CC4-5D6E-409C-BE32-E72D297353CC}">
                <c16:uniqueId val="{00000004-8828-409D-9490-B6673AF60299}"/>
              </c:ext>
            </c:extLst>
          </c:dPt>
          <c:dPt>
            <c:idx val="4"/>
            <c:bubble3D val="0"/>
            <c:spPr>
              <a:solidFill>
                <a:srgbClr val="FFC000"/>
              </a:solidFill>
              <a:ln w="19050">
                <a:noFill/>
              </a:ln>
              <a:effectLst/>
            </c:spPr>
            <c:extLst>
              <c:ext xmlns:c16="http://schemas.microsoft.com/office/drawing/2014/chart" uri="{C3380CC4-5D6E-409C-BE32-E72D297353CC}">
                <c16:uniqueId val="{00000005-8828-409D-9490-B6673AF60299}"/>
              </c:ext>
            </c:extLst>
          </c:dPt>
          <c:dPt>
            <c:idx val="5"/>
            <c:bubble3D val="0"/>
            <c:spPr>
              <a:solidFill>
                <a:srgbClr val="FFC000">
                  <a:alpha val="50000"/>
                </a:srgbClr>
              </a:solidFill>
              <a:ln w="19050">
                <a:noFill/>
              </a:ln>
              <a:effectLst/>
            </c:spPr>
            <c:extLst>
              <c:ext xmlns:c16="http://schemas.microsoft.com/office/drawing/2014/chart" uri="{C3380CC4-5D6E-409C-BE32-E72D297353CC}">
                <c16:uniqueId val="{00000006-8828-409D-9490-B6673AF60299}"/>
              </c:ext>
            </c:extLst>
          </c:dPt>
          <c:dPt>
            <c:idx val="6"/>
            <c:bubble3D val="0"/>
            <c:spPr>
              <a:solidFill>
                <a:srgbClr val="92D050"/>
              </a:solidFill>
              <a:ln w="19050">
                <a:noFill/>
              </a:ln>
              <a:effectLst/>
            </c:spPr>
            <c:extLst>
              <c:ext xmlns:c16="http://schemas.microsoft.com/office/drawing/2014/chart" uri="{C3380CC4-5D6E-409C-BE32-E72D297353CC}">
                <c16:uniqueId val="{00000007-8828-409D-9490-B6673AF60299}"/>
              </c:ext>
            </c:extLst>
          </c:dPt>
          <c:dPt>
            <c:idx val="7"/>
            <c:bubble3D val="0"/>
            <c:spPr>
              <a:solidFill>
                <a:srgbClr val="92D050">
                  <a:alpha val="50000"/>
                </a:srgbClr>
              </a:solidFill>
              <a:ln w="19050">
                <a:noFill/>
              </a:ln>
              <a:effectLst/>
            </c:spPr>
            <c:extLst>
              <c:ext xmlns:c16="http://schemas.microsoft.com/office/drawing/2014/chart" uri="{C3380CC4-5D6E-409C-BE32-E72D297353CC}">
                <c16:uniqueId val="{00000008-8828-409D-9490-B6673AF60299}"/>
              </c:ext>
            </c:extLst>
          </c:dPt>
          <c:dPt>
            <c:idx val="8"/>
            <c:bubble3D val="0"/>
            <c:spPr>
              <a:solidFill>
                <a:srgbClr val="00B050"/>
              </a:solidFill>
              <a:ln w="19050">
                <a:noFill/>
              </a:ln>
              <a:effectLst/>
            </c:spPr>
            <c:extLst>
              <c:ext xmlns:c16="http://schemas.microsoft.com/office/drawing/2014/chart" uri="{C3380CC4-5D6E-409C-BE32-E72D297353CC}">
                <c16:uniqueId val="{00000009-8828-409D-9490-B6673AF60299}"/>
              </c:ext>
            </c:extLst>
          </c:dPt>
          <c:dPt>
            <c:idx val="9"/>
            <c:bubble3D val="0"/>
            <c:spPr>
              <a:solidFill>
                <a:srgbClr val="00B050">
                  <a:alpha val="50000"/>
                </a:srgbClr>
              </a:solidFill>
              <a:ln w="19050">
                <a:noFill/>
              </a:ln>
              <a:effectLst/>
            </c:spPr>
            <c:extLst>
              <c:ext xmlns:c16="http://schemas.microsoft.com/office/drawing/2014/chart" uri="{C3380CC4-5D6E-409C-BE32-E72D297353CC}">
                <c16:uniqueId val="{0000000A-8828-409D-9490-B6673AF60299}"/>
              </c:ext>
            </c:extLst>
          </c:dPt>
          <c:dPt>
            <c:idx val="10"/>
            <c:bubble3D val="0"/>
            <c:spPr>
              <a:solidFill>
                <a:srgbClr val="00B0F0"/>
              </a:solidFill>
              <a:ln w="19050">
                <a:noFill/>
              </a:ln>
              <a:effectLst/>
            </c:spPr>
            <c:extLst>
              <c:ext xmlns:c16="http://schemas.microsoft.com/office/drawing/2014/chart" uri="{C3380CC4-5D6E-409C-BE32-E72D297353CC}">
                <c16:uniqueId val="{0000000B-8828-409D-9490-B6673AF60299}"/>
              </c:ext>
            </c:extLst>
          </c:dPt>
          <c:dPt>
            <c:idx val="11"/>
            <c:bubble3D val="0"/>
            <c:spPr>
              <a:solidFill>
                <a:srgbClr val="00B0F0">
                  <a:alpha val="50000"/>
                </a:srgbClr>
              </a:solidFill>
              <a:ln w="19050">
                <a:noFill/>
              </a:ln>
              <a:effectLst/>
            </c:spPr>
            <c:extLst>
              <c:ext xmlns:c16="http://schemas.microsoft.com/office/drawing/2014/chart" uri="{C3380CC4-5D6E-409C-BE32-E72D297353CC}">
                <c16:uniqueId val="{0000000C-8828-409D-9490-B6673AF60299}"/>
              </c:ext>
            </c:extLst>
          </c:dPt>
          <c:dPt>
            <c:idx val="12"/>
            <c:bubble3D val="0"/>
            <c:spPr>
              <a:solidFill>
                <a:srgbClr val="0070C0"/>
              </a:solidFill>
              <a:ln w="19050">
                <a:noFill/>
              </a:ln>
              <a:effectLst/>
            </c:spPr>
            <c:extLst>
              <c:ext xmlns:c16="http://schemas.microsoft.com/office/drawing/2014/chart" uri="{C3380CC4-5D6E-409C-BE32-E72D297353CC}">
                <c16:uniqueId val="{0000000D-8828-409D-9490-B6673AF60299}"/>
              </c:ext>
            </c:extLst>
          </c:dPt>
          <c:dPt>
            <c:idx val="13"/>
            <c:bubble3D val="0"/>
            <c:spPr>
              <a:solidFill>
                <a:srgbClr val="0070C0">
                  <a:alpha val="50000"/>
                </a:srgbClr>
              </a:solidFill>
              <a:ln w="19050">
                <a:noFill/>
              </a:ln>
              <a:effectLst/>
            </c:spPr>
            <c:extLst>
              <c:ext xmlns:c16="http://schemas.microsoft.com/office/drawing/2014/chart" uri="{C3380CC4-5D6E-409C-BE32-E72D297353CC}">
                <c16:uniqueId val="{0000000E-8828-409D-9490-B6673AF60299}"/>
              </c:ext>
            </c:extLst>
          </c:dPt>
          <c:dPt>
            <c:idx val="14"/>
            <c:bubble3D val="0"/>
            <c:spPr>
              <a:solidFill>
                <a:srgbClr val="002060"/>
              </a:solidFill>
              <a:ln w="19050">
                <a:noFill/>
              </a:ln>
              <a:effectLst/>
            </c:spPr>
            <c:extLst>
              <c:ext xmlns:c16="http://schemas.microsoft.com/office/drawing/2014/chart" uri="{C3380CC4-5D6E-409C-BE32-E72D297353CC}">
                <c16:uniqueId val="{0000000F-8828-409D-9490-B6673AF60299}"/>
              </c:ext>
            </c:extLst>
          </c:dPt>
          <c:dPt>
            <c:idx val="15"/>
            <c:bubble3D val="0"/>
            <c:spPr>
              <a:solidFill>
                <a:srgbClr val="002060">
                  <a:alpha val="50000"/>
                </a:srgbClr>
              </a:solidFill>
              <a:ln w="19050">
                <a:noFill/>
              </a:ln>
              <a:effectLst/>
            </c:spPr>
            <c:extLst>
              <c:ext xmlns:c16="http://schemas.microsoft.com/office/drawing/2014/chart" uri="{C3380CC4-5D6E-409C-BE32-E72D297353CC}">
                <c16:uniqueId val="{00000010-8828-409D-9490-B6673AF60299}"/>
              </c:ext>
            </c:extLst>
          </c:dPt>
          <c:dPt>
            <c:idx val="16"/>
            <c:bubble3D val="0"/>
            <c:spPr>
              <a:solidFill>
                <a:srgbClr val="7030A0"/>
              </a:solidFill>
              <a:ln w="19050">
                <a:noFill/>
              </a:ln>
              <a:effectLst/>
            </c:spPr>
            <c:extLst>
              <c:ext xmlns:c16="http://schemas.microsoft.com/office/drawing/2014/chart" uri="{C3380CC4-5D6E-409C-BE32-E72D297353CC}">
                <c16:uniqueId val="{00000011-8828-409D-9490-B6673AF60299}"/>
              </c:ext>
            </c:extLst>
          </c:dPt>
          <c:dPt>
            <c:idx val="17"/>
            <c:bubble3D val="0"/>
            <c:spPr>
              <a:solidFill>
                <a:srgbClr val="7030A0">
                  <a:alpha val="50000"/>
                </a:srgbClr>
              </a:solidFill>
              <a:ln w="19050">
                <a:noFill/>
              </a:ln>
              <a:effectLst/>
            </c:spPr>
            <c:extLst>
              <c:ext xmlns:c16="http://schemas.microsoft.com/office/drawing/2014/chart" uri="{C3380CC4-5D6E-409C-BE32-E72D297353CC}">
                <c16:uniqueId val="{00000012-8828-409D-9490-B6673AF60299}"/>
              </c:ext>
            </c:extLst>
          </c:dPt>
          <c:dPt>
            <c:idx val="18"/>
            <c:bubble3D val="0"/>
            <c:spPr>
              <a:solidFill>
                <a:schemeClr val="accent4">
                  <a:lumMod val="75000"/>
                </a:schemeClr>
              </a:solidFill>
              <a:ln w="19050">
                <a:noFill/>
              </a:ln>
              <a:effectLst/>
            </c:spPr>
            <c:extLst>
              <c:ext xmlns:c16="http://schemas.microsoft.com/office/drawing/2014/chart" uri="{C3380CC4-5D6E-409C-BE32-E72D297353CC}">
                <c16:uniqueId val="{00000013-8828-409D-9490-B6673AF60299}"/>
              </c:ext>
            </c:extLst>
          </c:dPt>
          <c:dPt>
            <c:idx val="19"/>
            <c:bubble3D val="0"/>
            <c:spPr>
              <a:solidFill>
                <a:schemeClr val="accent4">
                  <a:lumMod val="75000"/>
                  <a:alpha val="50000"/>
                </a:schemeClr>
              </a:solidFill>
              <a:ln w="19050">
                <a:noFill/>
              </a:ln>
              <a:effectLst/>
            </c:spPr>
            <c:extLst>
              <c:ext xmlns:c16="http://schemas.microsoft.com/office/drawing/2014/chart" uri="{C3380CC4-5D6E-409C-BE32-E72D297353CC}">
                <c16:uniqueId val="{00000014-8828-409D-9490-B6673AF60299}"/>
              </c:ext>
            </c:extLst>
          </c:dPt>
          <c:dPt>
            <c:idx val="20"/>
            <c:bubble3D val="0"/>
            <c:spPr>
              <a:solidFill>
                <a:schemeClr val="accent2">
                  <a:lumMod val="50000"/>
                </a:schemeClr>
              </a:solidFill>
              <a:ln w="19050">
                <a:noFill/>
              </a:ln>
              <a:effectLst/>
            </c:spPr>
            <c:extLst>
              <c:ext xmlns:c16="http://schemas.microsoft.com/office/drawing/2014/chart" uri="{C3380CC4-5D6E-409C-BE32-E72D297353CC}">
                <c16:uniqueId val="{00000015-8828-409D-9490-B6673AF60299}"/>
              </c:ext>
            </c:extLst>
          </c:dPt>
          <c:dPt>
            <c:idx val="21"/>
            <c:bubble3D val="0"/>
            <c:spPr>
              <a:solidFill>
                <a:schemeClr val="accent2">
                  <a:lumMod val="50000"/>
                  <a:alpha val="50000"/>
                </a:schemeClr>
              </a:solidFill>
              <a:ln w="19050">
                <a:noFill/>
              </a:ln>
              <a:effectLst/>
            </c:spPr>
            <c:extLst>
              <c:ext xmlns:c16="http://schemas.microsoft.com/office/drawing/2014/chart" uri="{C3380CC4-5D6E-409C-BE32-E72D297353CC}">
                <c16:uniqueId val="{00000016-8828-409D-9490-B6673AF60299}"/>
              </c:ext>
            </c:extLst>
          </c:dPt>
          <c:dPt>
            <c:idx val="22"/>
            <c:bubble3D val="0"/>
            <c:spPr>
              <a:solidFill>
                <a:schemeClr val="bg1">
                  <a:lumMod val="50000"/>
                </a:schemeClr>
              </a:solidFill>
              <a:ln w="19050">
                <a:noFill/>
              </a:ln>
              <a:effectLst/>
            </c:spPr>
            <c:extLst>
              <c:ext xmlns:c16="http://schemas.microsoft.com/office/drawing/2014/chart" uri="{C3380CC4-5D6E-409C-BE32-E72D297353CC}">
                <c16:uniqueId val="{00000017-8828-409D-9490-B6673AF60299}"/>
              </c:ext>
            </c:extLst>
          </c:dPt>
          <c:dPt>
            <c:idx val="23"/>
            <c:bubble3D val="0"/>
            <c:spPr>
              <a:solidFill>
                <a:schemeClr val="bg1">
                  <a:lumMod val="50000"/>
                  <a:alpha val="50000"/>
                </a:schemeClr>
              </a:solidFill>
              <a:ln w="19050">
                <a:noFill/>
              </a:ln>
              <a:effectLst/>
            </c:spPr>
            <c:extLst>
              <c:ext xmlns:c16="http://schemas.microsoft.com/office/drawing/2014/chart" uri="{C3380CC4-5D6E-409C-BE32-E72D297353CC}">
                <c16:uniqueId val="{00000018-8828-409D-9490-B6673AF60299}"/>
              </c:ext>
            </c:extLst>
          </c:dPt>
          <c:cat>
            <c:strRef>
              <c:f>Report!$BE$4:$CB$4</c:f>
              <c:strCache>
                <c:ptCount val="4"/>
                <c:pt idx="0">
                  <c:v>Half Day - Done</c:v>
                </c:pt>
                <c:pt idx="1">
                  <c:v>Half Day - Planned</c:v>
                </c:pt>
                <c:pt idx="2">
                  <c:v>Full Day - Done</c:v>
                </c:pt>
                <c:pt idx="3">
                  <c:v>Full Day - Planned</c:v>
                </c:pt>
              </c:strCache>
            </c:strRef>
          </c:cat>
          <c:val>
            <c:numRef>
              <c:f>Report!$BE$17:$CB$17</c:f>
              <c:numCache>
                <c:formatCode>"£"#,##0.00_);[Red]\("£"#,##0.00\)</c:formatCode>
                <c:ptCount val="24"/>
                <c:pt idx="0">
                  <c:v>64</c:v>
                </c:pt>
                <c:pt idx="1">
                  <c:v>0</c:v>
                </c:pt>
                <c:pt idx="2">
                  <c:v>128</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8828-409D-9490-B6673AF6029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283834407062756"/>
          <c:y val="5.3536013930279007E-2"/>
          <c:w val="0.4780707468384634"/>
          <c:h val="0.903666165265088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 Breakdown</a:t>
            </a:r>
            <a:r>
              <a:rPr lang="en-GB" baseline="0"/>
              <a:t> by Type (Full Year)</a:t>
            </a:r>
            <a:endParaRPr lang="en-GB"/>
          </a:p>
        </c:rich>
      </c:tx>
      <c:layout>
        <c:manualLayout>
          <c:xMode val="edge"/>
          <c:yMode val="edge"/>
          <c:x val="5.3416607015032223E-2"/>
          <c:y val="3.08285101414470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52899069434502"/>
          <c:y val="0.16488114840650589"/>
          <c:w val="0.24778036268193748"/>
          <c:h val="0.80942842647562163"/>
        </c:manualLayout>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E12B-45BD-881B-FD2C807F5B14}"/>
              </c:ext>
            </c:extLst>
          </c:dPt>
          <c:dPt>
            <c:idx val="1"/>
            <c:bubble3D val="0"/>
            <c:spPr>
              <a:solidFill>
                <a:srgbClr val="FF0000">
                  <a:alpha val="50000"/>
                </a:srgbClr>
              </a:solidFill>
              <a:ln w="19050">
                <a:noFill/>
              </a:ln>
              <a:effectLst/>
            </c:spPr>
            <c:extLst>
              <c:ext xmlns:c16="http://schemas.microsoft.com/office/drawing/2014/chart" uri="{C3380CC4-5D6E-409C-BE32-E72D297353CC}">
                <c16:uniqueId val="{00000003-E12B-45BD-881B-FD2C807F5B14}"/>
              </c:ext>
            </c:extLst>
          </c:dPt>
          <c:dPt>
            <c:idx val="2"/>
            <c:bubble3D val="0"/>
            <c:spPr>
              <a:solidFill>
                <a:srgbClr val="FF6600"/>
              </a:solidFill>
              <a:ln w="19050">
                <a:noFill/>
              </a:ln>
              <a:effectLst/>
            </c:spPr>
            <c:extLst>
              <c:ext xmlns:c16="http://schemas.microsoft.com/office/drawing/2014/chart" uri="{C3380CC4-5D6E-409C-BE32-E72D297353CC}">
                <c16:uniqueId val="{00000005-E12B-45BD-881B-FD2C807F5B14}"/>
              </c:ext>
            </c:extLst>
          </c:dPt>
          <c:dPt>
            <c:idx val="3"/>
            <c:bubble3D val="0"/>
            <c:spPr>
              <a:solidFill>
                <a:srgbClr val="FF6600">
                  <a:alpha val="50000"/>
                </a:srgbClr>
              </a:solidFill>
              <a:ln w="19050">
                <a:noFill/>
              </a:ln>
              <a:effectLst/>
            </c:spPr>
            <c:extLst>
              <c:ext xmlns:c16="http://schemas.microsoft.com/office/drawing/2014/chart" uri="{C3380CC4-5D6E-409C-BE32-E72D297353CC}">
                <c16:uniqueId val="{00000007-E12B-45BD-881B-FD2C807F5B14}"/>
              </c:ext>
            </c:extLst>
          </c:dPt>
          <c:dPt>
            <c:idx val="4"/>
            <c:bubble3D val="0"/>
            <c:spPr>
              <a:solidFill>
                <a:srgbClr val="FFC000"/>
              </a:solidFill>
              <a:ln w="19050">
                <a:noFill/>
              </a:ln>
              <a:effectLst/>
            </c:spPr>
            <c:extLst>
              <c:ext xmlns:c16="http://schemas.microsoft.com/office/drawing/2014/chart" uri="{C3380CC4-5D6E-409C-BE32-E72D297353CC}">
                <c16:uniqueId val="{00000009-E12B-45BD-881B-FD2C807F5B14}"/>
              </c:ext>
            </c:extLst>
          </c:dPt>
          <c:dPt>
            <c:idx val="5"/>
            <c:bubble3D val="0"/>
            <c:spPr>
              <a:solidFill>
                <a:srgbClr val="FFC000">
                  <a:alpha val="50000"/>
                </a:srgbClr>
              </a:solidFill>
              <a:ln w="19050">
                <a:noFill/>
              </a:ln>
              <a:effectLst/>
            </c:spPr>
            <c:extLst>
              <c:ext xmlns:c16="http://schemas.microsoft.com/office/drawing/2014/chart" uri="{C3380CC4-5D6E-409C-BE32-E72D297353CC}">
                <c16:uniqueId val="{0000000B-E12B-45BD-881B-FD2C807F5B14}"/>
              </c:ext>
            </c:extLst>
          </c:dPt>
          <c:dPt>
            <c:idx val="6"/>
            <c:bubble3D val="0"/>
            <c:spPr>
              <a:solidFill>
                <a:srgbClr val="92D050"/>
              </a:solidFill>
              <a:ln w="19050">
                <a:noFill/>
              </a:ln>
              <a:effectLst/>
            </c:spPr>
            <c:extLst>
              <c:ext xmlns:c16="http://schemas.microsoft.com/office/drawing/2014/chart" uri="{C3380CC4-5D6E-409C-BE32-E72D297353CC}">
                <c16:uniqueId val="{0000000D-E12B-45BD-881B-FD2C807F5B14}"/>
              </c:ext>
            </c:extLst>
          </c:dPt>
          <c:dPt>
            <c:idx val="7"/>
            <c:bubble3D val="0"/>
            <c:spPr>
              <a:solidFill>
                <a:srgbClr val="92D050">
                  <a:alpha val="50000"/>
                </a:srgbClr>
              </a:solidFill>
              <a:ln w="19050">
                <a:noFill/>
              </a:ln>
              <a:effectLst/>
            </c:spPr>
            <c:extLst>
              <c:ext xmlns:c16="http://schemas.microsoft.com/office/drawing/2014/chart" uri="{C3380CC4-5D6E-409C-BE32-E72D297353CC}">
                <c16:uniqueId val="{0000000F-E12B-45BD-881B-FD2C807F5B14}"/>
              </c:ext>
            </c:extLst>
          </c:dPt>
          <c:dPt>
            <c:idx val="8"/>
            <c:bubble3D val="0"/>
            <c:spPr>
              <a:solidFill>
                <a:srgbClr val="00B050"/>
              </a:solidFill>
              <a:ln w="19050">
                <a:noFill/>
              </a:ln>
              <a:effectLst/>
            </c:spPr>
            <c:extLst>
              <c:ext xmlns:c16="http://schemas.microsoft.com/office/drawing/2014/chart" uri="{C3380CC4-5D6E-409C-BE32-E72D297353CC}">
                <c16:uniqueId val="{00000011-E12B-45BD-881B-FD2C807F5B14}"/>
              </c:ext>
            </c:extLst>
          </c:dPt>
          <c:dPt>
            <c:idx val="9"/>
            <c:bubble3D val="0"/>
            <c:spPr>
              <a:solidFill>
                <a:srgbClr val="00B050">
                  <a:alpha val="50000"/>
                </a:srgbClr>
              </a:solidFill>
              <a:ln w="19050">
                <a:noFill/>
              </a:ln>
              <a:effectLst/>
            </c:spPr>
            <c:extLst>
              <c:ext xmlns:c16="http://schemas.microsoft.com/office/drawing/2014/chart" uri="{C3380CC4-5D6E-409C-BE32-E72D297353CC}">
                <c16:uniqueId val="{00000013-E12B-45BD-881B-FD2C807F5B14}"/>
              </c:ext>
            </c:extLst>
          </c:dPt>
          <c:dPt>
            <c:idx val="10"/>
            <c:bubble3D val="0"/>
            <c:spPr>
              <a:solidFill>
                <a:srgbClr val="00B0F0"/>
              </a:solidFill>
              <a:ln w="19050">
                <a:noFill/>
              </a:ln>
              <a:effectLst/>
            </c:spPr>
            <c:extLst>
              <c:ext xmlns:c16="http://schemas.microsoft.com/office/drawing/2014/chart" uri="{C3380CC4-5D6E-409C-BE32-E72D297353CC}">
                <c16:uniqueId val="{00000015-E12B-45BD-881B-FD2C807F5B14}"/>
              </c:ext>
            </c:extLst>
          </c:dPt>
          <c:dPt>
            <c:idx val="11"/>
            <c:bubble3D val="0"/>
            <c:spPr>
              <a:solidFill>
                <a:srgbClr val="00B0F0">
                  <a:alpha val="50000"/>
                </a:srgbClr>
              </a:solidFill>
              <a:ln w="19050">
                <a:noFill/>
              </a:ln>
              <a:effectLst/>
            </c:spPr>
            <c:extLst>
              <c:ext xmlns:c16="http://schemas.microsoft.com/office/drawing/2014/chart" uri="{C3380CC4-5D6E-409C-BE32-E72D297353CC}">
                <c16:uniqueId val="{00000017-E12B-45BD-881B-FD2C807F5B14}"/>
              </c:ext>
            </c:extLst>
          </c:dPt>
          <c:dPt>
            <c:idx val="12"/>
            <c:bubble3D val="0"/>
            <c:spPr>
              <a:solidFill>
                <a:srgbClr val="0070C0"/>
              </a:solidFill>
              <a:ln w="19050">
                <a:noFill/>
              </a:ln>
              <a:effectLst/>
            </c:spPr>
            <c:extLst>
              <c:ext xmlns:c16="http://schemas.microsoft.com/office/drawing/2014/chart" uri="{C3380CC4-5D6E-409C-BE32-E72D297353CC}">
                <c16:uniqueId val="{00000019-E12B-45BD-881B-FD2C807F5B14}"/>
              </c:ext>
            </c:extLst>
          </c:dPt>
          <c:dPt>
            <c:idx val="13"/>
            <c:bubble3D val="0"/>
            <c:spPr>
              <a:solidFill>
                <a:srgbClr val="0070C0">
                  <a:alpha val="50000"/>
                </a:srgbClr>
              </a:solidFill>
              <a:ln w="19050">
                <a:noFill/>
              </a:ln>
              <a:effectLst/>
            </c:spPr>
            <c:extLst>
              <c:ext xmlns:c16="http://schemas.microsoft.com/office/drawing/2014/chart" uri="{C3380CC4-5D6E-409C-BE32-E72D297353CC}">
                <c16:uniqueId val="{0000001B-E12B-45BD-881B-FD2C807F5B14}"/>
              </c:ext>
            </c:extLst>
          </c:dPt>
          <c:dPt>
            <c:idx val="14"/>
            <c:bubble3D val="0"/>
            <c:spPr>
              <a:solidFill>
                <a:srgbClr val="002060"/>
              </a:solidFill>
              <a:ln w="19050">
                <a:noFill/>
              </a:ln>
              <a:effectLst/>
            </c:spPr>
            <c:extLst>
              <c:ext xmlns:c16="http://schemas.microsoft.com/office/drawing/2014/chart" uri="{C3380CC4-5D6E-409C-BE32-E72D297353CC}">
                <c16:uniqueId val="{0000001D-E12B-45BD-881B-FD2C807F5B14}"/>
              </c:ext>
            </c:extLst>
          </c:dPt>
          <c:dPt>
            <c:idx val="15"/>
            <c:bubble3D val="0"/>
            <c:spPr>
              <a:solidFill>
                <a:srgbClr val="002060">
                  <a:alpha val="50000"/>
                </a:srgbClr>
              </a:solidFill>
              <a:ln w="19050">
                <a:noFill/>
              </a:ln>
              <a:effectLst/>
            </c:spPr>
            <c:extLst>
              <c:ext xmlns:c16="http://schemas.microsoft.com/office/drawing/2014/chart" uri="{C3380CC4-5D6E-409C-BE32-E72D297353CC}">
                <c16:uniqueId val="{0000001F-E12B-45BD-881B-FD2C807F5B14}"/>
              </c:ext>
            </c:extLst>
          </c:dPt>
          <c:dPt>
            <c:idx val="16"/>
            <c:bubble3D val="0"/>
            <c:spPr>
              <a:solidFill>
                <a:srgbClr val="7030A0"/>
              </a:solidFill>
              <a:ln w="19050">
                <a:noFill/>
              </a:ln>
              <a:effectLst/>
            </c:spPr>
            <c:extLst>
              <c:ext xmlns:c16="http://schemas.microsoft.com/office/drawing/2014/chart" uri="{C3380CC4-5D6E-409C-BE32-E72D297353CC}">
                <c16:uniqueId val="{00000021-E12B-45BD-881B-FD2C807F5B14}"/>
              </c:ext>
            </c:extLst>
          </c:dPt>
          <c:dPt>
            <c:idx val="17"/>
            <c:bubble3D val="0"/>
            <c:spPr>
              <a:solidFill>
                <a:srgbClr val="7030A0">
                  <a:alpha val="50000"/>
                </a:srgbClr>
              </a:solidFill>
              <a:ln w="19050">
                <a:noFill/>
              </a:ln>
              <a:effectLst/>
            </c:spPr>
            <c:extLst>
              <c:ext xmlns:c16="http://schemas.microsoft.com/office/drawing/2014/chart" uri="{C3380CC4-5D6E-409C-BE32-E72D297353CC}">
                <c16:uniqueId val="{00000023-E12B-45BD-881B-FD2C807F5B14}"/>
              </c:ext>
            </c:extLst>
          </c:dPt>
          <c:dPt>
            <c:idx val="18"/>
            <c:bubble3D val="0"/>
            <c:spPr>
              <a:solidFill>
                <a:schemeClr val="accent4">
                  <a:lumMod val="75000"/>
                </a:schemeClr>
              </a:solidFill>
              <a:ln w="19050">
                <a:noFill/>
              </a:ln>
              <a:effectLst/>
            </c:spPr>
            <c:extLst>
              <c:ext xmlns:c16="http://schemas.microsoft.com/office/drawing/2014/chart" uri="{C3380CC4-5D6E-409C-BE32-E72D297353CC}">
                <c16:uniqueId val="{00000025-E12B-45BD-881B-FD2C807F5B14}"/>
              </c:ext>
            </c:extLst>
          </c:dPt>
          <c:dPt>
            <c:idx val="19"/>
            <c:bubble3D val="0"/>
            <c:spPr>
              <a:solidFill>
                <a:schemeClr val="accent4">
                  <a:lumMod val="75000"/>
                  <a:alpha val="50000"/>
                </a:schemeClr>
              </a:solidFill>
              <a:ln w="19050">
                <a:noFill/>
              </a:ln>
              <a:effectLst/>
            </c:spPr>
            <c:extLst>
              <c:ext xmlns:c16="http://schemas.microsoft.com/office/drawing/2014/chart" uri="{C3380CC4-5D6E-409C-BE32-E72D297353CC}">
                <c16:uniqueId val="{00000027-E12B-45BD-881B-FD2C807F5B14}"/>
              </c:ext>
            </c:extLst>
          </c:dPt>
          <c:dPt>
            <c:idx val="20"/>
            <c:bubble3D val="0"/>
            <c:spPr>
              <a:solidFill>
                <a:schemeClr val="accent2">
                  <a:lumMod val="50000"/>
                </a:schemeClr>
              </a:solidFill>
              <a:ln w="19050">
                <a:noFill/>
              </a:ln>
              <a:effectLst/>
            </c:spPr>
            <c:extLst>
              <c:ext xmlns:c16="http://schemas.microsoft.com/office/drawing/2014/chart" uri="{C3380CC4-5D6E-409C-BE32-E72D297353CC}">
                <c16:uniqueId val="{00000029-E12B-45BD-881B-FD2C807F5B14}"/>
              </c:ext>
            </c:extLst>
          </c:dPt>
          <c:dPt>
            <c:idx val="21"/>
            <c:bubble3D val="0"/>
            <c:spPr>
              <a:solidFill>
                <a:schemeClr val="accent2">
                  <a:lumMod val="50000"/>
                  <a:alpha val="50000"/>
                </a:schemeClr>
              </a:solidFill>
              <a:ln w="19050">
                <a:noFill/>
              </a:ln>
              <a:effectLst/>
            </c:spPr>
            <c:extLst>
              <c:ext xmlns:c16="http://schemas.microsoft.com/office/drawing/2014/chart" uri="{C3380CC4-5D6E-409C-BE32-E72D297353CC}">
                <c16:uniqueId val="{0000002B-E12B-45BD-881B-FD2C807F5B14}"/>
              </c:ext>
            </c:extLst>
          </c:dPt>
          <c:dPt>
            <c:idx val="22"/>
            <c:bubble3D val="0"/>
            <c:spPr>
              <a:solidFill>
                <a:schemeClr val="bg1">
                  <a:lumMod val="50000"/>
                </a:schemeClr>
              </a:solidFill>
              <a:ln w="19050">
                <a:noFill/>
              </a:ln>
              <a:effectLst/>
            </c:spPr>
            <c:extLst>
              <c:ext xmlns:c16="http://schemas.microsoft.com/office/drawing/2014/chart" uri="{C3380CC4-5D6E-409C-BE32-E72D297353CC}">
                <c16:uniqueId val="{0000002D-E12B-45BD-881B-FD2C807F5B14}"/>
              </c:ext>
            </c:extLst>
          </c:dPt>
          <c:dPt>
            <c:idx val="23"/>
            <c:bubble3D val="0"/>
            <c:spPr>
              <a:solidFill>
                <a:schemeClr val="bg1">
                  <a:lumMod val="50000"/>
                  <a:alpha val="50000"/>
                </a:schemeClr>
              </a:solidFill>
              <a:ln w="19050">
                <a:noFill/>
              </a:ln>
              <a:effectLst/>
            </c:spPr>
            <c:extLst>
              <c:ext xmlns:c16="http://schemas.microsoft.com/office/drawing/2014/chart" uri="{C3380CC4-5D6E-409C-BE32-E72D297353CC}">
                <c16:uniqueId val="{0000002F-E12B-45BD-881B-FD2C807F5B14}"/>
              </c:ext>
            </c:extLst>
          </c:dPt>
          <c:cat>
            <c:strRef>
              <c:f>Report!$BE$23:$CB$23</c:f>
              <c:strCache>
                <c:ptCount val="4"/>
                <c:pt idx="0">
                  <c:v>Half Day - Done</c:v>
                </c:pt>
                <c:pt idx="1">
                  <c:v>Half Day - Planned</c:v>
                </c:pt>
                <c:pt idx="2">
                  <c:v>Full Day - Done</c:v>
                </c:pt>
                <c:pt idx="3">
                  <c:v>Full Day - Planned</c:v>
                </c:pt>
              </c:strCache>
            </c:strRef>
          </c:cat>
          <c:val>
            <c:numRef>
              <c:f>Report!$BE$36:$CB$36</c:f>
              <c:numCache>
                <c:formatCode>[h]:mm</c:formatCode>
                <c:ptCount val="24"/>
                <c:pt idx="0">
                  <c:v>0.5</c:v>
                </c:pt>
                <c:pt idx="1">
                  <c:v>0</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30-E12B-45BD-881B-FD2C807F5B1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283834407062756"/>
          <c:y val="5.3536013930279007E-2"/>
          <c:w val="0.4780707468384634"/>
          <c:h val="0.903666165265088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Financial</a:t>
            </a:r>
            <a:r>
              <a:rPr lang="en-GB" baseline="0"/>
              <a:t> Breakdown by Type</a:t>
            </a:r>
            <a:endParaRPr lang="en-GB"/>
          </a:p>
        </c:rich>
      </c:tx>
      <c:layout>
        <c:manualLayout>
          <c:xMode val="edge"/>
          <c:yMode val="edge"/>
          <c:x val="0.20952648532569795"/>
          <c:y val="2.67111806271729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483536148890481E-2"/>
          <c:y val="0.16511961491030722"/>
          <c:w val="0.65538511095204011"/>
          <c:h val="0.73160486522071078"/>
        </c:manualLayout>
      </c:layout>
      <c:barChart>
        <c:barDir val="col"/>
        <c:grouping val="stacked"/>
        <c:varyColors val="0"/>
        <c:ser>
          <c:idx val="0"/>
          <c:order val="0"/>
          <c:tx>
            <c:strRef>
              <c:f>Report!$BE$4</c:f>
              <c:strCache>
                <c:ptCount val="1"/>
                <c:pt idx="0">
                  <c:v>Half Day - Done</c:v>
                </c:pt>
              </c:strCache>
            </c:strRef>
          </c:tx>
          <c:spPr>
            <a:solidFill>
              <a:srgbClr val="FF0000"/>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Report!$BE$5:$BE$16</c:f>
              <c:numCache>
                <c:formatCode>"£"#,##0.00_);[Red]\("£"#,##0.00\)</c:formatCode>
                <c:ptCount val="12"/>
                <c:pt idx="0">
                  <c:v>64</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B1-4514-B71A-68AA36339BBF}"/>
            </c:ext>
          </c:extLst>
        </c:ser>
        <c:ser>
          <c:idx val="1"/>
          <c:order val="1"/>
          <c:tx>
            <c:strRef>
              <c:f>Report!$BF$4</c:f>
              <c:strCache>
                <c:ptCount val="1"/>
                <c:pt idx="0">
                  <c:v>Half Day - Planned</c:v>
                </c:pt>
              </c:strCache>
            </c:strRef>
          </c:tx>
          <c:spPr>
            <a:solidFill>
              <a:srgbClr val="FF0000">
                <a:alpha val="50000"/>
              </a:srgb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Report!$BF$5:$BF$16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9B1-4514-B71A-68AA36339BBF}"/>
            </c:ext>
          </c:extLst>
        </c:ser>
        <c:ser>
          <c:idx val="2"/>
          <c:order val="2"/>
          <c:tx>
            <c:strRef>
              <c:f>Report!$BG$4</c:f>
              <c:strCache>
                <c:ptCount val="1"/>
                <c:pt idx="0">
                  <c:v>Full Day - Done</c:v>
                </c:pt>
              </c:strCache>
            </c:strRef>
          </c:tx>
          <c:spPr>
            <a:solidFill>
              <a:srgbClr val="FF6600"/>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Report!$BG$5:$BG$16</c:f>
              <c:numCache>
                <c:formatCode>"£"#,##0.00_);[Red]\("£"#,##0.00\)</c:formatCode>
                <c:ptCount val="12"/>
                <c:pt idx="0">
                  <c:v>128</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9B1-4514-B71A-68AA36339BBF}"/>
            </c:ext>
          </c:extLst>
        </c:ser>
        <c:ser>
          <c:idx val="3"/>
          <c:order val="3"/>
          <c:tx>
            <c:strRef>
              <c:f>Report!$BH$4</c:f>
              <c:strCache>
                <c:ptCount val="1"/>
                <c:pt idx="0">
                  <c:v>Full Day - Planned</c:v>
                </c:pt>
              </c:strCache>
            </c:strRef>
          </c:tx>
          <c:spPr>
            <a:solidFill>
              <a:srgbClr val="FF6600">
                <a:alpha val="50000"/>
              </a:srgb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Report!$BH$5:$BH$16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9B1-4514-B71A-68AA36339BBF}"/>
            </c:ext>
          </c:extLst>
        </c:ser>
        <c:ser>
          <c:idx val="4"/>
          <c:order val="4"/>
          <c:tx>
            <c:strRef>
              <c:f>Report!$BI$4</c:f>
              <c:strCache>
                <c:ptCount val="1"/>
              </c:strCache>
            </c:strRef>
          </c:tx>
          <c:spPr>
            <a:solidFill>
              <a:srgbClr val="FFC000"/>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Report!$BI$5:$BI$16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9B1-4514-B71A-68AA36339BBF}"/>
            </c:ext>
          </c:extLst>
        </c:ser>
        <c:ser>
          <c:idx val="5"/>
          <c:order val="5"/>
          <c:tx>
            <c:strRef>
              <c:f>Report!$BJ$4</c:f>
              <c:strCache>
                <c:ptCount val="1"/>
              </c:strCache>
            </c:strRef>
          </c:tx>
          <c:spPr>
            <a:solidFill>
              <a:srgbClr val="FFC000">
                <a:alpha val="50000"/>
              </a:srgb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Report!$BJ$5:$BJ$16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9B1-4514-B71A-68AA36339BBF}"/>
            </c:ext>
          </c:extLst>
        </c:ser>
        <c:ser>
          <c:idx val="6"/>
          <c:order val="6"/>
          <c:tx>
            <c:strRef>
              <c:f>Report!$BK$4</c:f>
              <c:strCache>
                <c:ptCount val="1"/>
              </c:strCache>
            </c:strRef>
          </c:tx>
          <c:spPr>
            <a:solidFill>
              <a:srgbClr val="92D050"/>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Report!$BK$5:$BK$16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9B1-4514-B71A-68AA36339BBF}"/>
            </c:ext>
          </c:extLst>
        </c:ser>
        <c:ser>
          <c:idx val="7"/>
          <c:order val="7"/>
          <c:tx>
            <c:strRef>
              <c:f>Report!$BL$4</c:f>
              <c:strCache>
                <c:ptCount val="1"/>
              </c:strCache>
            </c:strRef>
          </c:tx>
          <c:spPr>
            <a:solidFill>
              <a:srgbClr val="92D050">
                <a:alpha val="50000"/>
              </a:srgb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Report!$BL$5:$BL$16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9B1-4514-B71A-68AA36339BBF}"/>
            </c:ext>
          </c:extLst>
        </c:ser>
        <c:ser>
          <c:idx val="8"/>
          <c:order val="8"/>
          <c:tx>
            <c:strRef>
              <c:f>Report!$BM$4</c:f>
              <c:strCache>
                <c:ptCount val="1"/>
              </c:strCache>
            </c:strRef>
          </c:tx>
          <c:spPr>
            <a:solidFill>
              <a:srgbClr val="00B050"/>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Report!$BM$5:$BM$16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9B1-4514-B71A-68AA36339BBF}"/>
            </c:ext>
          </c:extLst>
        </c:ser>
        <c:ser>
          <c:idx val="9"/>
          <c:order val="9"/>
          <c:tx>
            <c:strRef>
              <c:f>Report!$BN$4</c:f>
              <c:strCache>
                <c:ptCount val="1"/>
              </c:strCache>
            </c:strRef>
          </c:tx>
          <c:spPr>
            <a:solidFill>
              <a:srgbClr val="00B050">
                <a:alpha val="50000"/>
              </a:srgb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Report!$BN$5:$BN$16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F9B1-4514-B71A-68AA36339BBF}"/>
            </c:ext>
          </c:extLst>
        </c:ser>
        <c:ser>
          <c:idx val="10"/>
          <c:order val="10"/>
          <c:tx>
            <c:strRef>
              <c:f>Report!$BO$4</c:f>
              <c:strCache>
                <c:ptCount val="1"/>
              </c:strCache>
            </c:strRef>
          </c:tx>
          <c:spPr>
            <a:solidFill>
              <a:srgbClr val="00B0F0"/>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Report!$BO$5:$BO$16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9B1-4514-B71A-68AA36339BBF}"/>
            </c:ext>
          </c:extLst>
        </c:ser>
        <c:ser>
          <c:idx val="11"/>
          <c:order val="11"/>
          <c:tx>
            <c:strRef>
              <c:f>Report!$BP$4</c:f>
              <c:strCache>
                <c:ptCount val="1"/>
              </c:strCache>
            </c:strRef>
          </c:tx>
          <c:spPr>
            <a:solidFill>
              <a:srgbClr val="00B0F0">
                <a:alpha val="50000"/>
              </a:srgb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Report!$BP$5:$BP$16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F9B1-4514-B71A-68AA36339BBF}"/>
            </c:ext>
          </c:extLst>
        </c:ser>
        <c:ser>
          <c:idx val="12"/>
          <c:order val="12"/>
          <c:tx>
            <c:strRef>
              <c:f>Report!$BQ$4</c:f>
              <c:strCache>
                <c:ptCount val="1"/>
              </c:strCache>
            </c:strRef>
          </c:tx>
          <c:spPr>
            <a:solidFill>
              <a:srgbClr val="0070C0"/>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Report!$BQ$5:$BQ$16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F9B1-4514-B71A-68AA36339BBF}"/>
            </c:ext>
          </c:extLst>
        </c:ser>
        <c:ser>
          <c:idx val="13"/>
          <c:order val="13"/>
          <c:tx>
            <c:strRef>
              <c:f>Report!$BR$4</c:f>
              <c:strCache>
                <c:ptCount val="1"/>
              </c:strCache>
            </c:strRef>
          </c:tx>
          <c:spPr>
            <a:solidFill>
              <a:srgbClr val="0070C0">
                <a:alpha val="50000"/>
              </a:srgb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Report!$BR$5:$BR$16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9B1-4514-B71A-68AA36339BBF}"/>
            </c:ext>
          </c:extLst>
        </c:ser>
        <c:ser>
          <c:idx val="14"/>
          <c:order val="14"/>
          <c:tx>
            <c:strRef>
              <c:f>Report!$BS$4</c:f>
              <c:strCache>
                <c:ptCount val="1"/>
              </c:strCache>
            </c:strRef>
          </c:tx>
          <c:spPr>
            <a:solidFill>
              <a:srgbClr val="002060"/>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Report!$BS$5:$BS$16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F9B1-4514-B71A-68AA36339BBF}"/>
            </c:ext>
          </c:extLst>
        </c:ser>
        <c:ser>
          <c:idx val="15"/>
          <c:order val="15"/>
          <c:tx>
            <c:strRef>
              <c:f>Report!$BT$4</c:f>
              <c:strCache>
                <c:ptCount val="1"/>
              </c:strCache>
            </c:strRef>
          </c:tx>
          <c:spPr>
            <a:solidFill>
              <a:srgbClr val="002060">
                <a:alpha val="50000"/>
              </a:srgb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Report!$BT$5:$BT$16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F9B1-4514-B71A-68AA36339BBF}"/>
            </c:ext>
          </c:extLst>
        </c:ser>
        <c:ser>
          <c:idx val="16"/>
          <c:order val="16"/>
          <c:tx>
            <c:strRef>
              <c:f>Report!$BU$4</c:f>
              <c:strCache>
                <c:ptCount val="1"/>
              </c:strCache>
            </c:strRef>
          </c:tx>
          <c:spPr>
            <a:solidFill>
              <a:srgbClr val="7030A0"/>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Report!$BU$5:$BU$16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F9B1-4514-B71A-68AA36339BBF}"/>
            </c:ext>
          </c:extLst>
        </c:ser>
        <c:ser>
          <c:idx val="17"/>
          <c:order val="17"/>
          <c:tx>
            <c:strRef>
              <c:f>Report!$BV$4</c:f>
              <c:strCache>
                <c:ptCount val="1"/>
              </c:strCache>
            </c:strRef>
          </c:tx>
          <c:spPr>
            <a:solidFill>
              <a:srgbClr val="7030A0">
                <a:alpha val="50000"/>
              </a:srgb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Report!$BV$5:$BV$16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F9B1-4514-B71A-68AA36339BBF}"/>
            </c:ext>
          </c:extLst>
        </c:ser>
        <c:ser>
          <c:idx val="18"/>
          <c:order val="18"/>
          <c:tx>
            <c:strRef>
              <c:f>Report!$BW$4</c:f>
              <c:strCache>
                <c:ptCount val="1"/>
              </c:strCache>
            </c:strRef>
          </c:tx>
          <c:spPr>
            <a:solidFill>
              <a:schemeClr val="accent4">
                <a:lumMod val="75000"/>
              </a:scheme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Report!$BW$5:$BW$16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2-F9B1-4514-B71A-68AA36339BBF}"/>
            </c:ext>
          </c:extLst>
        </c:ser>
        <c:ser>
          <c:idx val="19"/>
          <c:order val="19"/>
          <c:tx>
            <c:strRef>
              <c:f>Report!$BX$4</c:f>
              <c:strCache>
                <c:ptCount val="1"/>
              </c:strCache>
            </c:strRef>
          </c:tx>
          <c:spPr>
            <a:solidFill>
              <a:schemeClr val="accent4">
                <a:lumMod val="75000"/>
                <a:alpha val="50000"/>
              </a:scheme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Report!$BX$5:$BX$16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3-F9B1-4514-B71A-68AA36339BBF}"/>
            </c:ext>
          </c:extLst>
        </c:ser>
        <c:ser>
          <c:idx val="20"/>
          <c:order val="20"/>
          <c:tx>
            <c:strRef>
              <c:f>Report!$BY$4</c:f>
              <c:strCache>
                <c:ptCount val="1"/>
              </c:strCache>
            </c:strRef>
          </c:tx>
          <c:spPr>
            <a:solidFill>
              <a:schemeClr val="accent2">
                <a:lumMod val="50000"/>
              </a:scheme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Report!$BY$5:$BY$16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4-F9B1-4514-B71A-68AA36339BBF}"/>
            </c:ext>
          </c:extLst>
        </c:ser>
        <c:ser>
          <c:idx val="21"/>
          <c:order val="21"/>
          <c:tx>
            <c:strRef>
              <c:f>Report!$BZ$4</c:f>
              <c:strCache>
                <c:ptCount val="1"/>
              </c:strCache>
            </c:strRef>
          </c:tx>
          <c:spPr>
            <a:solidFill>
              <a:schemeClr val="accent2">
                <a:lumMod val="50000"/>
                <a:alpha val="50000"/>
              </a:scheme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Report!$BZ$5:$BZ$16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F9B1-4514-B71A-68AA36339BBF}"/>
            </c:ext>
          </c:extLst>
        </c:ser>
        <c:ser>
          <c:idx val="22"/>
          <c:order val="22"/>
          <c:tx>
            <c:strRef>
              <c:f>Report!$CA$4</c:f>
              <c:strCache>
                <c:ptCount val="1"/>
              </c:strCache>
            </c:strRef>
          </c:tx>
          <c:spPr>
            <a:solidFill>
              <a:schemeClr val="bg1">
                <a:lumMod val="50000"/>
              </a:scheme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Report!$CA$5:$CA$16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6-F9B1-4514-B71A-68AA36339BBF}"/>
            </c:ext>
          </c:extLst>
        </c:ser>
        <c:ser>
          <c:idx val="23"/>
          <c:order val="23"/>
          <c:tx>
            <c:strRef>
              <c:f>Report!$CB$4</c:f>
              <c:strCache>
                <c:ptCount val="1"/>
              </c:strCache>
            </c:strRef>
          </c:tx>
          <c:spPr>
            <a:solidFill>
              <a:schemeClr val="bg1">
                <a:lumMod val="50000"/>
                <a:alpha val="50000"/>
              </a:schemeClr>
            </a:solidFill>
            <a:ln>
              <a:noFill/>
            </a:ln>
            <a:effectLst/>
          </c:spPr>
          <c:invertIfNegative val="0"/>
          <c:cat>
            <c:strRef>
              <c:f>Report!$BD$5:$BD$16</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Report!$CB$5:$CB$16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7-F9B1-4514-B71A-68AA36339BBF}"/>
            </c:ext>
          </c:extLst>
        </c:ser>
        <c:dLbls>
          <c:showLegendKey val="0"/>
          <c:showVal val="0"/>
          <c:showCatName val="0"/>
          <c:showSerName val="0"/>
          <c:showPercent val="0"/>
          <c:showBubbleSize val="0"/>
        </c:dLbls>
        <c:gapWidth val="150"/>
        <c:overlap val="100"/>
        <c:axId val="705140752"/>
        <c:axId val="705141408"/>
      </c:barChart>
      <c:catAx>
        <c:axId val="70514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705141408"/>
        <c:crosses val="autoZero"/>
        <c:auto val="1"/>
        <c:lblAlgn val="ctr"/>
        <c:lblOffset val="100"/>
        <c:noMultiLvlLbl val="0"/>
      </c:catAx>
      <c:valAx>
        <c:axId val="7051414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140752"/>
        <c:crosses val="autoZero"/>
        <c:crossBetween val="between"/>
      </c:valAx>
      <c:spPr>
        <a:noFill/>
        <a:ln>
          <a:noFill/>
        </a:ln>
        <a:effectLst/>
      </c:spPr>
    </c:plotArea>
    <c:legend>
      <c:legendPos val="r"/>
      <c:layout>
        <c:manualLayout>
          <c:xMode val="edge"/>
          <c:yMode val="edge"/>
          <c:x val="0.72344440467668814"/>
          <c:y val="3.9986146642278397E-2"/>
          <c:w val="0.26746468623240277"/>
          <c:h val="0.938235477635871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Time</a:t>
            </a:r>
            <a:r>
              <a:rPr lang="en-GB" baseline="0"/>
              <a:t> Breakdown by Type</a:t>
            </a:r>
            <a:endParaRPr lang="en-GB"/>
          </a:p>
        </c:rich>
      </c:tx>
      <c:layout>
        <c:manualLayout>
          <c:xMode val="edge"/>
          <c:yMode val="edge"/>
          <c:x val="0.20952648532569795"/>
          <c:y val="2.67111806271729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483536148890481E-2"/>
          <c:y val="0.16511961491030722"/>
          <c:w val="0.65538511095204011"/>
          <c:h val="0.73160486522071078"/>
        </c:manualLayout>
      </c:layout>
      <c:barChart>
        <c:barDir val="col"/>
        <c:grouping val="stacked"/>
        <c:varyColors val="0"/>
        <c:ser>
          <c:idx val="0"/>
          <c:order val="0"/>
          <c:tx>
            <c:strRef>
              <c:f>Report!$BE$23</c:f>
              <c:strCache>
                <c:ptCount val="1"/>
                <c:pt idx="0">
                  <c:v>Half Day - Done</c:v>
                </c:pt>
              </c:strCache>
            </c:strRef>
          </c:tx>
          <c:spPr>
            <a:solidFill>
              <a:srgbClr val="FF0000"/>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Report!$BE$24:$BE$35</c:f>
              <c:numCache>
                <c:formatCode>[h]:mm</c:formatCode>
                <c:ptCount val="12"/>
                <c:pt idx="0">
                  <c:v>0.5</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1E5-4FCC-9C0C-97E0B8BC85F6}"/>
            </c:ext>
          </c:extLst>
        </c:ser>
        <c:ser>
          <c:idx val="1"/>
          <c:order val="1"/>
          <c:tx>
            <c:strRef>
              <c:f>Report!$BF$23</c:f>
              <c:strCache>
                <c:ptCount val="1"/>
                <c:pt idx="0">
                  <c:v>Half Day - Planned</c:v>
                </c:pt>
              </c:strCache>
            </c:strRef>
          </c:tx>
          <c:spPr>
            <a:solidFill>
              <a:srgbClr val="FF0000">
                <a:alpha val="50000"/>
              </a:srgb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Report!$BF$24:$BF$35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1E5-4FCC-9C0C-97E0B8BC85F6}"/>
            </c:ext>
          </c:extLst>
        </c:ser>
        <c:ser>
          <c:idx val="2"/>
          <c:order val="2"/>
          <c:tx>
            <c:strRef>
              <c:f>Report!$BG$23</c:f>
              <c:strCache>
                <c:ptCount val="1"/>
                <c:pt idx="0">
                  <c:v>Full Day - Done</c:v>
                </c:pt>
              </c:strCache>
            </c:strRef>
          </c:tx>
          <c:spPr>
            <a:solidFill>
              <a:srgbClr val="FF6600"/>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Report!$BG$24:$BG$35</c:f>
              <c:numCache>
                <c:formatCode>[h]:mm</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1E5-4FCC-9C0C-97E0B8BC85F6}"/>
            </c:ext>
          </c:extLst>
        </c:ser>
        <c:ser>
          <c:idx val="3"/>
          <c:order val="3"/>
          <c:tx>
            <c:strRef>
              <c:f>Report!$BH$23</c:f>
              <c:strCache>
                <c:ptCount val="1"/>
                <c:pt idx="0">
                  <c:v>Full Day - Planned</c:v>
                </c:pt>
              </c:strCache>
            </c:strRef>
          </c:tx>
          <c:spPr>
            <a:solidFill>
              <a:srgbClr val="FF6600">
                <a:alpha val="50000"/>
              </a:srgb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Report!$BH$24:$BH$35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1E5-4FCC-9C0C-97E0B8BC85F6}"/>
            </c:ext>
          </c:extLst>
        </c:ser>
        <c:ser>
          <c:idx val="4"/>
          <c:order val="4"/>
          <c:tx>
            <c:strRef>
              <c:f>Report!$BI$23</c:f>
              <c:strCache>
                <c:ptCount val="1"/>
              </c:strCache>
            </c:strRef>
          </c:tx>
          <c:spPr>
            <a:solidFill>
              <a:srgbClr val="FFC000"/>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Report!$BI$24:$BI$35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1E5-4FCC-9C0C-97E0B8BC85F6}"/>
            </c:ext>
          </c:extLst>
        </c:ser>
        <c:ser>
          <c:idx val="5"/>
          <c:order val="5"/>
          <c:tx>
            <c:strRef>
              <c:f>Report!$BJ$23</c:f>
              <c:strCache>
                <c:ptCount val="1"/>
              </c:strCache>
            </c:strRef>
          </c:tx>
          <c:spPr>
            <a:solidFill>
              <a:srgbClr val="FFC000">
                <a:alpha val="50000"/>
              </a:srgb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Report!$BJ$24:$BJ$35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1E5-4FCC-9C0C-97E0B8BC85F6}"/>
            </c:ext>
          </c:extLst>
        </c:ser>
        <c:ser>
          <c:idx val="6"/>
          <c:order val="6"/>
          <c:tx>
            <c:strRef>
              <c:f>Report!$BK$23</c:f>
              <c:strCache>
                <c:ptCount val="1"/>
              </c:strCache>
            </c:strRef>
          </c:tx>
          <c:spPr>
            <a:solidFill>
              <a:srgbClr val="92D050"/>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Report!$BK$24:$BK$35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1E5-4FCC-9C0C-97E0B8BC85F6}"/>
            </c:ext>
          </c:extLst>
        </c:ser>
        <c:ser>
          <c:idx val="7"/>
          <c:order val="7"/>
          <c:tx>
            <c:strRef>
              <c:f>Report!$BL$23</c:f>
              <c:strCache>
                <c:ptCount val="1"/>
              </c:strCache>
            </c:strRef>
          </c:tx>
          <c:spPr>
            <a:solidFill>
              <a:srgbClr val="92D050">
                <a:alpha val="50000"/>
              </a:srgb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Report!$BL$24:$BL$35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1E5-4FCC-9C0C-97E0B8BC85F6}"/>
            </c:ext>
          </c:extLst>
        </c:ser>
        <c:ser>
          <c:idx val="8"/>
          <c:order val="8"/>
          <c:tx>
            <c:strRef>
              <c:f>Report!$BM$23</c:f>
              <c:strCache>
                <c:ptCount val="1"/>
              </c:strCache>
            </c:strRef>
          </c:tx>
          <c:spPr>
            <a:solidFill>
              <a:srgbClr val="00B050"/>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Report!$BM$24:$BM$35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1E5-4FCC-9C0C-97E0B8BC85F6}"/>
            </c:ext>
          </c:extLst>
        </c:ser>
        <c:ser>
          <c:idx val="9"/>
          <c:order val="9"/>
          <c:tx>
            <c:strRef>
              <c:f>Report!$BN$23</c:f>
              <c:strCache>
                <c:ptCount val="1"/>
              </c:strCache>
            </c:strRef>
          </c:tx>
          <c:spPr>
            <a:solidFill>
              <a:srgbClr val="00B050">
                <a:alpha val="50000"/>
              </a:srgb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Report!$BN$24:$BN$35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51E5-4FCC-9C0C-97E0B8BC85F6}"/>
            </c:ext>
          </c:extLst>
        </c:ser>
        <c:ser>
          <c:idx val="10"/>
          <c:order val="10"/>
          <c:tx>
            <c:strRef>
              <c:f>Report!$BO$23</c:f>
              <c:strCache>
                <c:ptCount val="1"/>
              </c:strCache>
            </c:strRef>
          </c:tx>
          <c:spPr>
            <a:solidFill>
              <a:srgbClr val="00B0F0"/>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Report!$BO$24:$BO$35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1E5-4FCC-9C0C-97E0B8BC85F6}"/>
            </c:ext>
          </c:extLst>
        </c:ser>
        <c:ser>
          <c:idx val="11"/>
          <c:order val="11"/>
          <c:tx>
            <c:strRef>
              <c:f>Report!$BP$23</c:f>
              <c:strCache>
                <c:ptCount val="1"/>
              </c:strCache>
            </c:strRef>
          </c:tx>
          <c:spPr>
            <a:solidFill>
              <a:srgbClr val="00B0F0">
                <a:alpha val="50000"/>
              </a:srgb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Report!$BP$24:$BP$35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51E5-4FCC-9C0C-97E0B8BC85F6}"/>
            </c:ext>
          </c:extLst>
        </c:ser>
        <c:ser>
          <c:idx val="12"/>
          <c:order val="12"/>
          <c:tx>
            <c:strRef>
              <c:f>Report!$BQ$23</c:f>
              <c:strCache>
                <c:ptCount val="1"/>
              </c:strCache>
            </c:strRef>
          </c:tx>
          <c:spPr>
            <a:solidFill>
              <a:srgbClr val="0070C0"/>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Report!$BQ$24:$BQ$35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1E5-4FCC-9C0C-97E0B8BC85F6}"/>
            </c:ext>
          </c:extLst>
        </c:ser>
        <c:ser>
          <c:idx val="13"/>
          <c:order val="13"/>
          <c:tx>
            <c:strRef>
              <c:f>Report!$BR$23</c:f>
              <c:strCache>
                <c:ptCount val="1"/>
              </c:strCache>
            </c:strRef>
          </c:tx>
          <c:spPr>
            <a:solidFill>
              <a:srgbClr val="0070C0">
                <a:alpha val="50000"/>
              </a:srgb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Report!$BR$24:$BR$35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1E5-4FCC-9C0C-97E0B8BC85F6}"/>
            </c:ext>
          </c:extLst>
        </c:ser>
        <c:ser>
          <c:idx val="14"/>
          <c:order val="14"/>
          <c:tx>
            <c:strRef>
              <c:f>Report!$BS$23</c:f>
              <c:strCache>
                <c:ptCount val="1"/>
              </c:strCache>
            </c:strRef>
          </c:tx>
          <c:spPr>
            <a:solidFill>
              <a:srgbClr val="002060"/>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Report!$BS$24:$BS$35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51E5-4FCC-9C0C-97E0B8BC85F6}"/>
            </c:ext>
          </c:extLst>
        </c:ser>
        <c:ser>
          <c:idx val="15"/>
          <c:order val="15"/>
          <c:tx>
            <c:strRef>
              <c:f>Report!$BT$23</c:f>
              <c:strCache>
                <c:ptCount val="1"/>
              </c:strCache>
            </c:strRef>
          </c:tx>
          <c:spPr>
            <a:solidFill>
              <a:srgbClr val="002060">
                <a:alpha val="50000"/>
              </a:srgb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Report!$BT$24:$BT$35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51E5-4FCC-9C0C-97E0B8BC85F6}"/>
            </c:ext>
          </c:extLst>
        </c:ser>
        <c:ser>
          <c:idx val="16"/>
          <c:order val="16"/>
          <c:tx>
            <c:strRef>
              <c:f>Report!$BU$23</c:f>
              <c:strCache>
                <c:ptCount val="1"/>
              </c:strCache>
            </c:strRef>
          </c:tx>
          <c:spPr>
            <a:solidFill>
              <a:srgbClr val="7030A0"/>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Report!$BU$24:$BU$35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51E5-4FCC-9C0C-97E0B8BC85F6}"/>
            </c:ext>
          </c:extLst>
        </c:ser>
        <c:ser>
          <c:idx val="17"/>
          <c:order val="17"/>
          <c:tx>
            <c:strRef>
              <c:f>Report!$BV$23</c:f>
              <c:strCache>
                <c:ptCount val="1"/>
              </c:strCache>
            </c:strRef>
          </c:tx>
          <c:spPr>
            <a:solidFill>
              <a:srgbClr val="7030A0">
                <a:alpha val="50000"/>
              </a:srgb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Report!$BV$24:$BV$35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51E5-4FCC-9C0C-97E0B8BC85F6}"/>
            </c:ext>
          </c:extLst>
        </c:ser>
        <c:ser>
          <c:idx val="18"/>
          <c:order val="18"/>
          <c:tx>
            <c:strRef>
              <c:f>Report!$BW$23</c:f>
              <c:strCache>
                <c:ptCount val="1"/>
              </c:strCache>
            </c:strRef>
          </c:tx>
          <c:spPr>
            <a:solidFill>
              <a:schemeClr val="accent4">
                <a:lumMod val="75000"/>
              </a:scheme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Report!$BW$24:$BW$35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2-51E5-4FCC-9C0C-97E0B8BC85F6}"/>
            </c:ext>
          </c:extLst>
        </c:ser>
        <c:ser>
          <c:idx val="19"/>
          <c:order val="19"/>
          <c:tx>
            <c:strRef>
              <c:f>Report!$BX$23</c:f>
              <c:strCache>
                <c:ptCount val="1"/>
              </c:strCache>
            </c:strRef>
          </c:tx>
          <c:spPr>
            <a:solidFill>
              <a:schemeClr val="accent4">
                <a:lumMod val="75000"/>
                <a:alpha val="50000"/>
              </a:scheme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Report!$BX$24:$BX$35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3-51E5-4FCC-9C0C-97E0B8BC85F6}"/>
            </c:ext>
          </c:extLst>
        </c:ser>
        <c:ser>
          <c:idx val="20"/>
          <c:order val="20"/>
          <c:tx>
            <c:strRef>
              <c:f>Report!$BY$23</c:f>
              <c:strCache>
                <c:ptCount val="1"/>
              </c:strCache>
            </c:strRef>
          </c:tx>
          <c:spPr>
            <a:solidFill>
              <a:schemeClr val="accent2">
                <a:lumMod val="50000"/>
              </a:scheme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Report!$BY$24:$BY$35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4-51E5-4FCC-9C0C-97E0B8BC85F6}"/>
            </c:ext>
          </c:extLst>
        </c:ser>
        <c:ser>
          <c:idx val="21"/>
          <c:order val="21"/>
          <c:tx>
            <c:strRef>
              <c:f>Report!$BZ$23</c:f>
              <c:strCache>
                <c:ptCount val="1"/>
              </c:strCache>
            </c:strRef>
          </c:tx>
          <c:spPr>
            <a:solidFill>
              <a:schemeClr val="accent2">
                <a:lumMod val="50000"/>
                <a:alpha val="50000"/>
              </a:scheme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Report!$BZ$24:$BZ$35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51E5-4FCC-9C0C-97E0B8BC85F6}"/>
            </c:ext>
          </c:extLst>
        </c:ser>
        <c:ser>
          <c:idx val="22"/>
          <c:order val="22"/>
          <c:tx>
            <c:strRef>
              <c:f>Report!$CA$23</c:f>
              <c:strCache>
                <c:ptCount val="1"/>
              </c:strCache>
            </c:strRef>
          </c:tx>
          <c:spPr>
            <a:solidFill>
              <a:schemeClr val="bg1">
                <a:lumMod val="50000"/>
              </a:scheme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Report!$CA$24:$CA$35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6-51E5-4FCC-9C0C-97E0B8BC85F6}"/>
            </c:ext>
          </c:extLst>
        </c:ser>
        <c:ser>
          <c:idx val="23"/>
          <c:order val="23"/>
          <c:tx>
            <c:strRef>
              <c:f>Report!$CB$23</c:f>
              <c:strCache>
                <c:ptCount val="1"/>
              </c:strCache>
            </c:strRef>
          </c:tx>
          <c:spPr>
            <a:solidFill>
              <a:schemeClr val="bg1">
                <a:lumMod val="50000"/>
                <a:alpha val="50000"/>
              </a:schemeClr>
            </a:solidFill>
            <a:ln>
              <a:noFill/>
            </a:ln>
            <a:effectLst/>
          </c:spPr>
          <c:invertIfNegative val="0"/>
          <c:cat>
            <c:strRef>
              <c:f>Report!$BD$24:$BD$35</c:f>
              <c:strCache>
                <c:ptCount val="12"/>
                <c:pt idx="0">
                  <c:v>Sep 2019</c:v>
                </c:pt>
                <c:pt idx="1">
                  <c:v>Oct 2019</c:v>
                </c:pt>
                <c:pt idx="2">
                  <c:v>Nov 2019</c:v>
                </c:pt>
                <c:pt idx="3">
                  <c:v>Dec 2019</c:v>
                </c:pt>
                <c:pt idx="4">
                  <c:v>Jan 2020</c:v>
                </c:pt>
                <c:pt idx="5">
                  <c:v>Feb 2020</c:v>
                </c:pt>
                <c:pt idx="6">
                  <c:v>Mar 2020</c:v>
                </c:pt>
                <c:pt idx="7">
                  <c:v>Apr 2020</c:v>
                </c:pt>
                <c:pt idx="8">
                  <c:v>May 2020</c:v>
                </c:pt>
                <c:pt idx="9">
                  <c:v>Jun 2020</c:v>
                </c:pt>
                <c:pt idx="10">
                  <c:v>Jul 2020</c:v>
                </c:pt>
                <c:pt idx="11">
                  <c:v>Aug 2020</c:v>
                </c:pt>
              </c:strCache>
            </c:strRef>
          </c:cat>
          <c:val>
            <c:numRef>
              <c:f>Report!$CB$24:$CB$35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7-51E5-4FCC-9C0C-97E0B8BC85F6}"/>
            </c:ext>
          </c:extLst>
        </c:ser>
        <c:dLbls>
          <c:showLegendKey val="0"/>
          <c:showVal val="0"/>
          <c:showCatName val="0"/>
          <c:showSerName val="0"/>
          <c:showPercent val="0"/>
          <c:showBubbleSize val="0"/>
        </c:dLbls>
        <c:gapWidth val="150"/>
        <c:overlap val="100"/>
        <c:axId val="705140752"/>
        <c:axId val="705141408"/>
      </c:barChart>
      <c:catAx>
        <c:axId val="70514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705141408"/>
        <c:crosses val="autoZero"/>
        <c:auto val="1"/>
        <c:lblAlgn val="ctr"/>
        <c:lblOffset val="100"/>
        <c:noMultiLvlLbl val="0"/>
      </c:catAx>
      <c:valAx>
        <c:axId val="7051414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140752"/>
        <c:crosses val="autoZero"/>
        <c:crossBetween val="between"/>
      </c:valAx>
      <c:spPr>
        <a:noFill/>
        <a:ln>
          <a:noFill/>
        </a:ln>
        <a:effectLst/>
      </c:spPr>
    </c:plotArea>
    <c:legend>
      <c:legendPos val="r"/>
      <c:layout>
        <c:manualLayout>
          <c:xMode val="edge"/>
          <c:yMode val="edge"/>
          <c:x val="0.72344440467668814"/>
          <c:y val="3.9986146642278397E-2"/>
          <c:w val="0.26746468623240277"/>
          <c:h val="0.938235477635871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Costs Occurred,</a:t>
            </a:r>
            <a:r>
              <a:rPr lang="en-GB" baseline="0"/>
              <a:t> Planned &amp; Paid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Report!$BC$46</c:f>
              <c:strCache>
                <c:ptCount val="1"/>
                <c:pt idx="0">
                  <c:v>Done</c:v>
                </c:pt>
              </c:strCache>
            </c:strRef>
          </c:tx>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4-D915-460B-8D1B-93DBD4D1D9D6}"/>
              </c:ext>
            </c:extLst>
          </c:dPt>
          <c:dPt>
            <c:idx val="1"/>
            <c:invertIfNegative val="0"/>
            <c:bubble3D val="0"/>
            <c:spPr>
              <a:solidFill>
                <a:srgbClr val="FF0000"/>
              </a:solidFill>
              <a:ln>
                <a:noFill/>
              </a:ln>
              <a:effectLst/>
            </c:spPr>
            <c:extLst>
              <c:ext xmlns:c16="http://schemas.microsoft.com/office/drawing/2014/chart" uri="{C3380CC4-5D6E-409C-BE32-E72D297353CC}">
                <c16:uniqueId val="{00000002-D915-460B-8D1B-93DBD4D1D9D6}"/>
              </c:ext>
            </c:extLst>
          </c:dPt>
          <c:cat>
            <c:strRef>
              <c:f>Report!$BD$45:$BE$45</c:f>
              <c:strCache>
                <c:ptCount val="2"/>
                <c:pt idx="0">
                  <c:v>Paid</c:v>
                </c:pt>
                <c:pt idx="1">
                  <c:v>Cost</c:v>
                </c:pt>
              </c:strCache>
            </c:strRef>
          </c:cat>
          <c:val>
            <c:numRef>
              <c:f>Report!$BD$46:$BE$46</c:f>
              <c:numCache>
                <c:formatCode>"£"#,##0.00_);[Red]\("£"#,##0.00\)</c:formatCode>
                <c:ptCount val="2"/>
                <c:pt idx="0">
                  <c:v>0</c:v>
                </c:pt>
                <c:pt idx="1">
                  <c:v>192</c:v>
                </c:pt>
              </c:numCache>
            </c:numRef>
          </c:val>
          <c:extLst>
            <c:ext xmlns:c16="http://schemas.microsoft.com/office/drawing/2014/chart" uri="{C3380CC4-5D6E-409C-BE32-E72D297353CC}">
              <c16:uniqueId val="{00000000-D915-460B-8D1B-93DBD4D1D9D6}"/>
            </c:ext>
          </c:extLst>
        </c:ser>
        <c:ser>
          <c:idx val="1"/>
          <c:order val="1"/>
          <c:tx>
            <c:strRef>
              <c:f>Report!$BC$47</c:f>
              <c:strCache>
                <c:ptCount val="1"/>
                <c:pt idx="0">
                  <c:v>Planned</c:v>
                </c:pt>
              </c:strCache>
            </c:strRef>
          </c:tx>
          <c:spPr>
            <a:solidFill>
              <a:srgbClr val="FF0000"/>
            </a:solidFill>
            <a:ln>
              <a:noFill/>
            </a:ln>
            <a:effectLst/>
          </c:spPr>
          <c:invertIfNegative val="0"/>
          <c:dPt>
            <c:idx val="1"/>
            <c:invertIfNegative val="0"/>
            <c:bubble3D val="0"/>
            <c:spPr>
              <a:solidFill>
                <a:srgbClr val="FF0000">
                  <a:alpha val="50000"/>
                </a:srgbClr>
              </a:solidFill>
              <a:ln>
                <a:noFill/>
              </a:ln>
              <a:effectLst/>
            </c:spPr>
            <c:extLst>
              <c:ext xmlns:c16="http://schemas.microsoft.com/office/drawing/2014/chart" uri="{C3380CC4-5D6E-409C-BE32-E72D297353CC}">
                <c16:uniqueId val="{00000003-D915-460B-8D1B-93DBD4D1D9D6}"/>
              </c:ext>
            </c:extLst>
          </c:dPt>
          <c:cat>
            <c:strRef>
              <c:f>Report!$BD$45:$BE$45</c:f>
              <c:strCache>
                <c:ptCount val="2"/>
                <c:pt idx="0">
                  <c:v>Paid</c:v>
                </c:pt>
                <c:pt idx="1">
                  <c:v>Cost</c:v>
                </c:pt>
              </c:strCache>
            </c:strRef>
          </c:cat>
          <c:val>
            <c:numRef>
              <c:f>Report!$BD$47:$BE$47</c:f>
              <c:numCache>
                <c:formatCode>"£"#,##0.00_);[Red]\("£"#,##0.00\)</c:formatCode>
                <c:ptCount val="2"/>
                <c:pt idx="1">
                  <c:v>0</c:v>
                </c:pt>
              </c:numCache>
            </c:numRef>
          </c:val>
          <c:extLst>
            <c:ext xmlns:c16="http://schemas.microsoft.com/office/drawing/2014/chart" uri="{C3380CC4-5D6E-409C-BE32-E72D297353CC}">
              <c16:uniqueId val="{00000001-D915-460B-8D1B-93DBD4D1D9D6}"/>
            </c:ext>
          </c:extLst>
        </c:ser>
        <c:dLbls>
          <c:showLegendKey val="0"/>
          <c:showVal val="0"/>
          <c:showCatName val="0"/>
          <c:showSerName val="0"/>
          <c:showPercent val="0"/>
          <c:showBubbleSize val="0"/>
        </c:dLbls>
        <c:gapWidth val="150"/>
        <c:overlap val="100"/>
        <c:axId val="561655848"/>
        <c:axId val="561656832"/>
      </c:barChart>
      <c:catAx>
        <c:axId val="561655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656832"/>
        <c:crosses val="autoZero"/>
        <c:auto val="1"/>
        <c:lblAlgn val="ctr"/>
        <c:lblOffset val="100"/>
        <c:noMultiLvlLbl val="0"/>
      </c:catAx>
      <c:valAx>
        <c:axId val="56165683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655848"/>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Financial</a:t>
            </a:r>
            <a:r>
              <a:rPr lang="en-GB" baseline="0"/>
              <a:t> Breakdown by Type -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Report!$BE$51</c:f>
              <c:strCache>
                <c:ptCount val="1"/>
                <c:pt idx="0">
                  <c:v>Half Day - Done</c:v>
                </c:pt>
              </c:strCache>
            </c:strRef>
          </c:tx>
          <c:spPr>
            <a:solidFill>
              <a:srgbClr val="FF000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Report!$BE$52:$BE$56</c:f>
              <c:numCache>
                <c:formatCode>"£"#,##0.00_);[Red]\("£"#,##0.00\)</c:formatCode>
                <c:ptCount val="5"/>
                <c:pt idx="0">
                  <c:v>0</c:v>
                </c:pt>
                <c:pt idx="1">
                  <c:v>32</c:v>
                </c:pt>
                <c:pt idx="2">
                  <c:v>0</c:v>
                </c:pt>
                <c:pt idx="3">
                  <c:v>0</c:v>
                </c:pt>
                <c:pt idx="4">
                  <c:v>32</c:v>
                </c:pt>
              </c:numCache>
            </c:numRef>
          </c:val>
          <c:extLst>
            <c:ext xmlns:c16="http://schemas.microsoft.com/office/drawing/2014/chart" uri="{C3380CC4-5D6E-409C-BE32-E72D297353CC}">
              <c16:uniqueId val="{00000000-57CD-4B43-BFAE-4E58DD67154C}"/>
            </c:ext>
          </c:extLst>
        </c:ser>
        <c:ser>
          <c:idx val="1"/>
          <c:order val="1"/>
          <c:tx>
            <c:strRef>
              <c:f>Report!$BF$51</c:f>
              <c:strCache>
                <c:ptCount val="1"/>
                <c:pt idx="0">
                  <c:v>Half Day - Planned</c:v>
                </c:pt>
              </c:strCache>
            </c:strRef>
          </c:tx>
          <c:spPr>
            <a:solidFill>
              <a:srgbClr val="FF000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Report!$BF$52:$BF$56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1-57CD-4B43-BFAE-4E58DD67154C}"/>
            </c:ext>
          </c:extLst>
        </c:ser>
        <c:ser>
          <c:idx val="2"/>
          <c:order val="2"/>
          <c:tx>
            <c:strRef>
              <c:f>Report!$BG$51</c:f>
              <c:strCache>
                <c:ptCount val="1"/>
                <c:pt idx="0">
                  <c:v>Full Day - Done</c:v>
                </c:pt>
              </c:strCache>
            </c:strRef>
          </c:tx>
          <c:spPr>
            <a:solidFill>
              <a:srgbClr val="FF660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Report!$BG$52:$BG$56</c:f>
              <c:numCache>
                <c:formatCode>"£"#,##0.00_);[Red]\("£"#,##0.00\)</c:formatCode>
                <c:ptCount val="5"/>
                <c:pt idx="0">
                  <c:v>64</c:v>
                </c:pt>
                <c:pt idx="1">
                  <c:v>0</c:v>
                </c:pt>
                <c:pt idx="2">
                  <c:v>64</c:v>
                </c:pt>
                <c:pt idx="3">
                  <c:v>0</c:v>
                </c:pt>
                <c:pt idx="4">
                  <c:v>0</c:v>
                </c:pt>
              </c:numCache>
            </c:numRef>
          </c:val>
          <c:extLst>
            <c:ext xmlns:c16="http://schemas.microsoft.com/office/drawing/2014/chart" uri="{C3380CC4-5D6E-409C-BE32-E72D297353CC}">
              <c16:uniqueId val="{00000002-57CD-4B43-BFAE-4E58DD67154C}"/>
            </c:ext>
          </c:extLst>
        </c:ser>
        <c:ser>
          <c:idx val="3"/>
          <c:order val="3"/>
          <c:tx>
            <c:strRef>
              <c:f>Report!$BH$51</c:f>
              <c:strCache>
                <c:ptCount val="1"/>
                <c:pt idx="0">
                  <c:v>Full Day - Planned</c:v>
                </c:pt>
              </c:strCache>
            </c:strRef>
          </c:tx>
          <c:spPr>
            <a:solidFill>
              <a:srgbClr val="FF660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Report!$BH$52:$BH$56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3-57CD-4B43-BFAE-4E58DD67154C}"/>
            </c:ext>
          </c:extLst>
        </c:ser>
        <c:ser>
          <c:idx val="4"/>
          <c:order val="4"/>
          <c:tx>
            <c:strRef>
              <c:f>Report!$BI$51</c:f>
              <c:strCache>
                <c:ptCount val="1"/>
              </c:strCache>
            </c:strRef>
          </c:tx>
          <c:spPr>
            <a:solidFill>
              <a:srgbClr val="FFC00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Report!$BI$52:$BI$56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4-57CD-4B43-BFAE-4E58DD67154C}"/>
            </c:ext>
          </c:extLst>
        </c:ser>
        <c:ser>
          <c:idx val="5"/>
          <c:order val="5"/>
          <c:tx>
            <c:strRef>
              <c:f>Report!$BJ$51</c:f>
              <c:strCache>
                <c:ptCount val="1"/>
              </c:strCache>
            </c:strRef>
          </c:tx>
          <c:spPr>
            <a:solidFill>
              <a:srgbClr val="FFC00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Report!$BJ$52:$BJ$56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5-57CD-4B43-BFAE-4E58DD67154C}"/>
            </c:ext>
          </c:extLst>
        </c:ser>
        <c:ser>
          <c:idx val="6"/>
          <c:order val="6"/>
          <c:tx>
            <c:strRef>
              <c:f>Report!$BK$51</c:f>
              <c:strCache>
                <c:ptCount val="1"/>
              </c:strCache>
            </c:strRef>
          </c:tx>
          <c:spPr>
            <a:solidFill>
              <a:srgbClr val="92D05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Report!$BK$52:$BK$56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6-57CD-4B43-BFAE-4E58DD67154C}"/>
            </c:ext>
          </c:extLst>
        </c:ser>
        <c:ser>
          <c:idx val="7"/>
          <c:order val="7"/>
          <c:tx>
            <c:strRef>
              <c:f>Report!$BL$51</c:f>
              <c:strCache>
                <c:ptCount val="1"/>
              </c:strCache>
            </c:strRef>
          </c:tx>
          <c:spPr>
            <a:solidFill>
              <a:srgbClr val="92D05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Report!$BL$52:$BL$56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7-57CD-4B43-BFAE-4E58DD67154C}"/>
            </c:ext>
          </c:extLst>
        </c:ser>
        <c:ser>
          <c:idx val="8"/>
          <c:order val="8"/>
          <c:tx>
            <c:strRef>
              <c:f>Report!$BM$51</c:f>
              <c:strCache>
                <c:ptCount val="1"/>
              </c:strCache>
            </c:strRef>
          </c:tx>
          <c:spPr>
            <a:solidFill>
              <a:srgbClr val="00B05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Report!$BM$52:$BM$56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8-57CD-4B43-BFAE-4E58DD67154C}"/>
            </c:ext>
          </c:extLst>
        </c:ser>
        <c:ser>
          <c:idx val="9"/>
          <c:order val="9"/>
          <c:tx>
            <c:strRef>
              <c:f>Report!$BN$51</c:f>
              <c:strCache>
                <c:ptCount val="1"/>
              </c:strCache>
            </c:strRef>
          </c:tx>
          <c:spPr>
            <a:solidFill>
              <a:srgbClr val="00B05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Report!$BN$52:$BN$56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9-57CD-4B43-BFAE-4E58DD67154C}"/>
            </c:ext>
          </c:extLst>
        </c:ser>
        <c:ser>
          <c:idx val="10"/>
          <c:order val="10"/>
          <c:tx>
            <c:strRef>
              <c:f>Report!$BO$51</c:f>
              <c:strCache>
                <c:ptCount val="1"/>
              </c:strCache>
            </c:strRef>
          </c:tx>
          <c:spPr>
            <a:solidFill>
              <a:srgbClr val="00B0F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Report!$BO$52:$BO$56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A-57CD-4B43-BFAE-4E58DD67154C}"/>
            </c:ext>
          </c:extLst>
        </c:ser>
        <c:ser>
          <c:idx val="11"/>
          <c:order val="11"/>
          <c:tx>
            <c:strRef>
              <c:f>Report!$BP$51</c:f>
              <c:strCache>
                <c:ptCount val="1"/>
              </c:strCache>
            </c:strRef>
          </c:tx>
          <c:spPr>
            <a:solidFill>
              <a:srgbClr val="00B0F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Report!$BP$52:$BP$56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B-57CD-4B43-BFAE-4E58DD67154C}"/>
            </c:ext>
          </c:extLst>
        </c:ser>
        <c:ser>
          <c:idx val="12"/>
          <c:order val="12"/>
          <c:tx>
            <c:strRef>
              <c:f>Report!$BQ$51</c:f>
              <c:strCache>
                <c:ptCount val="1"/>
              </c:strCache>
            </c:strRef>
          </c:tx>
          <c:spPr>
            <a:solidFill>
              <a:srgbClr val="0070C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Report!$BQ$52:$BQ$56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C-57CD-4B43-BFAE-4E58DD67154C}"/>
            </c:ext>
          </c:extLst>
        </c:ser>
        <c:ser>
          <c:idx val="13"/>
          <c:order val="13"/>
          <c:tx>
            <c:strRef>
              <c:f>Report!$BR$51</c:f>
              <c:strCache>
                <c:ptCount val="1"/>
              </c:strCache>
            </c:strRef>
          </c:tx>
          <c:spPr>
            <a:solidFill>
              <a:srgbClr val="0070C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Report!$BR$52:$BR$56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D-57CD-4B43-BFAE-4E58DD67154C}"/>
            </c:ext>
          </c:extLst>
        </c:ser>
        <c:ser>
          <c:idx val="14"/>
          <c:order val="14"/>
          <c:tx>
            <c:strRef>
              <c:f>Report!$BS$51</c:f>
              <c:strCache>
                <c:ptCount val="1"/>
              </c:strCache>
            </c:strRef>
          </c:tx>
          <c:spPr>
            <a:solidFill>
              <a:srgbClr val="00206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Report!$BS$52:$BS$56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E-57CD-4B43-BFAE-4E58DD67154C}"/>
            </c:ext>
          </c:extLst>
        </c:ser>
        <c:ser>
          <c:idx val="15"/>
          <c:order val="15"/>
          <c:tx>
            <c:strRef>
              <c:f>Report!$BT$51</c:f>
              <c:strCache>
                <c:ptCount val="1"/>
              </c:strCache>
            </c:strRef>
          </c:tx>
          <c:spPr>
            <a:solidFill>
              <a:srgbClr val="00206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Report!$BT$52:$BT$56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F-57CD-4B43-BFAE-4E58DD67154C}"/>
            </c:ext>
          </c:extLst>
        </c:ser>
        <c:ser>
          <c:idx val="16"/>
          <c:order val="16"/>
          <c:tx>
            <c:strRef>
              <c:f>Report!$BU$51</c:f>
              <c:strCache>
                <c:ptCount val="1"/>
              </c:strCache>
            </c:strRef>
          </c:tx>
          <c:spPr>
            <a:solidFill>
              <a:srgbClr val="7030A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Report!$BU$52:$BU$56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0-57CD-4B43-BFAE-4E58DD67154C}"/>
            </c:ext>
          </c:extLst>
        </c:ser>
        <c:ser>
          <c:idx val="17"/>
          <c:order val="17"/>
          <c:tx>
            <c:strRef>
              <c:f>Report!$BV$51</c:f>
              <c:strCache>
                <c:ptCount val="1"/>
              </c:strCache>
            </c:strRef>
          </c:tx>
          <c:spPr>
            <a:solidFill>
              <a:srgbClr val="7030A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Report!$BV$52:$BV$56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1-57CD-4B43-BFAE-4E58DD67154C}"/>
            </c:ext>
          </c:extLst>
        </c:ser>
        <c:ser>
          <c:idx val="18"/>
          <c:order val="18"/>
          <c:tx>
            <c:strRef>
              <c:f>Report!$BW$51</c:f>
              <c:strCache>
                <c:ptCount val="1"/>
              </c:strCache>
            </c:strRef>
          </c:tx>
          <c:spPr>
            <a:solidFill>
              <a:schemeClr val="accent4">
                <a:lumMod val="75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Report!$BW$52:$BW$56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2-57CD-4B43-BFAE-4E58DD67154C}"/>
            </c:ext>
          </c:extLst>
        </c:ser>
        <c:ser>
          <c:idx val="19"/>
          <c:order val="19"/>
          <c:tx>
            <c:strRef>
              <c:f>Report!$BX$51</c:f>
              <c:strCache>
                <c:ptCount val="1"/>
              </c:strCache>
            </c:strRef>
          </c:tx>
          <c:spPr>
            <a:solidFill>
              <a:schemeClr val="accent4">
                <a:lumMod val="75000"/>
                <a:alpha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Report!$BX$52:$BX$56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3-57CD-4B43-BFAE-4E58DD67154C}"/>
            </c:ext>
          </c:extLst>
        </c:ser>
        <c:ser>
          <c:idx val="20"/>
          <c:order val="20"/>
          <c:tx>
            <c:strRef>
              <c:f>Report!$BY$51</c:f>
              <c:strCache>
                <c:ptCount val="1"/>
              </c:strCache>
            </c:strRef>
          </c:tx>
          <c:spPr>
            <a:solidFill>
              <a:schemeClr val="accent2">
                <a:lumMod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Report!$BY$52:$BY$56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4-57CD-4B43-BFAE-4E58DD67154C}"/>
            </c:ext>
          </c:extLst>
        </c:ser>
        <c:ser>
          <c:idx val="21"/>
          <c:order val="21"/>
          <c:tx>
            <c:strRef>
              <c:f>Report!$BZ$51</c:f>
              <c:strCache>
                <c:ptCount val="1"/>
              </c:strCache>
            </c:strRef>
          </c:tx>
          <c:spPr>
            <a:solidFill>
              <a:schemeClr val="accent2">
                <a:lumMod val="50000"/>
                <a:alpha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Report!$BZ$52:$BZ$56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5-57CD-4B43-BFAE-4E58DD67154C}"/>
            </c:ext>
          </c:extLst>
        </c:ser>
        <c:ser>
          <c:idx val="22"/>
          <c:order val="22"/>
          <c:tx>
            <c:strRef>
              <c:f>Report!$CA$51</c:f>
              <c:strCache>
                <c:ptCount val="1"/>
              </c:strCache>
            </c:strRef>
          </c:tx>
          <c:spPr>
            <a:solidFill>
              <a:schemeClr val="bg1">
                <a:lumMod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Report!$CA$52:$CA$56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6-57CD-4B43-BFAE-4E58DD67154C}"/>
            </c:ext>
          </c:extLst>
        </c:ser>
        <c:ser>
          <c:idx val="23"/>
          <c:order val="23"/>
          <c:tx>
            <c:strRef>
              <c:f>Report!$CB$51</c:f>
              <c:strCache>
                <c:ptCount val="1"/>
              </c:strCache>
            </c:strRef>
          </c:tx>
          <c:spPr>
            <a:solidFill>
              <a:schemeClr val="bg1">
                <a:lumMod val="50000"/>
                <a:alpha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Report!$CB$52:$CB$56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7-57CD-4B43-BFAE-4E58DD67154C}"/>
            </c:ext>
          </c:extLst>
        </c:ser>
        <c:dLbls>
          <c:showLegendKey val="0"/>
          <c:showVal val="0"/>
          <c:showCatName val="0"/>
          <c:showSerName val="0"/>
          <c:showPercent val="0"/>
          <c:showBubbleSize val="0"/>
        </c:dLbls>
        <c:gapWidth val="150"/>
        <c:overlap val="100"/>
        <c:axId val="391733616"/>
        <c:axId val="694190976"/>
      </c:barChart>
      <c:catAx>
        <c:axId val="39173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190976"/>
        <c:crosses val="autoZero"/>
        <c:auto val="1"/>
        <c:lblAlgn val="ctr"/>
        <c:lblOffset val="100"/>
        <c:noMultiLvlLbl val="0"/>
      </c:catAx>
      <c:valAx>
        <c:axId val="6941909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733616"/>
        <c:crosses val="autoZero"/>
        <c:crossBetween val="between"/>
      </c:valAx>
      <c:spPr>
        <a:noFill/>
        <a:ln>
          <a:noFill/>
        </a:ln>
        <a:effectLst/>
      </c:spPr>
    </c:plotArea>
    <c:legend>
      <c:legendPos val="b"/>
      <c:layout>
        <c:manualLayout>
          <c:xMode val="edge"/>
          <c:yMode val="edge"/>
          <c:x val="2.9062276306370798E-2"/>
          <c:y val="0.71788950131233598"/>
          <c:w val="0.94793605344786447"/>
          <c:h val="0.255399475065616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 Breakdown by Type -</a:t>
            </a:r>
            <a:r>
              <a:rPr lang="en-GB" baseline="0"/>
              <a:t>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Report!$BE$59</c:f>
              <c:strCache>
                <c:ptCount val="1"/>
                <c:pt idx="0">
                  <c:v>Half Day - Done</c:v>
                </c:pt>
              </c:strCache>
            </c:strRef>
          </c:tx>
          <c:spPr>
            <a:solidFill>
              <a:srgbClr val="FF000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Report!$BE$60:$BE$64</c:f>
              <c:numCache>
                <c:formatCode>[h]:mm</c:formatCode>
                <c:ptCount val="5"/>
                <c:pt idx="0">
                  <c:v>0</c:v>
                </c:pt>
                <c:pt idx="1">
                  <c:v>0.25</c:v>
                </c:pt>
                <c:pt idx="2">
                  <c:v>0</c:v>
                </c:pt>
                <c:pt idx="3">
                  <c:v>0</c:v>
                </c:pt>
                <c:pt idx="4">
                  <c:v>0.25</c:v>
                </c:pt>
              </c:numCache>
            </c:numRef>
          </c:val>
          <c:extLst>
            <c:ext xmlns:c16="http://schemas.microsoft.com/office/drawing/2014/chart" uri="{C3380CC4-5D6E-409C-BE32-E72D297353CC}">
              <c16:uniqueId val="{00000000-4647-45FA-B8F2-BD1787102065}"/>
            </c:ext>
          </c:extLst>
        </c:ser>
        <c:ser>
          <c:idx val="1"/>
          <c:order val="1"/>
          <c:tx>
            <c:strRef>
              <c:f>Report!$BF$59</c:f>
              <c:strCache>
                <c:ptCount val="1"/>
                <c:pt idx="0">
                  <c:v>Half Day - Planned</c:v>
                </c:pt>
              </c:strCache>
            </c:strRef>
          </c:tx>
          <c:spPr>
            <a:solidFill>
              <a:srgbClr val="FF000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Report!$BF$60:$BF$64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1-4647-45FA-B8F2-BD1787102065}"/>
            </c:ext>
          </c:extLst>
        </c:ser>
        <c:ser>
          <c:idx val="2"/>
          <c:order val="2"/>
          <c:tx>
            <c:strRef>
              <c:f>Report!$BG$59</c:f>
              <c:strCache>
                <c:ptCount val="1"/>
                <c:pt idx="0">
                  <c:v>Full Day - Done</c:v>
                </c:pt>
              </c:strCache>
            </c:strRef>
          </c:tx>
          <c:spPr>
            <a:solidFill>
              <a:srgbClr val="FF660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Report!$BG$60:$BG$64</c:f>
              <c:numCache>
                <c:formatCode>[h]:mm</c:formatCode>
                <c:ptCount val="5"/>
                <c:pt idx="0">
                  <c:v>0.5</c:v>
                </c:pt>
                <c:pt idx="1">
                  <c:v>0</c:v>
                </c:pt>
                <c:pt idx="2">
                  <c:v>0.5</c:v>
                </c:pt>
                <c:pt idx="3">
                  <c:v>0</c:v>
                </c:pt>
                <c:pt idx="4">
                  <c:v>0</c:v>
                </c:pt>
              </c:numCache>
            </c:numRef>
          </c:val>
          <c:extLst>
            <c:ext xmlns:c16="http://schemas.microsoft.com/office/drawing/2014/chart" uri="{C3380CC4-5D6E-409C-BE32-E72D297353CC}">
              <c16:uniqueId val="{00000002-4647-45FA-B8F2-BD1787102065}"/>
            </c:ext>
          </c:extLst>
        </c:ser>
        <c:ser>
          <c:idx val="3"/>
          <c:order val="3"/>
          <c:tx>
            <c:strRef>
              <c:f>Report!$BH$59</c:f>
              <c:strCache>
                <c:ptCount val="1"/>
                <c:pt idx="0">
                  <c:v>Full Day - Planned</c:v>
                </c:pt>
              </c:strCache>
            </c:strRef>
          </c:tx>
          <c:spPr>
            <a:solidFill>
              <a:srgbClr val="FF660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Report!$BH$60:$BH$64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3-4647-45FA-B8F2-BD1787102065}"/>
            </c:ext>
          </c:extLst>
        </c:ser>
        <c:ser>
          <c:idx val="4"/>
          <c:order val="4"/>
          <c:tx>
            <c:strRef>
              <c:f>Report!$BI$59</c:f>
              <c:strCache>
                <c:ptCount val="1"/>
              </c:strCache>
            </c:strRef>
          </c:tx>
          <c:spPr>
            <a:solidFill>
              <a:srgbClr val="FFC00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Report!$BI$60:$BI$64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4-4647-45FA-B8F2-BD1787102065}"/>
            </c:ext>
          </c:extLst>
        </c:ser>
        <c:ser>
          <c:idx val="5"/>
          <c:order val="5"/>
          <c:tx>
            <c:strRef>
              <c:f>Report!$BJ$59</c:f>
              <c:strCache>
                <c:ptCount val="1"/>
              </c:strCache>
            </c:strRef>
          </c:tx>
          <c:spPr>
            <a:solidFill>
              <a:srgbClr val="FFC00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Report!$BJ$60:$BJ$64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5-4647-45FA-B8F2-BD1787102065}"/>
            </c:ext>
          </c:extLst>
        </c:ser>
        <c:ser>
          <c:idx val="6"/>
          <c:order val="6"/>
          <c:tx>
            <c:strRef>
              <c:f>Report!$BK$59</c:f>
              <c:strCache>
                <c:ptCount val="1"/>
              </c:strCache>
            </c:strRef>
          </c:tx>
          <c:spPr>
            <a:solidFill>
              <a:srgbClr val="92D05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Report!$BK$60:$BK$64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6-4647-45FA-B8F2-BD1787102065}"/>
            </c:ext>
          </c:extLst>
        </c:ser>
        <c:ser>
          <c:idx val="7"/>
          <c:order val="7"/>
          <c:tx>
            <c:strRef>
              <c:f>Report!$BL$59</c:f>
              <c:strCache>
                <c:ptCount val="1"/>
              </c:strCache>
            </c:strRef>
          </c:tx>
          <c:spPr>
            <a:solidFill>
              <a:srgbClr val="92D05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Report!$BL$60:$BL$64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7-4647-45FA-B8F2-BD1787102065}"/>
            </c:ext>
          </c:extLst>
        </c:ser>
        <c:ser>
          <c:idx val="8"/>
          <c:order val="8"/>
          <c:tx>
            <c:strRef>
              <c:f>Report!$BM$59</c:f>
              <c:strCache>
                <c:ptCount val="1"/>
              </c:strCache>
            </c:strRef>
          </c:tx>
          <c:spPr>
            <a:solidFill>
              <a:srgbClr val="00B05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Report!$BM$60:$BM$64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8-4647-45FA-B8F2-BD1787102065}"/>
            </c:ext>
          </c:extLst>
        </c:ser>
        <c:ser>
          <c:idx val="9"/>
          <c:order val="9"/>
          <c:tx>
            <c:strRef>
              <c:f>Report!$BN$59</c:f>
              <c:strCache>
                <c:ptCount val="1"/>
              </c:strCache>
            </c:strRef>
          </c:tx>
          <c:spPr>
            <a:solidFill>
              <a:srgbClr val="00B05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Report!$BN$60:$BN$64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9-4647-45FA-B8F2-BD1787102065}"/>
            </c:ext>
          </c:extLst>
        </c:ser>
        <c:ser>
          <c:idx val="10"/>
          <c:order val="10"/>
          <c:tx>
            <c:strRef>
              <c:f>Report!$BO$59</c:f>
              <c:strCache>
                <c:ptCount val="1"/>
              </c:strCache>
            </c:strRef>
          </c:tx>
          <c:spPr>
            <a:solidFill>
              <a:srgbClr val="00B0F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Report!$BO$60:$BO$64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4647-45FA-B8F2-BD1787102065}"/>
            </c:ext>
          </c:extLst>
        </c:ser>
        <c:ser>
          <c:idx val="11"/>
          <c:order val="11"/>
          <c:tx>
            <c:strRef>
              <c:f>Report!$BP$59</c:f>
              <c:strCache>
                <c:ptCount val="1"/>
              </c:strCache>
            </c:strRef>
          </c:tx>
          <c:spPr>
            <a:solidFill>
              <a:srgbClr val="00B0F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Report!$BP$60:$BP$64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B-4647-45FA-B8F2-BD1787102065}"/>
            </c:ext>
          </c:extLst>
        </c:ser>
        <c:ser>
          <c:idx val="12"/>
          <c:order val="12"/>
          <c:tx>
            <c:strRef>
              <c:f>Report!$BQ$59</c:f>
              <c:strCache>
                <c:ptCount val="1"/>
              </c:strCache>
            </c:strRef>
          </c:tx>
          <c:spPr>
            <a:solidFill>
              <a:srgbClr val="0070C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Report!$BQ$60:$BQ$64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C-4647-45FA-B8F2-BD1787102065}"/>
            </c:ext>
          </c:extLst>
        </c:ser>
        <c:ser>
          <c:idx val="13"/>
          <c:order val="13"/>
          <c:tx>
            <c:strRef>
              <c:f>Report!$BR$59</c:f>
              <c:strCache>
                <c:ptCount val="1"/>
              </c:strCache>
            </c:strRef>
          </c:tx>
          <c:spPr>
            <a:solidFill>
              <a:srgbClr val="0070C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Report!$BR$60:$BR$64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D-4647-45FA-B8F2-BD1787102065}"/>
            </c:ext>
          </c:extLst>
        </c:ser>
        <c:ser>
          <c:idx val="14"/>
          <c:order val="14"/>
          <c:tx>
            <c:strRef>
              <c:f>Report!$BS$59</c:f>
              <c:strCache>
                <c:ptCount val="1"/>
              </c:strCache>
            </c:strRef>
          </c:tx>
          <c:spPr>
            <a:solidFill>
              <a:srgbClr val="00206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Report!$BS$60:$BS$64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E-4647-45FA-B8F2-BD1787102065}"/>
            </c:ext>
          </c:extLst>
        </c:ser>
        <c:ser>
          <c:idx val="15"/>
          <c:order val="15"/>
          <c:tx>
            <c:strRef>
              <c:f>Report!$BT$59</c:f>
              <c:strCache>
                <c:ptCount val="1"/>
              </c:strCache>
            </c:strRef>
          </c:tx>
          <c:spPr>
            <a:solidFill>
              <a:srgbClr val="00206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Report!$BT$60:$BT$64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F-4647-45FA-B8F2-BD1787102065}"/>
            </c:ext>
          </c:extLst>
        </c:ser>
        <c:ser>
          <c:idx val="16"/>
          <c:order val="16"/>
          <c:tx>
            <c:strRef>
              <c:f>Report!$BU$59</c:f>
              <c:strCache>
                <c:ptCount val="1"/>
              </c:strCache>
            </c:strRef>
          </c:tx>
          <c:spPr>
            <a:solidFill>
              <a:srgbClr val="7030A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Report!$BU$60:$BU$64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0-4647-45FA-B8F2-BD1787102065}"/>
            </c:ext>
          </c:extLst>
        </c:ser>
        <c:ser>
          <c:idx val="17"/>
          <c:order val="17"/>
          <c:tx>
            <c:strRef>
              <c:f>Report!$BV$59</c:f>
              <c:strCache>
                <c:ptCount val="1"/>
              </c:strCache>
            </c:strRef>
          </c:tx>
          <c:spPr>
            <a:solidFill>
              <a:srgbClr val="7030A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Report!$BV$60:$BV$64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1-4647-45FA-B8F2-BD1787102065}"/>
            </c:ext>
          </c:extLst>
        </c:ser>
        <c:ser>
          <c:idx val="18"/>
          <c:order val="18"/>
          <c:tx>
            <c:strRef>
              <c:f>Report!$BW$59</c:f>
              <c:strCache>
                <c:ptCount val="1"/>
              </c:strCache>
            </c:strRef>
          </c:tx>
          <c:spPr>
            <a:solidFill>
              <a:schemeClr val="accent4">
                <a:lumMod val="75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Report!$BW$60:$BW$64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2-4647-45FA-B8F2-BD1787102065}"/>
            </c:ext>
          </c:extLst>
        </c:ser>
        <c:ser>
          <c:idx val="19"/>
          <c:order val="19"/>
          <c:tx>
            <c:strRef>
              <c:f>Report!$BX$59</c:f>
              <c:strCache>
                <c:ptCount val="1"/>
              </c:strCache>
            </c:strRef>
          </c:tx>
          <c:spPr>
            <a:solidFill>
              <a:schemeClr val="accent4">
                <a:lumMod val="75000"/>
                <a:alpha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Report!$BX$60:$BX$64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3-4647-45FA-B8F2-BD1787102065}"/>
            </c:ext>
          </c:extLst>
        </c:ser>
        <c:ser>
          <c:idx val="20"/>
          <c:order val="20"/>
          <c:tx>
            <c:strRef>
              <c:f>Report!$BY$59</c:f>
              <c:strCache>
                <c:ptCount val="1"/>
              </c:strCache>
            </c:strRef>
          </c:tx>
          <c:spPr>
            <a:solidFill>
              <a:schemeClr val="accent2">
                <a:lumMod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Report!$BY$60:$BY$64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4-4647-45FA-B8F2-BD1787102065}"/>
            </c:ext>
          </c:extLst>
        </c:ser>
        <c:ser>
          <c:idx val="21"/>
          <c:order val="21"/>
          <c:tx>
            <c:strRef>
              <c:f>Report!$BZ$59</c:f>
              <c:strCache>
                <c:ptCount val="1"/>
              </c:strCache>
            </c:strRef>
          </c:tx>
          <c:spPr>
            <a:solidFill>
              <a:schemeClr val="accent2">
                <a:lumMod val="50000"/>
                <a:alpha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Report!$BZ$60:$BZ$64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5-4647-45FA-B8F2-BD1787102065}"/>
            </c:ext>
          </c:extLst>
        </c:ser>
        <c:ser>
          <c:idx val="22"/>
          <c:order val="22"/>
          <c:tx>
            <c:strRef>
              <c:f>Report!$CA$59</c:f>
              <c:strCache>
                <c:ptCount val="1"/>
              </c:strCache>
            </c:strRef>
          </c:tx>
          <c:spPr>
            <a:solidFill>
              <a:schemeClr val="bg1">
                <a:lumMod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Report!$CA$60:$CA$64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6-4647-45FA-B8F2-BD1787102065}"/>
            </c:ext>
          </c:extLst>
        </c:ser>
        <c:ser>
          <c:idx val="23"/>
          <c:order val="23"/>
          <c:tx>
            <c:strRef>
              <c:f>Report!$CB$59</c:f>
              <c:strCache>
                <c:ptCount val="1"/>
              </c:strCache>
            </c:strRef>
          </c:tx>
          <c:spPr>
            <a:solidFill>
              <a:schemeClr val="bg1">
                <a:lumMod val="50000"/>
                <a:alpha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Report!$CB$60:$CB$64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7-4647-45FA-B8F2-BD1787102065}"/>
            </c:ext>
          </c:extLst>
        </c:ser>
        <c:dLbls>
          <c:showLegendKey val="0"/>
          <c:showVal val="0"/>
          <c:showCatName val="0"/>
          <c:showSerName val="0"/>
          <c:showPercent val="0"/>
          <c:showBubbleSize val="0"/>
        </c:dLbls>
        <c:gapWidth val="150"/>
        <c:overlap val="100"/>
        <c:axId val="391733616"/>
        <c:axId val="694190976"/>
      </c:barChart>
      <c:catAx>
        <c:axId val="39173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190976"/>
        <c:crosses val="autoZero"/>
        <c:auto val="1"/>
        <c:lblAlgn val="ctr"/>
        <c:lblOffset val="100"/>
        <c:noMultiLvlLbl val="0"/>
      </c:catAx>
      <c:valAx>
        <c:axId val="6941909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733616"/>
        <c:crosses val="autoZero"/>
        <c:crossBetween val="between"/>
      </c:valAx>
      <c:spPr>
        <a:noFill/>
        <a:ln>
          <a:noFill/>
        </a:ln>
        <a:effectLst/>
      </c:spPr>
    </c:plotArea>
    <c:legend>
      <c:legendPos val="b"/>
      <c:layout>
        <c:manualLayout>
          <c:xMode val="edge"/>
          <c:yMode val="edge"/>
          <c:x val="2.9062276306370798E-2"/>
          <c:y val="0.71788950131233598"/>
          <c:w val="0.94793605344786447"/>
          <c:h val="0.255399475065616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pre-school-schedul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24</xdr:col>
      <xdr:colOff>47626</xdr:colOff>
      <xdr:row>35</xdr:row>
      <xdr:rowOff>47625</xdr:rowOff>
    </xdr:from>
    <xdr:to>
      <xdr:col>39</xdr:col>
      <xdr:colOff>152400</xdr:colOff>
      <xdr:row>39</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6309B360-40BA-432D-812B-6C46359FB2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45</xdr:row>
      <xdr:rowOff>95251</xdr:rowOff>
    </xdr:from>
    <xdr:to>
      <xdr:col>44</xdr:col>
      <xdr:colOff>152400</xdr:colOff>
      <xdr:row>51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9ACDB04C-3953-416D-B451-4F75B282ED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53</xdr:row>
      <xdr:rowOff>178948</xdr:rowOff>
    </xdr:from>
    <xdr:to>
      <xdr:col>44</xdr:col>
      <xdr:colOff>161924</xdr:colOff>
      <xdr:row>56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A2E8F991-C97C-4BA2-8734-C237227736A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45</xdr:row>
      <xdr:rowOff>76201</xdr:rowOff>
    </xdr:from>
    <xdr:to>
      <xdr:col>21</xdr:col>
      <xdr:colOff>145771</xdr:colOff>
      <xdr:row>51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4333803C-D609-4665-865A-9C9020DF9B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53</xdr:row>
      <xdr:rowOff>142875</xdr:rowOff>
    </xdr:from>
    <xdr:to>
      <xdr:col>22</xdr:col>
      <xdr:colOff>0</xdr:colOff>
      <xdr:row>56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4A86CD2B-9CDC-4C80-A99C-3D49A392213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161925</xdr:colOff>
      <xdr:row>24</xdr:row>
      <xdr:rowOff>28575</xdr:rowOff>
    </xdr:from>
    <xdr:ext cx="2731389" cy="342786"/>
    <xdr:sp macro="" textlink="">
      <xdr:nvSpPr>
        <xdr:cNvPr id="2" name="TextBox 1">
          <a:extLst>
            <a:ext uri="{FF2B5EF4-FFF2-40B4-BE49-F238E27FC236}">
              <a16:creationId xmlns:a16="http://schemas.microsoft.com/office/drawing/2014/main" id="{9E3F83E6-663D-41F3-AFBF-5514F30F87C5}"/>
            </a:ext>
          </a:extLst>
        </xdr:cNvPr>
        <xdr:cNvSpPr txBox="1"/>
      </xdr:nvSpPr>
      <xdr:spPr>
        <a:xfrm>
          <a:off x="3400425" y="460057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18</xdr:row>
      <xdr:rowOff>0</xdr:rowOff>
    </xdr:to>
    <xdr:graphicFrame macro="">
      <xdr:nvGraphicFramePr>
        <xdr:cNvPr id="2" name="Chart 1">
          <a:extLst>
            <a:ext uri="{FF2B5EF4-FFF2-40B4-BE49-F238E27FC236}">
              <a16:creationId xmlns:a16="http://schemas.microsoft.com/office/drawing/2014/main" id="{E6D6A93C-DCBE-4192-A2E3-96207590C4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45</xdr:col>
      <xdr:colOff>0</xdr:colOff>
      <xdr:row>31</xdr:row>
      <xdr:rowOff>185738</xdr:rowOff>
    </xdr:to>
    <xdr:graphicFrame macro="">
      <xdr:nvGraphicFramePr>
        <xdr:cNvPr id="3" name="Chart 2">
          <a:extLst>
            <a:ext uri="{FF2B5EF4-FFF2-40B4-BE49-F238E27FC236}">
              <a16:creationId xmlns:a16="http://schemas.microsoft.com/office/drawing/2014/main" id="{9611FF26-17F2-459E-83F5-E27EA4373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45</xdr:col>
      <xdr:colOff>0</xdr:colOff>
      <xdr:row>49</xdr:row>
      <xdr:rowOff>0</xdr:rowOff>
    </xdr:to>
    <xdr:graphicFrame macro="">
      <xdr:nvGraphicFramePr>
        <xdr:cNvPr id="4" name="Chart 3">
          <a:extLst>
            <a:ext uri="{FF2B5EF4-FFF2-40B4-BE49-F238E27FC236}">
              <a16:creationId xmlns:a16="http://schemas.microsoft.com/office/drawing/2014/main" id="{156A01BB-4383-4E48-86A1-AC4ACBBA3C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50</xdr:row>
      <xdr:rowOff>0</xdr:rowOff>
    </xdr:from>
    <xdr:to>
      <xdr:col>45</xdr:col>
      <xdr:colOff>0</xdr:colOff>
      <xdr:row>64</xdr:row>
      <xdr:rowOff>185738</xdr:rowOff>
    </xdr:to>
    <xdr:graphicFrame macro="">
      <xdr:nvGraphicFramePr>
        <xdr:cNvPr id="5" name="Chart 4">
          <a:extLst>
            <a:ext uri="{FF2B5EF4-FFF2-40B4-BE49-F238E27FC236}">
              <a16:creationId xmlns:a16="http://schemas.microsoft.com/office/drawing/2014/main" id="{5108C19C-2547-44F7-977E-1B742B6FA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67</xdr:row>
      <xdr:rowOff>4762</xdr:rowOff>
    </xdr:from>
    <xdr:to>
      <xdr:col>45</xdr:col>
      <xdr:colOff>0</xdr:colOff>
      <xdr:row>77</xdr:row>
      <xdr:rowOff>0</xdr:rowOff>
    </xdr:to>
    <xdr:graphicFrame macro="">
      <xdr:nvGraphicFramePr>
        <xdr:cNvPr id="7" name="Chart 6">
          <a:extLst>
            <a:ext uri="{FF2B5EF4-FFF2-40B4-BE49-F238E27FC236}">
              <a16:creationId xmlns:a16="http://schemas.microsoft.com/office/drawing/2014/main" id="{EF63D71F-B917-45D9-AF48-03673BD3FE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78</xdr:row>
      <xdr:rowOff>0</xdr:rowOff>
    </xdr:from>
    <xdr:to>
      <xdr:col>22</xdr:col>
      <xdr:colOff>76200</xdr:colOff>
      <xdr:row>98</xdr:row>
      <xdr:rowOff>0</xdr:rowOff>
    </xdr:to>
    <xdr:graphicFrame macro="">
      <xdr:nvGraphicFramePr>
        <xdr:cNvPr id="8" name="Chart 7">
          <a:extLst>
            <a:ext uri="{FF2B5EF4-FFF2-40B4-BE49-F238E27FC236}">
              <a16:creationId xmlns:a16="http://schemas.microsoft.com/office/drawing/2014/main" id="{EFC59354-9BCF-4F0B-B9C6-7ADFAA5417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95250</xdr:colOff>
      <xdr:row>78</xdr:row>
      <xdr:rowOff>0</xdr:rowOff>
    </xdr:from>
    <xdr:to>
      <xdr:col>45</xdr:col>
      <xdr:colOff>0</xdr:colOff>
      <xdr:row>98</xdr:row>
      <xdr:rowOff>0</xdr:rowOff>
    </xdr:to>
    <xdr:graphicFrame macro="">
      <xdr:nvGraphicFramePr>
        <xdr:cNvPr id="9" name="Chart 8">
          <a:extLst>
            <a:ext uri="{FF2B5EF4-FFF2-40B4-BE49-F238E27FC236}">
              <a16:creationId xmlns:a16="http://schemas.microsoft.com/office/drawing/2014/main" id="{772BEB04-663B-408F-99DC-364286545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Hl5fVuMyF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ACE2-AAD8-4BC5-AC4A-5374C243509E}">
  <sheetPr>
    <tabColor theme="1"/>
  </sheetPr>
  <dimension ref="A1:BV60"/>
  <sheetViews>
    <sheetView tabSelected="1" zoomScaleNormal="100" workbookViewId="0"/>
  </sheetViews>
  <sheetFormatPr defaultColWidth="0" defaultRowHeight="15" zeroHeight="1" x14ac:dyDescent="0.25"/>
  <cols>
    <col min="1" max="46" width="2.85546875" style="1" customWidth="1"/>
    <col min="47" max="72" width="2.85546875" style="1" hidden="1" customWidth="1"/>
    <col min="73" max="73" width="14.28515625" style="1" hidden="1" customWidth="1"/>
    <col min="74" max="74" width="8.5703125" style="1" hidden="1" customWidth="1"/>
    <col min="75" max="16384" width="2.85546875" style="1" hidden="1"/>
  </cols>
  <sheetData>
    <row r="1" spans="1:74" x14ac:dyDescent="0.25">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row>
    <row r="2" spans="1:74" x14ac:dyDescent="0.25">
      <c r="A2" s="54"/>
      <c r="B2" s="252" t="s">
        <v>130</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4"/>
      <c r="AT2" s="54"/>
    </row>
    <row r="3" spans="1:74" x14ac:dyDescent="0.25">
      <c r="A3" s="54"/>
      <c r="B3" s="255"/>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7"/>
      <c r="AT3" s="54"/>
      <c r="BU3" s="57"/>
    </row>
    <row r="4" spans="1:74" x14ac:dyDescent="0.2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BU4" s="10" t="s">
        <v>90</v>
      </c>
      <c r="BV4" s="10">
        <v>1</v>
      </c>
    </row>
    <row r="5" spans="1:74" x14ac:dyDescent="0.25">
      <c r="A5" s="54"/>
      <c r="B5" s="235" t="s">
        <v>65</v>
      </c>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7"/>
      <c r="AT5" s="54"/>
      <c r="BU5" s="11" t="s">
        <v>91</v>
      </c>
      <c r="BV5" s="11">
        <v>2</v>
      </c>
    </row>
    <row r="6" spans="1:74" x14ac:dyDescent="0.25">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BU6" s="11" t="s">
        <v>92</v>
      </c>
      <c r="BV6" s="11">
        <v>3</v>
      </c>
    </row>
    <row r="7" spans="1:74" x14ac:dyDescent="0.25">
      <c r="A7" s="54"/>
      <c r="B7" s="241" t="s">
        <v>66</v>
      </c>
      <c r="C7" s="242"/>
      <c r="D7" s="242"/>
      <c r="E7" s="242"/>
      <c r="F7" s="242"/>
      <c r="G7" s="243"/>
      <c r="H7" s="232" t="s">
        <v>67</v>
      </c>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4"/>
      <c r="AT7" s="54"/>
      <c r="BU7" s="11" t="s">
        <v>93</v>
      </c>
      <c r="BV7" s="11">
        <v>4</v>
      </c>
    </row>
    <row r="8" spans="1:74" x14ac:dyDescent="0.25">
      <c r="A8" s="54"/>
      <c r="B8" s="235" t="s">
        <v>68</v>
      </c>
      <c r="C8" s="236"/>
      <c r="D8" s="236"/>
      <c r="E8" s="236"/>
      <c r="F8" s="236"/>
      <c r="G8" s="237"/>
      <c r="H8" s="232" t="s">
        <v>69</v>
      </c>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4"/>
      <c r="AT8" s="54"/>
      <c r="BU8" s="11" t="s">
        <v>94</v>
      </c>
      <c r="BV8" s="11">
        <v>5</v>
      </c>
    </row>
    <row r="9" spans="1:74" x14ac:dyDescent="0.25">
      <c r="A9" s="54"/>
      <c r="B9" s="232" t="s">
        <v>70</v>
      </c>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4"/>
      <c r="AT9" s="54"/>
      <c r="BU9" s="11" t="s">
        <v>95</v>
      </c>
      <c r="BV9" s="11">
        <v>6</v>
      </c>
    </row>
    <row r="10" spans="1:74" x14ac:dyDescent="0.25">
      <c r="A10" s="54"/>
      <c r="B10" s="232" t="s">
        <v>71</v>
      </c>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4"/>
      <c r="AT10" s="54"/>
      <c r="BU10" s="11" t="s">
        <v>96</v>
      </c>
      <c r="BV10" s="11">
        <v>7</v>
      </c>
    </row>
    <row r="11" spans="1:74" x14ac:dyDescent="0.25">
      <c r="A11" s="54"/>
      <c r="B11" s="232" t="s">
        <v>72</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4"/>
      <c r="AT11" s="54"/>
      <c r="BU11" s="11" t="s">
        <v>97</v>
      </c>
      <c r="BV11" s="11">
        <v>8</v>
      </c>
    </row>
    <row r="12" spans="1:74" x14ac:dyDescent="0.2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BU12" s="11" t="s">
        <v>98</v>
      </c>
      <c r="BV12" s="11">
        <v>9</v>
      </c>
    </row>
    <row r="13" spans="1:74" x14ac:dyDescent="0.25">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BU13" s="11" t="s">
        <v>99</v>
      </c>
      <c r="BV13" s="11">
        <v>10</v>
      </c>
    </row>
    <row r="14" spans="1:74" x14ac:dyDescent="0.25">
      <c r="A14" s="54"/>
      <c r="B14" s="235" t="s">
        <v>73</v>
      </c>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7"/>
      <c r="AT14" s="54"/>
      <c r="BU14" s="11" t="s">
        <v>100</v>
      </c>
      <c r="BV14" s="11">
        <v>11</v>
      </c>
    </row>
    <row r="15" spans="1:74" x14ac:dyDescent="0.2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BU15" s="12" t="s">
        <v>101</v>
      </c>
      <c r="BV15" s="12">
        <v>12</v>
      </c>
    </row>
    <row r="16" spans="1:74" x14ac:dyDescent="0.25">
      <c r="A16" s="54"/>
      <c r="B16" s="205" t="s">
        <v>82</v>
      </c>
      <c r="C16" s="206"/>
      <c r="D16" s="206"/>
      <c r="E16" s="206"/>
      <c r="F16" s="206"/>
      <c r="G16" s="207"/>
      <c r="H16" s="238" t="s">
        <v>82</v>
      </c>
      <c r="I16" s="239"/>
      <c r="J16" s="239"/>
      <c r="K16" s="239"/>
      <c r="L16" s="239"/>
      <c r="M16" s="239"/>
      <c r="N16" s="239"/>
      <c r="O16" s="239"/>
      <c r="P16" s="239"/>
      <c r="Q16" s="240"/>
      <c r="R16" s="54"/>
      <c r="S16" s="54"/>
      <c r="T16" s="241" t="s">
        <v>87</v>
      </c>
      <c r="U16" s="242"/>
      <c r="V16" s="242"/>
      <c r="W16" s="242"/>
      <c r="X16" s="243"/>
      <c r="Y16" s="244" t="s">
        <v>136</v>
      </c>
      <c r="Z16" s="245"/>
      <c r="AA16" s="245"/>
      <c r="AB16" s="245"/>
      <c r="AC16" s="245"/>
      <c r="AD16" s="245"/>
      <c r="AE16" s="245"/>
      <c r="AF16" s="245"/>
      <c r="AG16" s="245"/>
      <c r="AH16" s="246"/>
      <c r="AI16" s="54"/>
      <c r="AJ16" s="54"/>
      <c r="AK16" s="54"/>
      <c r="AL16" s="54"/>
      <c r="AM16" s="248" t="s">
        <v>103</v>
      </c>
      <c r="AN16" s="248"/>
      <c r="AO16" s="248"/>
      <c r="AP16" s="248"/>
      <c r="AQ16" s="248"/>
      <c r="AR16" s="248"/>
      <c r="AS16" s="248"/>
      <c r="AT16" s="54"/>
    </row>
    <row r="17" spans="1:73" x14ac:dyDescent="0.25">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247" t="s">
        <v>112</v>
      </c>
      <c r="AD17" s="247"/>
      <c r="AE17" s="247"/>
      <c r="AF17" s="247"/>
      <c r="AG17" s="247"/>
      <c r="AH17" s="247"/>
      <c r="AI17" s="54"/>
      <c r="AJ17" s="54"/>
      <c r="AK17" s="54"/>
      <c r="AL17" s="54"/>
      <c r="AM17" s="258" t="s">
        <v>17</v>
      </c>
      <c r="AN17" s="258"/>
      <c r="AO17" s="258"/>
      <c r="AP17" s="251" t="s">
        <v>32</v>
      </c>
      <c r="AQ17" s="251"/>
      <c r="AR17" s="251"/>
      <c r="AS17" s="251"/>
      <c r="AT17" s="54"/>
    </row>
    <row r="18" spans="1:73" ht="15" customHeight="1" x14ac:dyDescent="0.25">
      <c r="A18" s="54"/>
      <c r="B18" s="223" t="s">
        <v>83</v>
      </c>
      <c r="C18" s="224"/>
      <c r="D18" s="224"/>
      <c r="E18" s="224"/>
      <c r="F18" s="224"/>
      <c r="G18" s="224"/>
      <c r="H18" s="224"/>
      <c r="I18" s="224"/>
      <c r="J18" s="224"/>
      <c r="K18" s="224"/>
      <c r="L18" s="224"/>
      <c r="M18" s="224"/>
      <c r="N18" s="224"/>
      <c r="O18" s="224"/>
      <c r="P18" s="224"/>
      <c r="Q18" s="225"/>
      <c r="R18" s="54"/>
      <c r="S18" s="54"/>
      <c r="T18" s="241" t="s">
        <v>88</v>
      </c>
      <c r="U18" s="242"/>
      <c r="V18" s="242"/>
      <c r="W18" s="242"/>
      <c r="X18" s="242"/>
      <c r="Y18" s="242"/>
      <c r="Z18" s="242"/>
      <c r="AA18" s="242"/>
      <c r="AB18" s="243"/>
      <c r="AC18" s="244" t="s">
        <v>98</v>
      </c>
      <c r="AD18" s="245"/>
      <c r="AE18" s="245"/>
      <c r="AF18" s="245"/>
      <c r="AG18" s="245"/>
      <c r="AH18" s="246"/>
      <c r="AI18" s="54"/>
      <c r="AJ18" s="54"/>
      <c r="AK18" s="54"/>
      <c r="AL18" s="54"/>
      <c r="AM18" s="258" t="s">
        <v>19</v>
      </c>
      <c r="AN18" s="258"/>
      <c r="AO18" s="258"/>
      <c r="AP18" s="251" t="s">
        <v>32</v>
      </c>
      <c r="AQ18" s="251"/>
      <c r="AR18" s="251"/>
      <c r="AS18" s="251"/>
      <c r="AT18" s="54"/>
    </row>
    <row r="19" spans="1:73" x14ac:dyDescent="0.25">
      <c r="A19" s="54"/>
      <c r="B19" s="226"/>
      <c r="C19" s="227"/>
      <c r="D19" s="227"/>
      <c r="E19" s="227"/>
      <c r="F19" s="227"/>
      <c r="G19" s="227"/>
      <c r="H19" s="227"/>
      <c r="I19" s="227"/>
      <c r="J19" s="227"/>
      <c r="K19" s="227"/>
      <c r="L19" s="227"/>
      <c r="M19" s="227"/>
      <c r="N19" s="227"/>
      <c r="O19" s="227"/>
      <c r="P19" s="227"/>
      <c r="Q19" s="228"/>
      <c r="R19" s="54"/>
      <c r="S19" s="54"/>
      <c r="T19" s="118"/>
      <c r="U19" s="118"/>
      <c r="V19" s="118"/>
      <c r="W19" s="118"/>
      <c r="X19" s="118"/>
      <c r="Y19" s="118"/>
      <c r="Z19" s="118"/>
      <c r="AA19" s="118"/>
      <c r="AB19" s="118"/>
      <c r="AC19" s="262" t="s">
        <v>111</v>
      </c>
      <c r="AD19" s="262"/>
      <c r="AE19" s="262"/>
      <c r="AF19" s="262"/>
      <c r="AG19" s="262"/>
      <c r="AH19" s="262"/>
      <c r="AI19" s="54"/>
      <c r="AJ19" s="54"/>
      <c r="AK19" s="54"/>
      <c r="AL19" s="54"/>
      <c r="AM19" s="258" t="s">
        <v>21</v>
      </c>
      <c r="AN19" s="258"/>
      <c r="AO19" s="258"/>
      <c r="AP19" s="251" t="s">
        <v>32</v>
      </c>
      <c r="AQ19" s="251"/>
      <c r="AR19" s="251"/>
      <c r="AS19" s="251"/>
      <c r="AT19" s="54"/>
      <c r="BU19" s="10"/>
    </row>
    <row r="20" spans="1:73" x14ac:dyDescent="0.25">
      <c r="A20" s="54"/>
      <c r="B20" s="229"/>
      <c r="C20" s="230"/>
      <c r="D20" s="230"/>
      <c r="E20" s="230"/>
      <c r="F20" s="230"/>
      <c r="G20" s="230"/>
      <c r="H20" s="230"/>
      <c r="I20" s="230"/>
      <c r="J20" s="230"/>
      <c r="K20" s="230"/>
      <c r="L20" s="230"/>
      <c r="M20" s="230"/>
      <c r="N20" s="230"/>
      <c r="O20" s="230"/>
      <c r="P20" s="230"/>
      <c r="Q20" s="231"/>
      <c r="R20" s="54"/>
      <c r="S20" s="54"/>
      <c r="T20" s="241" t="s">
        <v>89</v>
      </c>
      <c r="U20" s="242"/>
      <c r="V20" s="242"/>
      <c r="W20" s="242"/>
      <c r="X20" s="242"/>
      <c r="Y20" s="242"/>
      <c r="Z20" s="242"/>
      <c r="AA20" s="242"/>
      <c r="AB20" s="243"/>
      <c r="AC20" s="244">
        <v>2019</v>
      </c>
      <c r="AD20" s="245"/>
      <c r="AE20" s="245"/>
      <c r="AF20" s="245"/>
      <c r="AG20" s="245"/>
      <c r="AH20" s="246"/>
      <c r="AI20" s="54"/>
      <c r="AJ20" s="54"/>
      <c r="AK20" s="54"/>
      <c r="AL20" s="54"/>
      <c r="AM20" s="258" t="s">
        <v>23</v>
      </c>
      <c r="AN20" s="258"/>
      <c r="AO20" s="258"/>
      <c r="AP20" s="251" t="s">
        <v>33</v>
      </c>
      <c r="AQ20" s="251"/>
      <c r="AR20" s="251"/>
      <c r="AS20" s="251"/>
      <c r="AT20" s="54"/>
      <c r="BU20" s="10" t="s">
        <v>32</v>
      </c>
    </row>
    <row r="21" spans="1:73" x14ac:dyDescent="0.25">
      <c r="A21" s="54"/>
      <c r="B21" s="54"/>
      <c r="C21" s="54"/>
      <c r="D21" s="54"/>
      <c r="E21" s="54"/>
      <c r="F21" s="54"/>
      <c r="G21" s="54"/>
      <c r="H21" s="54"/>
      <c r="I21" s="54"/>
      <c r="J21" s="54"/>
      <c r="K21" s="54"/>
      <c r="L21" s="54"/>
      <c r="M21" s="54"/>
      <c r="N21" s="54"/>
      <c r="O21" s="54"/>
      <c r="P21" s="54"/>
      <c r="Q21" s="54"/>
      <c r="R21" s="54"/>
      <c r="S21" s="54"/>
      <c r="T21" s="267" t="s">
        <v>110</v>
      </c>
      <c r="U21" s="268"/>
      <c r="V21" s="268"/>
      <c r="W21" s="268"/>
      <c r="X21" s="268"/>
      <c r="Y21" s="268"/>
      <c r="Z21" s="268"/>
      <c r="AA21" s="268"/>
      <c r="AB21" s="269"/>
      <c r="AC21" s="264">
        <f>IFERROR(DATE(IF($AC$20="", "", $AC$20), IFERROR(INDEX($BV$4:$BV$15, MATCH($AC$18, $BU$4:$BU$15, 0)), ""), 1), "")</f>
        <v>43709</v>
      </c>
      <c r="AD21" s="265"/>
      <c r="AE21" s="265"/>
      <c r="AF21" s="265"/>
      <c r="AG21" s="265"/>
      <c r="AH21" s="266"/>
      <c r="AI21" s="54"/>
      <c r="AJ21" s="54"/>
      <c r="AK21" s="54"/>
      <c r="AL21" s="54"/>
      <c r="AM21" s="258" t="s">
        <v>25</v>
      </c>
      <c r="AN21" s="258"/>
      <c r="AO21" s="258"/>
      <c r="AP21" s="251" t="s">
        <v>32</v>
      </c>
      <c r="AQ21" s="251"/>
      <c r="AR21" s="251"/>
      <c r="AS21" s="251"/>
      <c r="AT21" s="54"/>
      <c r="BU21" s="12" t="s">
        <v>33</v>
      </c>
    </row>
    <row r="22" spans="1:73" x14ac:dyDescent="0.25">
      <c r="A22" s="54"/>
      <c r="B22" s="54"/>
      <c r="C22" s="177" t="s">
        <v>131</v>
      </c>
      <c r="D22" s="178"/>
      <c r="E22" s="178"/>
      <c r="F22" s="178"/>
      <c r="G22" s="178"/>
      <c r="H22" s="178"/>
      <c r="I22" s="178"/>
      <c r="J22" s="178"/>
      <c r="K22" s="178"/>
      <c r="L22" s="178"/>
      <c r="M22" s="178"/>
      <c r="N22" s="178"/>
      <c r="O22" s="178"/>
      <c r="P22" s="179"/>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row>
    <row r="23" spans="1:73" x14ac:dyDescent="0.25">
      <c r="A23" s="54"/>
      <c r="B23" s="30"/>
      <c r="C23" s="192" t="s">
        <v>132</v>
      </c>
      <c r="D23" s="193"/>
      <c r="E23" s="193"/>
      <c r="F23" s="193"/>
      <c r="G23" s="193"/>
      <c r="H23" s="193"/>
      <c r="I23" s="194"/>
      <c r="J23" s="192" t="s">
        <v>133</v>
      </c>
      <c r="K23" s="193"/>
      <c r="L23" s="193"/>
      <c r="M23" s="193"/>
      <c r="N23" s="193"/>
      <c r="O23" s="193"/>
      <c r="P23" s="194"/>
      <c r="Q23" s="167"/>
      <c r="R23" s="54"/>
      <c r="S23" s="54"/>
      <c r="T23" s="241" t="s">
        <v>102</v>
      </c>
      <c r="U23" s="242"/>
      <c r="V23" s="242"/>
      <c r="W23" s="242"/>
      <c r="X23" s="242"/>
      <c r="Y23" s="242"/>
      <c r="Z23" s="242"/>
      <c r="AA23" s="242"/>
      <c r="AB23" s="242"/>
      <c r="AC23" s="243"/>
      <c r="AD23" s="259">
        <v>0</v>
      </c>
      <c r="AE23" s="260"/>
      <c r="AF23" s="260"/>
      <c r="AG23" s="260"/>
      <c r="AH23" s="261"/>
      <c r="AI23" s="54"/>
      <c r="AJ23" s="54"/>
      <c r="AK23" s="54"/>
      <c r="AL23" s="54"/>
      <c r="AM23" s="279" t="s">
        <v>107</v>
      </c>
      <c r="AN23" s="280"/>
      <c r="AO23" s="280"/>
      <c r="AP23" s="280"/>
      <c r="AQ23" s="280"/>
      <c r="AR23" s="280"/>
      <c r="AS23" s="281"/>
      <c r="AT23" s="54"/>
    </row>
    <row r="24" spans="1:73" x14ac:dyDescent="0.25">
      <c r="A24" s="54"/>
      <c r="B24" s="168" t="str">
        <f>IF(C24="", "", IF(COUNTIF(Schedule!$AM$25:$AM$40, C24)&gt;0, "✓", "✕"))</f>
        <v/>
      </c>
      <c r="C24" s="195"/>
      <c r="D24" s="196"/>
      <c r="E24" s="196"/>
      <c r="F24" s="196"/>
      <c r="G24" s="196"/>
      <c r="H24" s="196"/>
      <c r="I24" s="197"/>
      <c r="J24" s="195"/>
      <c r="K24" s="196"/>
      <c r="L24" s="196"/>
      <c r="M24" s="196"/>
      <c r="N24" s="196"/>
      <c r="O24" s="196"/>
      <c r="P24" s="197"/>
      <c r="Q24" s="167"/>
      <c r="R24" s="54"/>
      <c r="S24" s="54"/>
      <c r="T24" s="54"/>
      <c r="U24" s="54"/>
      <c r="V24" s="54"/>
      <c r="W24" s="54"/>
      <c r="X24" s="54"/>
      <c r="Y24" s="54"/>
      <c r="Z24" s="54"/>
      <c r="AA24" s="54"/>
      <c r="AB24" s="54"/>
      <c r="AC24" s="54"/>
      <c r="AD24" s="54"/>
      <c r="AE24" s="54"/>
      <c r="AF24" s="54"/>
      <c r="AG24" s="54"/>
      <c r="AH24" s="54"/>
      <c r="AI24" s="54"/>
      <c r="AJ24" s="54"/>
      <c r="AK24" s="54"/>
      <c r="AL24" s="54"/>
      <c r="AM24" s="195"/>
      <c r="AN24" s="196"/>
      <c r="AO24" s="196"/>
      <c r="AP24" s="196"/>
      <c r="AQ24" s="196"/>
      <c r="AR24" s="196"/>
      <c r="AS24" s="197"/>
      <c r="AT24" s="54"/>
    </row>
    <row r="25" spans="1:73" x14ac:dyDescent="0.25">
      <c r="A25" s="54"/>
      <c r="B25" s="169" t="str">
        <f>IF(C25="", "", IF(COUNTIF(Schedule!$AM$25:$AM$40, C25)&gt;0, "✓", "✕"))</f>
        <v/>
      </c>
      <c r="C25" s="189"/>
      <c r="D25" s="190"/>
      <c r="E25" s="190"/>
      <c r="F25" s="190"/>
      <c r="G25" s="190"/>
      <c r="H25" s="190"/>
      <c r="I25" s="191"/>
      <c r="J25" s="189"/>
      <c r="K25" s="190"/>
      <c r="L25" s="190"/>
      <c r="M25" s="190"/>
      <c r="N25" s="190"/>
      <c r="O25" s="190"/>
      <c r="P25" s="191"/>
      <c r="Q25" s="167"/>
      <c r="R25" s="54"/>
      <c r="S25" s="54"/>
      <c r="T25" s="248" t="s">
        <v>106</v>
      </c>
      <c r="U25" s="248"/>
      <c r="V25" s="248"/>
      <c r="W25" s="248"/>
      <c r="X25" s="248"/>
      <c r="Y25" s="248"/>
      <c r="Z25" s="248"/>
      <c r="AA25" s="248"/>
      <c r="AB25" s="248"/>
      <c r="AC25" s="248"/>
      <c r="AD25" s="248"/>
      <c r="AE25" s="54"/>
      <c r="AF25" s="270" t="s">
        <v>117</v>
      </c>
      <c r="AG25" s="271"/>
      <c r="AH25" s="271"/>
      <c r="AI25" s="271"/>
      <c r="AJ25" s="271"/>
      <c r="AK25" s="272"/>
      <c r="AL25" s="54"/>
      <c r="AM25" s="189"/>
      <c r="AN25" s="249"/>
      <c r="AO25" s="249"/>
      <c r="AP25" s="249"/>
      <c r="AQ25" s="249"/>
      <c r="AR25" s="249"/>
      <c r="AS25" s="191"/>
      <c r="AT25" s="54"/>
    </row>
    <row r="26" spans="1:73" x14ac:dyDescent="0.25">
      <c r="A26" s="54"/>
      <c r="B26" s="169" t="str">
        <f>IF(C26="", "", IF(COUNTIF(Schedule!$AM$25:$AM$40, C26)&gt;0, "✓", "✕"))</f>
        <v/>
      </c>
      <c r="C26" s="189"/>
      <c r="D26" s="190"/>
      <c r="E26" s="190"/>
      <c r="F26" s="190"/>
      <c r="G26" s="190"/>
      <c r="H26" s="190"/>
      <c r="I26" s="191"/>
      <c r="J26" s="189"/>
      <c r="K26" s="190"/>
      <c r="L26" s="190"/>
      <c r="M26" s="190"/>
      <c r="N26" s="190"/>
      <c r="O26" s="190"/>
      <c r="P26" s="191"/>
      <c r="Q26" s="167"/>
      <c r="R26" s="54"/>
      <c r="S26" s="54"/>
      <c r="T26" s="54"/>
      <c r="U26" s="250" t="s">
        <v>113</v>
      </c>
      <c r="V26" s="250"/>
      <c r="W26" s="250"/>
      <c r="X26" s="250"/>
      <c r="Y26" s="250"/>
      <c r="Z26" s="250"/>
      <c r="AA26" s="250"/>
      <c r="AB26" s="250"/>
      <c r="AC26" s="250"/>
      <c r="AD26" s="250"/>
      <c r="AE26" s="54"/>
      <c r="AF26" s="273"/>
      <c r="AG26" s="274"/>
      <c r="AH26" s="274"/>
      <c r="AI26" s="274"/>
      <c r="AJ26" s="274"/>
      <c r="AK26" s="275"/>
      <c r="AL26" s="54"/>
      <c r="AM26" s="189"/>
      <c r="AN26" s="249"/>
      <c r="AO26" s="249"/>
      <c r="AP26" s="249"/>
      <c r="AQ26" s="249"/>
      <c r="AR26" s="249"/>
      <c r="AS26" s="191"/>
      <c r="AT26" s="54"/>
    </row>
    <row r="27" spans="1:73" x14ac:dyDescent="0.25">
      <c r="A27" s="54"/>
      <c r="B27" s="169" t="str">
        <f>IF(C27="", "", IF(COUNTIF(Schedule!$AM$25:$AM$40, C27)&gt;0, "✓", "✕"))</f>
        <v/>
      </c>
      <c r="C27" s="189"/>
      <c r="D27" s="190"/>
      <c r="E27" s="190"/>
      <c r="F27" s="190"/>
      <c r="G27" s="190"/>
      <c r="H27" s="190"/>
      <c r="I27" s="191"/>
      <c r="J27" s="189"/>
      <c r="K27" s="190"/>
      <c r="L27" s="190"/>
      <c r="M27" s="190"/>
      <c r="N27" s="190"/>
      <c r="O27" s="190"/>
      <c r="P27" s="191"/>
      <c r="Q27" s="167"/>
      <c r="R27" s="54"/>
      <c r="S27" s="54"/>
      <c r="T27" s="118"/>
      <c r="U27" s="263" t="s">
        <v>104</v>
      </c>
      <c r="V27" s="263"/>
      <c r="W27" s="263"/>
      <c r="X27" s="263"/>
      <c r="Y27" s="263"/>
      <c r="Z27" s="263" t="s">
        <v>105</v>
      </c>
      <c r="AA27" s="263"/>
      <c r="AB27" s="263"/>
      <c r="AC27" s="263"/>
      <c r="AD27" s="263"/>
      <c r="AE27" s="54"/>
      <c r="AF27" s="273"/>
      <c r="AG27" s="274"/>
      <c r="AH27" s="274"/>
      <c r="AI27" s="274"/>
      <c r="AJ27" s="274"/>
      <c r="AK27" s="275"/>
      <c r="AL27" s="54"/>
      <c r="AM27" s="189"/>
      <c r="AN27" s="249"/>
      <c r="AO27" s="249"/>
      <c r="AP27" s="249"/>
      <c r="AQ27" s="249"/>
      <c r="AR27" s="249"/>
      <c r="AS27" s="191"/>
      <c r="AT27" s="54"/>
    </row>
    <row r="28" spans="1:73" x14ac:dyDescent="0.25">
      <c r="A28" s="54"/>
      <c r="B28" s="169" t="str">
        <f>IF(C28="", "", IF(COUNTIF(Schedule!$AM$25:$AM$40, C28)&gt;0, "✓", "✕"))</f>
        <v/>
      </c>
      <c r="C28" s="189"/>
      <c r="D28" s="190"/>
      <c r="E28" s="190"/>
      <c r="F28" s="190"/>
      <c r="G28" s="190"/>
      <c r="H28" s="190"/>
      <c r="I28" s="191"/>
      <c r="J28" s="189"/>
      <c r="K28" s="190"/>
      <c r="L28" s="190"/>
      <c r="M28" s="190"/>
      <c r="N28" s="190"/>
      <c r="O28" s="190"/>
      <c r="P28" s="191"/>
      <c r="Q28" s="167"/>
      <c r="R28" s="54"/>
      <c r="S28" s="54"/>
      <c r="T28" s="155">
        <v>1</v>
      </c>
      <c r="U28" s="195">
        <v>43759</v>
      </c>
      <c r="V28" s="196"/>
      <c r="W28" s="196"/>
      <c r="X28" s="196"/>
      <c r="Y28" s="196"/>
      <c r="Z28" s="196">
        <v>43763</v>
      </c>
      <c r="AA28" s="196"/>
      <c r="AB28" s="196"/>
      <c r="AC28" s="196"/>
      <c r="AD28" s="197"/>
      <c r="AE28" s="54"/>
      <c r="AF28" s="273"/>
      <c r="AG28" s="274"/>
      <c r="AH28" s="274"/>
      <c r="AI28" s="274"/>
      <c r="AJ28" s="274"/>
      <c r="AK28" s="275"/>
      <c r="AL28" s="54"/>
      <c r="AM28" s="189"/>
      <c r="AN28" s="249"/>
      <c r="AO28" s="249"/>
      <c r="AP28" s="249"/>
      <c r="AQ28" s="249"/>
      <c r="AR28" s="249"/>
      <c r="AS28" s="191"/>
      <c r="AT28" s="54"/>
    </row>
    <row r="29" spans="1:73" x14ac:dyDescent="0.25">
      <c r="A29" s="54"/>
      <c r="B29" s="169" t="str">
        <f>IF(C29="", "", IF(COUNTIF(Schedule!$AM$25:$AM$40, C29)&gt;0, "✓", "✕"))</f>
        <v/>
      </c>
      <c r="C29" s="189"/>
      <c r="D29" s="190"/>
      <c r="E29" s="190"/>
      <c r="F29" s="190"/>
      <c r="G29" s="190"/>
      <c r="H29" s="190"/>
      <c r="I29" s="191"/>
      <c r="J29" s="189"/>
      <c r="K29" s="190"/>
      <c r="L29" s="190"/>
      <c r="M29" s="190"/>
      <c r="N29" s="190"/>
      <c r="O29" s="190"/>
      <c r="P29" s="191"/>
      <c r="Q29" s="167"/>
      <c r="R29" s="54"/>
      <c r="S29" s="54"/>
      <c r="T29" s="119">
        <v>2</v>
      </c>
      <c r="U29" s="189">
        <v>43819</v>
      </c>
      <c r="V29" s="249"/>
      <c r="W29" s="249"/>
      <c r="X29" s="249"/>
      <c r="Y29" s="249"/>
      <c r="Z29" s="249">
        <v>43833</v>
      </c>
      <c r="AA29" s="249"/>
      <c r="AB29" s="249"/>
      <c r="AC29" s="249"/>
      <c r="AD29" s="191"/>
      <c r="AE29" s="54"/>
      <c r="AF29" s="273"/>
      <c r="AG29" s="274"/>
      <c r="AH29" s="274"/>
      <c r="AI29" s="274"/>
      <c r="AJ29" s="274"/>
      <c r="AK29" s="275"/>
      <c r="AL29" s="54"/>
      <c r="AM29" s="189"/>
      <c r="AN29" s="249"/>
      <c r="AO29" s="249"/>
      <c r="AP29" s="249"/>
      <c r="AQ29" s="249"/>
      <c r="AR29" s="249"/>
      <c r="AS29" s="191"/>
      <c r="AT29" s="54"/>
    </row>
    <row r="30" spans="1:73" x14ac:dyDescent="0.25">
      <c r="A30" s="54"/>
      <c r="B30" s="169" t="str">
        <f>IF(C30="", "", IF(COUNTIF(Schedule!$AM$25:$AM$40, C30)&gt;0, "✓", "✕"))</f>
        <v/>
      </c>
      <c r="C30" s="189"/>
      <c r="D30" s="190"/>
      <c r="E30" s="190"/>
      <c r="F30" s="190"/>
      <c r="G30" s="190"/>
      <c r="H30" s="190"/>
      <c r="I30" s="191"/>
      <c r="J30" s="189"/>
      <c r="K30" s="190"/>
      <c r="L30" s="190"/>
      <c r="M30" s="190"/>
      <c r="N30" s="190"/>
      <c r="O30" s="190"/>
      <c r="P30" s="191"/>
      <c r="Q30" s="167"/>
      <c r="R30" s="54"/>
      <c r="S30" s="54"/>
      <c r="T30" s="119">
        <v>3</v>
      </c>
      <c r="U30" s="189">
        <v>43878</v>
      </c>
      <c r="V30" s="249"/>
      <c r="W30" s="249"/>
      <c r="X30" s="249"/>
      <c r="Y30" s="249"/>
      <c r="Z30" s="249">
        <v>43882</v>
      </c>
      <c r="AA30" s="249"/>
      <c r="AB30" s="249"/>
      <c r="AC30" s="249"/>
      <c r="AD30" s="191"/>
      <c r="AE30" s="54"/>
      <c r="AF30" s="273"/>
      <c r="AG30" s="274"/>
      <c r="AH30" s="274"/>
      <c r="AI30" s="274"/>
      <c r="AJ30" s="274"/>
      <c r="AK30" s="275"/>
      <c r="AL30" s="54"/>
      <c r="AM30" s="189"/>
      <c r="AN30" s="249"/>
      <c r="AO30" s="249"/>
      <c r="AP30" s="249"/>
      <c r="AQ30" s="249"/>
      <c r="AR30" s="249"/>
      <c r="AS30" s="191"/>
      <c r="AT30" s="54"/>
    </row>
    <row r="31" spans="1:73" x14ac:dyDescent="0.25">
      <c r="A31" s="54"/>
      <c r="B31" s="54" t="str">
        <f>IF(C31="", "", IF(COUNTIF(Schedule!$AM$25:$AM$40, C31)&gt;0, "✓", "✕"))</f>
        <v/>
      </c>
      <c r="C31" s="174"/>
      <c r="D31" s="175"/>
      <c r="E31" s="175"/>
      <c r="F31" s="175"/>
      <c r="G31" s="175"/>
      <c r="H31" s="175"/>
      <c r="I31" s="176"/>
      <c r="J31" s="174"/>
      <c r="K31" s="175"/>
      <c r="L31" s="175"/>
      <c r="M31" s="175"/>
      <c r="N31" s="175"/>
      <c r="O31" s="175"/>
      <c r="P31" s="176"/>
      <c r="Q31" s="167"/>
      <c r="R31" s="54"/>
      <c r="S31" s="54"/>
      <c r="T31" s="119">
        <v>4</v>
      </c>
      <c r="U31" s="189">
        <v>43927</v>
      </c>
      <c r="V31" s="249"/>
      <c r="W31" s="249"/>
      <c r="X31" s="249"/>
      <c r="Y31" s="249"/>
      <c r="Z31" s="249">
        <v>43938</v>
      </c>
      <c r="AA31" s="249"/>
      <c r="AB31" s="249"/>
      <c r="AC31" s="249"/>
      <c r="AD31" s="191"/>
      <c r="AE31" s="54"/>
      <c r="AF31" s="273"/>
      <c r="AG31" s="274"/>
      <c r="AH31" s="274"/>
      <c r="AI31" s="274"/>
      <c r="AJ31" s="274"/>
      <c r="AK31" s="275"/>
      <c r="AL31" s="54"/>
      <c r="AM31" s="189"/>
      <c r="AN31" s="249"/>
      <c r="AO31" s="249"/>
      <c r="AP31" s="249"/>
      <c r="AQ31" s="249"/>
      <c r="AR31" s="249"/>
      <c r="AS31" s="191"/>
      <c r="AT31" s="54"/>
    </row>
    <row r="32" spans="1:73" x14ac:dyDescent="0.25">
      <c r="A32" s="54"/>
      <c r="B32" s="54"/>
      <c r="C32" s="54"/>
      <c r="D32" s="54"/>
      <c r="E32" s="54"/>
      <c r="F32" s="54"/>
      <c r="G32" s="54"/>
      <c r="H32" s="54"/>
      <c r="I32" s="54"/>
      <c r="J32" s="54"/>
      <c r="K32" s="54"/>
      <c r="L32" s="54"/>
      <c r="M32" s="54"/>
      <c r="N32" s="54"/>
      <c r="O32" s="54"/>
      <c r="P32" s="54"/>
      <c r="Q32" s="54"/>
      <c r="R32" s="54"/>
      <c r="S32" s="54"/>
      <c r="T32" s="119">
        <v>5</v>
      </c>
      <c r="U32" s="189">
        <v>43976</v>
      </c>
      <c r="V32" s="249"/>
      <c r="W32" s="249"/>
      <c r="X32" s="249"/>
      <c r="Y32" s="249"/>
      <c r="Z32" s="249">
        <v>43980</v>
      </c>
      <c r="AA32" s="249"/>
      <c r="AB32" s="249"/>
      <c r="AC32" s="249"/>
      <c r="AD32" s="191"/>
      <c r="AE32" s="54"/>
      <c r="AF32" s="273"/>
      <c r="AG32" s="274"/>
      <c r="AH32" s="274"/>
      <c r="AI32" s="274"/>
      <c r="AJ32" s="274"/>
      <c r="AK32" s="275"/>
      <c r="AL32" s="54"/>
      <c r="AM32" s="189"/>
      <c r="AN32" s="249"/>
      <c r="AO32" s="249"/>
      <c r="AP32" s="249"/>
      <c r="AQ32" s="249"/>
      <c r="AR32" s="249"/>
      <c r="AS32" s="191"/>
      <c r="AT32" s="54"/>
    </row>
    <row r="33" spans="1:46" x14ac:dyDescent="0.25">
      <c r="A33" s="54"/>
      <c r="B33" s="54"/>
      <c r="C33" s="54"/>
      <c r="D33" s="54"/>
      <c r="E33" s="54"/>
      <c r="F33" s="54"/>
      <c r="G33" s="54"/>
      <c r="H33" s="54"/>
      <c r="I33" s="54"/>
      <c r="J33" s="54"/>
      <c r="K33" s="54"/>
      <c r="L33" s="54"/>
      <c r="M33" s="54"/>
      <c r="N33" s="54"/>
      <c r="O33" s="54"/>
      <c r="P33" s="54"/>
      <c r="Q33" s="54"/>
      <c r="R33" s="54"/>
      <c r="S33" s="54"/>
      <c r="T33" s="155">
        <v>6</v>
      </c>
      <c r="U33" s="174">
        <v>44034</v>
      </c>
      <c r="V33" s="175"/>
      <c r="W33" s="175"/>
      <c r="X33" s="175"/>
      <c r="Y33" s="175"/>
      <c r="Z33" s="175">
        <v>44043</v>
      </c>
      <c r="AA33" s="175"/>
      <c r="AB33" s="175"/>
      <c r="AC33" s="175"/>
      <c r="AD33" s="176"/>
      <c r="AE33" s="54"/>
      <c r="AF33" s="276"/>
      <c r="AG33" s="277"/>
      <c r="AH33" s="277"/>
      <c r="AI33" s="277"/>
      <c r="AJ33" s="277"/>
      <c r="AK33" s="278"/>
      <c r="AL33" s="54"/>
      <c r="AM33" s="174"/>
      <c r="AN33" s="175"/>
      <c r="AO33" s="175"/>
      <c r="AP33" s="175"/>
      <c r="AQ33" s="175"/>
      <c r="AR33" s="175"/>
      <c r="AS33" s="176"/>
      <c r="AT33" s="54"/>
    </row>
    <row r="34" spans="1:46" x14ac:dyDescent="0.25">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row>
    <row r="35" spans="1:46" x14ac:dyDescent="0.25">
      <c r="A35" s="54"/>
      <c r="B35" s="54"/>
      <c r="C35" s="177" t="s">
        <v>131</v>
      </c>
      <c r="D35" s="178"/>
      <c r="E35" s="178"/>
      <c r="F35" s="178"/>
      <c r="G35" s="178"/>
      <c r="H35" s="178"/>
      <c r="I35" s="178"/>
      <c r="J35" s="178"/>
      <c r="K35" s="178"/>
      <c r="L35" s="178"/>
      <c r="M35" s="178"/>
      <c r="N35" s="178"/>
      <c r="O35" s="178"/>
      <c r="P35" s="179"/>
      <c r="Q35" s="54"/>
      <c r="R35" s="54"/>
      <c r="S35" s="54"/>
      <c r="T35" s="54"/>
      <c r="U35" s="54"/>
      <c r="V35" s="54"/>
      <c r="W35" s="54"/>
      <c r="X35" s="54"/>
      <c r="Y35" s="205" t="s">
        <v>74</v>
      </c>
      <c r="Z35" s="206"/>
      <c r="AA35" s="206"/>
      <c r="AB35" s="206"/>
      <c r="AC35" s="206"/>
      <c r="AD35" s="206"/>
      <c r="AE35" s="206"/>
      <c r="AF35" s="206"/>
      <c r="AG35" s="206"/>
      <c r="AH35" s="206"/>
      <c r="AI35" s="206"/>
      <c r="AJ35" s="206"/>
      <c r="AK35" s="206"/>
      <c r="AL35" s="206"/>
      <c r="AM35" s="206"/>
      <c r="AN35" s="207"/>
      <c r="AO35" s="54"/>
      <c r="AP35" s="54"/>
      <c r="AQ35" s="54"/>
      <c r="AR35" s="54"/>
      <c r="AS35" s="54"/>
      <c r="AT35" s="54"/>
    </row>
    <row r="36" spans="1:46" x14ac:dyDescent="0.25">
      <c r="A36" s="54"/>
      <c r="B36" s="54"/>
      <c r="C36" s="180" t="s">
        <v>134</v>
      </c>
      <c r="D36" s="181"/>
      <c r="E36" s="181"/>
      <c r="F36" s="181"/>
      <c r="G36" s="181"/>
      <c r="H36" s="181"/>
      <c r="I36" s="181"/>
      <c r="J36" s="181"/>
      <c r="K36" s="181"/>
      <c r="L36" s="181"/>
      <c r="M36" s="181"/>
      <c r="N36" s="181"/>
      <c r="O36" s="181"/>
      <c r="P36" s="182"/>
      <c r="Q36" s="54"/>
      <c r="R36" s="54"/>
      <c r="S36" s="54"/>
      <c r="T36" s="54"/>
      <c r="U36" s="54"/>
      <c r="V36" s="54"/>
      <c r="W36" s="54"/>
      <c r="X36" s="54"/>
      <c r="Y36" s="208"/>
      <c r="Z36" s="209"/>
      <c r="AA36" s="209"/>
      <c r="AB36" s="209"/>
      <c r="AC36" s="209"/>
      <c r="AD36" s="209"/>
      <c r="AE36" s="209"/>
      <c r="AF36" s="209"/>
      <c r="AG36" s="209"/>
      <c r="AH36" s="209"/>
      <c r="AI36" s="209"/>
      <c r="AJ36" s="209"/>
      <c r="AK36" s="209"/>
      <c r="AL36" s="209"/>
      <c r="AM36" s="209"/>
      <c r="AN36" s="210"/>
      <c r="AO36" s="54"/>
      <c r="AP36" s="54"/>
      <c r="AQ36" s="54"/>
      <c r="AR36" s="54"/>
      <c r="AS36" s="54"/>
      <c r="AT36" s="54"/>
    </row>
    <row r="37" spans="1:46" x14ac:dyDescent="0.25">
      <c r="A37" s="54"/>
      <c r="B37" s="54"/>
      <c r="C37" s="183"/>
      <c r="D37" s="184"/>
      <c r="E37" s="184"/>
      <c r="F37" s="184"/>
      <c r="G37" s="184"/>
      <c r="H37" s="184"/>
      <c r="I37" s="184"/>
      <c r="J37" s="184"/>
      <c r="K37" s="184"/>
      <c r="L37" s="184"/>
      <c r="M37" s="184"/>
      <c r="N37" s="184"/>
      <c r="O37" s="184"/>
      <c r="P37" s="185"/>
      <c r="Q37" s="54"/>
      <c r="R37" s="54"/>
      <c r="S37" s="54"/>
      <c r="T37" s="54"/>
      <c r="U37" s="54"/>
      <c r="V37" s="54"/>
      <c r="W37" s="54"/>
      <c r="X37" s="54"/>
      <c r="Y37" s="211"/>
      <c r="Z37" s="212"/>
      <c r="AA37" s="212"/>
      <c r="AB37" s="212"/>
      <c r="AC37" s="212"/>
      <c r="AD37" s="212"/>
      <c r="AE37" s="212"/>
      <c r="AF37" s="212"/>
      <c r="AG37" s="212"/>
      <c r="AH37" s="212"/>
      <c r="AI37" s="212"/>
      <c r="AJ37" s="212"/>
      <c r="AK37" s="212"/>
      <c r="AL37" s="212"/>
      <c r="AM37" s="212"/>
      <c r="AN37" s="213"/>
      <c r="AO37" s="54"/>
      <c r="AP37" s="54"/>
      <c r="AQ37" s="54"/>
      <c r="AR37" s="54"/>
      <c r="AS37" s="54"/>
      <c r="AT37" s="54"/>
    </row>
    <row r="38" spans="1:46" x14ac:dyDescent="0.25">
      <c r="A38" s="54"/>
      <c r="B38" s="54"/>
      <c r="C38" s="183"/>
      <c r="D38" s="184"/>
      <c r="E38" s="184"/>
      <c r="F38" s="184"/>
      <c r="G38" s="184"/>
      <c r="H38" s="184"/>
      <c r="I38" s="184"/>
      <c r="J38" s="184"/>
      <c r="K38" s="184"/>
      <c r="L38" s="184"/>
      <c r="M38" s="184"/>
      <c r="N38" s="184"/>
      <c r="O38" s="184"/>
      <c r="P38" s="185"/>
      <c r="Q38" s="54"/>
      <c r="R38" s="54"/>
      <c r="S38" s="54"/>
      <c r="T38" s="54"/>
      <c r="U38" s="54"/>
      <c r="V38" s="54"/>
      <c r="W38" s="54"/>
      <c r="X38" s="54"/>
      <c r="Y38" s="211"/>
      <c r="Z38" s="212"/>
      <c r="AA38" s="212"/>
      <c r="AB38" s="212"/>
      <c r="AC38" s="212"/>
      <c r="AD38" s="212"/>
      <c r="AE38" s="212"/>
      <c r="AF38" s="212"/>
      <c r="AG38" s="212"/>
      <c r="AH38" s="212"/>
      <c r="AI38" s="212"/>
      <c r="AJ38" s="212"/>
      <c r="AK38" s="212"/>
      <c r="AL38" s="212"/>
      <c r="AM38" s="212"/>
      <c r="AN38" s="213"/>
      <c r="AO38" s="54"/>
      <c r="AP38" s="54"/>
      <c r="AQ38" s="54"/>
      <c r="AR38" s="54"/>
      <c r="AS38" s="54"/>
      <c r="AT38" s="54"/>
    </row>
    <row r="39" spans="1:46" x14ac:dyDescent="0.25">
      <c r="A39" s="54"/>
      <c r="B39" s="54"/>
      <c r="C39" s="183"/>
      <c r="D39" s="184"/>
      <c r="E39" s="184"/>
      <c r="F39" s="184"/>
      <c r="G39" s="184"/>
      <c r="H39" s="184"/>
      <c r="I39" s="184"/>
      <c r="J39" s="184"/>
      <c r="K39" s="184"/>
      <c r="L39" s="184"/>
      <c r="M39" s="184"/>
      <c r="N39" s="184"/>
      <c r="O39" s="184"/>
      <c r="P39" s="185"/>
      <c r="Q39" s="54"/>
      <c r="R39" s="54"/>
      <c r="S39" s="54"/>
      <c r="T39" s="54"/>
      <c r="U39" s="54"/>
      <c r="V39" s="54"/>
      <c r="W39" s="54"/>
      <c r="X39" s="54"/>
      <c r="Y39" s="211"/>
      <c r="Z39" s="212"/>
      <c r="AA39" s="212"/>
      <c r="AB39" s="212"/>
      <c r="AC39" s="212"/>
      <c r="AD39" s="212"/>
      <c r="AE39" s="212"/>
      <c r="AF39" s="212"/>
      <c r="AG39" s="212"/>
      <c r="AH39" s="212"/>
      <c r="AI39" s="212"/>
      <c r="AJ39" s="212"/>
      <c r="AK39" s="212"/>
      <c r="AL39" s="212"/>
      <c r="AM39" s="212"/>
      <c r="AN39" s="213"/>
      <c r="AO39" s="54"/>
      <c r="AP39" s="54"/>
      <c r="AQ39" s="54"/>
      <c r="AR39" s="54"/>
      <c r="AS39" s="54"/>
      <c r="AT39" s="54"/>
    </row>
    <row r="40" spans="1:46" x14ac:dyDescent="0.25">
      <c r="A40" s="54"/>
      <c r="B40" s="54"/>
      <c r="C40" s="183"/>
      <c r="D40" s="184"/>
      <c r="E40" s="184"/>
      <c r="F40" s="184"/>
      <c r="G40" s="184"/>
      <c r="H40" s="184"/>
      <c r="I40" s="184"/>
      <c r="J40" s="184"/>
      <c r="K40" s="184"/>
      <c r="L40" s="184"/>
      <c r="M40" s="184"/>
      <c r="N40" s="184"/>
      <c r="O40" s="184"/>
      <c r="P40" s="185"/>
      <c r="Q40" s="54"/>
      <c r="R40" s="54"/>
      <c r="S40" s="54"/>
      <c r="T40" s="54"/>
      <c r="U40" s="54"/>
      <c r="V40" s="54"/>
      <c r="W40" s="54"/>
      <c r="X40" s="54"/>
      <c r="Y40" s="214"/>
      <c r="Z40" s="215"/>
      <c r="AA40" s="215"/>
      <c r="AB40" s="215"/>
      <c r="AC40" s="215"/>
      <c r="AD40" s="215"/>
      <c r="AE40" s="215"/>
      <c r="AF40" s="215"/>
      <c r="AG40" s="215"/>
      <c r="AH40" s="215"/>
      <c r="AI40" s="215"/>
      <c r="AJ40" s="215"/>
      <c r="AK40" s="215"/>
      <c r="AL40" s="215"/>
      <c r="AM40" s="215"/>
      <c r="AN40" s="216"/>
      <c r="AO40" s="54"/>
      <c r="AP40" s="54"/>
      <c r="AQ40" s="54"/>
      <c r="AR40" s="54"/>
      <c r="AS40" s="54"/>
      <c r="AT40" s="54"/>
    </row>
    <row r="41" spans="1:46" x14ac:dyDescent="0.25">
      <c r="A41" s="54"/>
      <c r="B41" s="54"/>
      <c r="C41" s="186"/>
      <c r="D41" s="187"/>
      <c r="E41" s="187"/>
      <c r="F41" s="187"/>
      <c r="G41" s="187"/>
      <c r="H41" s="187"/>
      <c r="I41" s="187"/>
      <c r="J41" s="187"/>
      <c r="K41" s="187"/>
      <c r="L41" s="187"/>
      <c r="M41" s="187"/>
      <c r="N41" s="187"/>
      <c r="O41" s="187"/>
      <c r="P41" s="188"/>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row>
    <row r="42" spans="1:46" x14ac:dyDescent="0.25">
      <c r="A42" s="54"/>
      <c r="B42" s="54"/>
      <c r="C42" s="54"/>
      <c r="D42" s="54"/>
      <c r="E42" s="54"/>
      <c r="F42" s="54"/>
      <c r="G42" s="54"/>
      <c r="H42" s="54"/>
      <c r="I42" s="54"/>
      <c r="J42" s="54"/>
      <c r="K42" s="54"/>
      <c r="L42" s="54"/>
      <c r="M42" s="54"/>
      <c r="N42" s="54"/>
      <c r="O42" s="54"/>
      <c r="P42" s="54"/>
      <c r="Q42" s="54"/>
      <c r="R42" s="54"/>
      <c r="S42" s="54"/>
      <c r="T42" s="54"/>
      <c r="U42" s="54"/>
      <c r="V42" s="54"/>
      <c r="W42" s="54"/>
      <c r="X42" s="54"/>
      <c r="Y42" s="217" t="s">
        <v>75</v>
      </c>
      <c r="Z42" s="218"/>
      <c r="AA42" s="218"/>
      <c r="AB42" s="218"/>
      <c r="AC42" s="218"/>
      <c r="AD42" s="218"/>
      <c r="AE42" s="218"/>
      <c r="AF42" s="218"/>
      <c r="AG42" s="218"/>
      <c r="AH42" s="218"/>
      <c r="AI42" s="218"/>
      <c r="AJ42" s="218"/>
      <c r="AK42" s="218"/>
      <c r="AL42" s="218"/>
      <c r="AM42" s="218"/>
      <c r="AN42" s="219"/>
      <c r="AO42" s="54"/>
      <c r="AP42" s="54"/>
      <c r="AQ42" s="54"/>
      <c r="AR42" s="54"/>
      <c r="AS42" s="54"/>
      <c r="AT42" s="54"/>
    </row>
    <row r="43" spans="1:46" x14ac:dyDescent="0.25">
      <c r="A43" s="54"/>
      <c r="B43" s="54"/>
      <c r="C43" s="54"/>
      <c r="D43" s="54"/>
      <c r="E43" s="54"/>
      <c r="F43" s="54"/>
      <c r="G43" s="54"/>
      <c r="H43" s="54"/>
      <c r="I43" s="54"/>
      <c r="J43" s="54"/>
      <c r="K43" s="54"/>
      <c r="L43" s="54"/>
      <c r="M43" s="54"/>
      <c r="N43" s="54"/>
      <c r="O43" s="54"/>
      <c r="P43" s="54"/>
      <c r="Q43" s="54"/>
      <c r="R43" s="54"/>
      <c r="S43" s="54"/>
      <c r="T43" s="54"/>
      <c r="U43" s="54"/>
      <c r="V43" s="54"/>
      <c r="W43" s="54"/>
      <c r="X43" s="54"/>
      <c r="Y43" s="220"/>
      <c r="Z43" s="221"/>
      <c r="AA43" s="221"/>
      <c r="AB43" s="221"/>
      <c r="AC43" s="221"/>
      <c r="AD43" s="221"/>
      <c r="AE43" s="221"/>
      <c r="AF43" s="221"/>
      <c r="AG43" s="221"/>
      <c r="AH43" s="221"/>
      <c r="AI43" s="221"/>
      <c r="AJ43" s="221"/>
      <c r="AK43" s="221"/>
      <c r="AL43" s="221"/>
      <c r="AM43" s="221"/>
      <c r="AN43" s="222"/>
      <c r="AO43" s="54"/>
      <c r="AP43" s="54"/>
      <c r="AQ43" s="54"/>
      <c r="AR43" s="54"/>
      <c r="AS43" s="54"/>
      <c r="AT43" s="54"/>
    </row>
    <row r="44" spans="1:46" x14ac:dyDescent="0.25">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row>
    <row r="45" spans="1:46" x14ac:dyDescent="0.25">
      <c r="A45" s="54"/>
      <c r="B45" s="205" t="s">
        <v>76</v>
      </c>
      <c r="C45" s="206"/>
      <c r="D45" s="206"/>
      <c r="E45" s="206"/>
      <c r="F45" s="206"/>
      <c r="G45" s="206"/>
      <c r="H45" s="206"/>
      <c r="I45" s="206"/>
      <c r="J45" s="206"/>
      <c r="K45" s="206"/>
      <c r="L45" s="206"/>
      <c r="M45" s="206"/>
      <c r="N45" s="206"/>
      <c r="O45" s="206"/>
      <c r="P45" s="206"/>
      <c r="Q45" s="206"/>
      <c r="R45" s="206"/>
      <c r="S45" s="206"/>
      <c r="T45" s="206"/>
      <c r="U45" s="206"/>
      <c r="V45" s="207"/>
      <c r="W45" s="54"/>
      <c r="X45" s="54"/>
      <c r="Y45" s="205" t="s">
        <v>77</v>
      </c>
      <c r="Z45" s="206"/>
      <c r="AA45" s="206"/>
      <c r="AB45" s="206"/>
      <c r="AC45" s="206"/>
      <c r="AD45" s="206"/>
      <c r="AE45" s="206"/>
      <c r="AF45" s="206"/>
      <c r="AG45" s="206"/>
      <c r="AH45" s="206"/>
      <c r="AI45" s="206"/>
      <c r="AJ45" s="206"/>
      <c r="AK45" s="206"/>
      <c r="AL45" s="206"/>
      <c r="AM45" s="206"/>
      <c r="AN45" s="206"/>
      <c r="AO45" s="206"/>
      <c r="AP45" s="206"/>
      <c r="AQ45" s="206"/>
      <c r="AR45" s="206"/>
      <c r="AS45" s="207"/>
      <c r="AT45" s="54"/>
    </row>
    <row r="46" spans="1:46" x14ac:dyDescent="0.25">
      <c r="A46" s="54"/>
      <c r="B46" s="208"/>
      <c r="C46" s="209"/>
      <c r="D46" s="209"/>
      <c r="E46" s="209"/>
      <c r="F46" s="209"/>
      <c r="G46" s="209"/>
      <c r="H46" s="209"/>
      <c r="I46" s="209"/>
      <c r="J46" s="209"/>
      <c r="K46" s="209"/>
      <c r="L46" s="209"/>
      <c r="M46" s="209"/>
      <c r="N46" s="209"/>
      <c r="O46" s="209"/>
      <c r="P46" s="209"/>
      <c r="Q46" s="209"/>
      <c r="R46" s="209"/>
      <c r="S46" s="209"/>
      <c r="T46" s="209"/>
      <c r="U46" s="209"/>
      <c r="V46" s="210"/>
      <c r="W46" s="54"/>
      <c r="X46" s="54"/>
      <c r="Y46" s="208"/>
      <c r="Z46" s="209"/>
      <c r="AA46" s="209"/>
      <c r="AB46" s="209"/>
      <c r="AC46" s="209"/>
      <c r="AD46" s="209"/>
      <c r="AE46" s="209"/>
      <c r="AF46" s="209"/>
      <c r="AG46" s="209"/>
      <c r="AH46" s="209"/>
      <c r="AI46" s="209"/>
      <c r="AJ46" s="209"/>
      <c r="AK46" s="209"/>
      <c r="AL46" s="209"/>
      <c r="AM46" s="209"/>
      <c r="AN46" s="209"/>
      <c r="AO46" s="209"/>
      <c r="AP46" s="209"/>
      <c r="AQ46" s="209"/>
      <c r="AR46" s="209"/>
      <c r="AS46" s="210"/>
      <c r="AT46" s="54"/>
    </row>
    <row r="47" spans="1:46" x14ac:dyDescent="0.25">
      <c r="A47" s="54"/>
      <c r="B47" s="211"/>
      <c r="C47" s="212"/>
      <c r="D47" s="212"/>
      <c r="E47" s="212"/>
      <c r="F47" s="212"/>
      <c r="G47" s="212"/>
      <c r="H47" s="212"/>
      <c r="I47" s="212"/>
      <c r="J47" s="212"/>
      <c r="K47" s="212"/>
      <c r="L47" s="212"/>
      <c r="M47" s="212"/>
      <c r="N47" s="212"/>
      <c r="O47" s="212"/>
      <c r="P47" s="212"/>
      <c r="Q47" s="212"/>
      <c r="R47" s="212"/>
      <c r="S47" s="212"/>
      <c r="T47" s="212"/>
      <c r="U47" s="212"/>
      <c r="V47" s="213"/>
      <c r="W47" s="54"/>
      <c r="X47" s="54"/>
      <c r="Y47" s="211"/>
      <c r="Z47" s="212"/>
      <c r="AA47" s="212"/>
      <c r="AB47" s="212"/>
      <c r="AC47" s="212"/>
      <c r="AD47" s="212"/>
      <c r="AE47" s="212"/>
      <c r="AF47" s="212"/>
      <c r="AG47" s="212"/>
      <c r="AH47" s="212"/>
      <c r="AI47" s="212"/>
      <c r="AJ47" s="212"/>
      <c r="AK47" s="212"/>
      <c r="AL47" s="212"/>
      <c r="AM47" s="212"/>
      <c r="AN47" s="212"/>
      <c r="AO47" s="212"/>
      <c r="AP47" s="212"/>
      <c r="AQ47" s="212"/>
      <c r="AR47" s="212"/>
      <c r="AS47" s="213"/>
      <c r="AT47" s="54"/>
    </row>
    <row r="48" spans="1:46" x14ac:dyDescent="0.25">
      <c r="A48" s="54"/>
      <c r="B48" s="211"/>
      <c r="C48" s="212"/>
      <c r="D48" s="212"/>
      <c r="E48" s="212"/>
      <c r="F48" s="212"/>
      <c r="G48" s="212"/>
      <c r="H48" s="212"/>
      <c r="I48" s="212"/>
      <c r="J48" s="212"/>
      <c r="K48" s="212"/>
      <c r="L48" s="212"/>
      <c r="M48" s="212"/>
      <c r="N48" s="212"/>
      <c r="O48" s="212"/>
      <c r="P48" s="212"/>
      <c r="Q48" s="212"/>
      <c r="R48" s="212"/>
      <c r="S48" s="212"/>
      <c r="T48" s="212"/>
      <c r="U48" s="212"/>
      <c r="V48" s="213"/>
      <c r="W48" s="54"/>
      <c r="X48" s="54"/>
      <c r="Y48" s="211"/>
      <c r="Z48" s="212"/>
      <c r="AA48" s="212"/>
      <c r="AB48" s="212"/>
      <c r="AC48" s="212"/>
      <c r="AD48" s="212"/>
      <c r="AE48" s="212"/>
      <c r="AF48" s="212"/>
      <c r="AG48" s="212"/>
      <c r="AH48" s="212"/>
      <c r="AI48" s="212"/>
      <c r="AJ48" s="212"/>
      <c r="AK48" s="212"/>
      <c r="AL48" s="212"/>
      <c r="AM48" s="212"/>
      <c r="AN48" s="212"/>
      <c r="AO48" s="212"/>
      <c r="AP48" s="212"/>
      <c r="AQ48" s="212"/>
      <c r="AR48" s="212"/>
      <c r="AS48" s="213"/>
      <c r="AT48" s="54"/>
    </row>
    <row r="49" spans="1:46" x14ac:dyDescent="0.25">
      <c r="A49" s="54"/>
      <c r="B49" s="211"/>
      <c r="C49" s="212"/>
      <c r="D49" s="212"/>
      <c r="E49" s="212"/>
      <c r="F49" s="212"/>
      <c r="G49" s="212"/>
      <c r="H49" s="212"/>
      <c r="I49" s="212"/>
      <c r="J49" s="212"/>
      <c r="K49" s="212"/>
      <c r="L49" s="212"/>
      <c r="M49" s="212"/>
      <c r="N49" s="212"/>
      <c r="O49" s="212"/>
      <c r="P49" s="212"/>
      <c r="Q49" s="212"/>
      <c r="R49" s="212"/>
      <c r="S49" s="212"/>
      <c r="T49" s="212"/>
      <c r="U49" s="212"/>
      <c r="V49" s="213"/>
      <c r="W49" s="54"/>
      <c r="X49" s="54"/>
      <c r="Y49" s="211"/>
      <c r="Z49" s="212"/>
      <c r="AA49" s="212"/>
      <c r="AB49" s="212"/>
      <c r="AC49" s="212"/>
      <c r="AD49" s="212"/>
      <c r="AE49" s="212"/>
      <c r="AF49" s="212"/>
      <c r="AG49" s="212"/>
      <c r="AH49" s="212"/>
      <c r="AI49" s="212"/>
      <c r="AJ49" s="212"/>
      <c r="AK49" s="212"/>
      <c r="AL49" s="212"/>
      <c r="AM49" s="212"/>
      <c r="AN49" s="212"/>
      <c r="AO49" s="212"/>
      <c r="AP49" s="212"/>
      <c r="AQ49" s="212"/>
      <c r="AR49" s="212"/>
      <c r="AS49" s="213"/>
      <c r="AT49" s="54"/>
    </row>
    <row r="50" spans="1:46" x14ac:dyDescent="0.25">
      <c r="A50" s="54"/>
      <c r="B50" s="211"/>
      <c r="C50" s="212"/>
      <c r="D50" s="212"/>
      <c r="E50" s="212"/>
      <c r="F50" s="212"/>
      <c r="G50" s="212"/>
      <c r="H50" s="212"/>
      <c r="I50" s="212"/>
      <c r="J50" s="212"/>
      <c r="K50" s="212"/>
      <c r="L50" s="212"/>
      <c r="M50" s="212"/>
      <c r="N50" s="212"/>
      <c r="O50" s="212"/>
      <c r="P50" s="212"/>
      <c r="Q50" s="212"/>
      <c r="R50" s="212"/>
      <c r="S50" s="212"/>
      <c r="T50" s="212"/>
      <c r="U50" s="212"/>
      <c r="V50" s="213"/>
      <c r="W50" s="54"/>
      <c r="X50" s="54"/>
      <c r="Y50" s="211"/>
      <c r="Z50" s="212"/>
      <c r="AA50" s="212"/>
      <c r="AB50" s="212"/>
      <c r="AC50" s="212"/>
      <c r="AD50" s="212"/>
      <c r="AE50" s="212"/>
      <c r="AF50" s="212"/>
      <c r="AG50" s="212"/>
      <c r="AH50" s="212"/>
      <c r="AI50" s="212"/>
      <c r="AJ50" s="212"/>
      <c r="AK50" s="212"/>
      <c r="AL50" s="212"/>
      <c r="AM50" s="212"/>
      <c r="AN50" s="212"/>
      <c r="AO50" s="212"/>
      <c r="AP50" s="212"/>
      <c r="AQ50" s="212"/>
      <c r="AR50" s="212"/>
      <c r="AS50" s="213"/>
      <c r="AT50" s="54"/>
    </row>
    <row r="51" spans="1:46" x14ac:dyDescent="0.25">
      <c r="A51" s="54"/>
      <c r="B51" s="211"/>
      <c r="C51" s="212"/>
      <c r="D51" s="212"/>
      <c r="E51" s="212"/>
      <c r="F51" s="212"/>
      <c r="G51" s="212"/>
      <c r="H51" s="212"/>
      <c r="I51" s="212"/>
      <c r="J51" s="212"/>
      <c r="K51" s="212"/>
      <c r="L51" s="212"/>
      <c r="M51" s="212"/>
      <c r="N51" s="212"/>
      <c r="O51" s="212"/>
      <c r="P51" s="212"/>
      <c r="Q51" s="212"/>
      <c r="R51" s="212"/>
      <c r="S51" s="212"/>
      <c r="T51" s="212"/>
      <c r="U51" s="212"/>
      <c r="V51" s="213"/>
      <c r="W51" s="54"/>
      <c r="X51" s="54"/>
      <c r="Y51" s="211"/>
      <c r="Z51" s="212"/>
      <c r="AA51" s="212"/>
      <c r="AB51" s="212"/>
      <c r="AC51" s="212"/>
      <c r="AD51" s="212"/>
      <c r="AE51" s="212"/>
      <c r="AF51" s="212"/>
      <c r="AG51" s="212"/>
      <c r="AH51" s="212"/>
      <c r="AI51" s="212"/>
      <c r="AJ51" s="212"/>
      <c r="AK51" s="212"/>
      <c r="AL51" s="212"/>
      <c r="AM51" s="212"/>
      <c r="AN51" s="212"/>
      <c r="AO51" s="212"/>
      <c r="AP51" s="212"/>
      <c r="AQ51" s="212"/>
      <c r="AR51" s="212"/>
      <c r="AS51" s="213"/>
      <c r="AT51" s="54"/>
    </row>
    <row r="52" spans="1:46" x14ac:dyDescent="0.25">
      <c r="A52" s="54"/>
      <c r="B52" s="214"/>
      <c r="C52" s="215"/>
      <c r="D52" s="215"/>
      <c r="E52" s="215"/>
      <c r="F52" s="215"/>
      <c r="G52" s="215"/>
      <c r="H52" s="215"/>
      <c r="I52" s="215"/>
      <c r="J52" s="215"/>
      <c r="K52" s="215"/>
      <c r="L52" s="215"/>
      <c r="M52" s="215"/>
      <c r="N52" s="215"/>
      <c r="O52" s="215"/>
      <c r="P52" s="215"/>
      <c r="Q52" s="215"/>
      <c r="R52" s="215"/>
      <c r="S52" s="215"/>
      <c r="T52" s="215"/>
      <c r="U52" s="215"/>
      <c r="V52" s="216"/>
      <c r="W52" s="54"/>
      <c r="X52" s="54"/>
      <c r="Y52" s="214"/>
      <c r="Z52" s="215"/>
      <c r="AA52" s="215"/>
      <c r="AB52" s="215"/>
      <c r="AC52" s="215"/>
      <c r="AD52" s="215"/>
      <c r="AE52" s="215"/>
      <c r="AF52" s="215"/>
      <c r="AG52" s="215"/>
      <c r="AH52" s="215"/>
      <c r="AI52" s="215"/>
      <c r="AJ52" s="215"/>
      <c r="AK52" s="215"/>
      <c r="AL52" s="215"/>
      <c r="AM52" s="215"/>
      <c r="AN52" s="215"/>
      <c r="AO52" s="215"/>
      <c r="AP52" s="215"/>
      <c r="AQ52" s="215"/>
      <c r="AR52" s="215"/>
      <c r="AS52" s="216"/>
      <c r="AT52" s="54"/>
    </row>
    <row r="53" spans="1:46" x14ac:dyDescent="0.25">
      <c r="A53" s="54"/>
      <c r="B53" s="205" t="s">
        <v>78</v>
      </c>
      <c r="C53" s="206"/>
      <c r="D53" s="206"/>
      <c r="E53" s="206"/>
      <c r="F53" s="206"/>
      <c r="G53" s="206"/>
      <c r="H53" s="206"/>
      <c r="I53" s="206"/>
      <c r="J53" s="206"/>
      <c r="K53" s="206"/>
      <c r="L53" s="206"/>
      <c r="M53" s="206"/>
      <c r="N53" s="206"/>
      <c r="O53" s="206"/>
      <c r="P53" s="206"/>
      <c r="Q53" s="206"/>
      <c r="R53" s="206"/>
      <c r="S53" s="206"/>
      <c r="T53" s="206"/>
      <c r="U53" s="206"/>
      <c r="V53" s="207"/>
      <c r="W53" s="54"/>
      <c r="X53" s="54"/>
      <c r="Y53" s="205" t="s">
        <v>79</v>
      </c>
      <c r="Z53" s="206"/>
      <c r="AA53" s="206"/>
      <c r="AB53" s="206"/>
      <c r="AC53" s="206"/>
      <c r="AD53" s="206"/>
      <c r="AE53" s="206"/>
      <c r="AF53" s="206"/>
      <c r="AG53" s="206"/>
      <c r="AH53" s="206"/>
      <c r="AI53" s="206"/>
      <c r="AJ53" s="206"/>
      <c r="AK53" s="206"/>
      <c r="AL53" s="206"/>
      <c r="AM53" s="206"/>
      <c r="AN53" s="206"/>
      <c r="AO53" s="206"/>
      <c r="AP53" s="206"/>
      <c r="AQ53" s="206"/>
      <c r="AR53" s="206"/>
      <c r="AS53" s="207"/>
      <c r="AT53" s="54"/>
    </row>
    <row r="54" spans="1:46" x14ac:dyDescent="0.2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row>
    <row r="55" spans="1:46" x14ac:dyDescent="0.2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row>
    <row r="56" spans="1:46" x14ac:dyDescent="0.2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row>
    <row r="57" spans="1:46" x14ac:dyDescent="0.2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row>
    <row r="58" spans="1:46" x14ac:dyDescent="0.25">
      <c r="A58" s="54"/>
      <c r="B58" s="198" t="s">
        <v>80</v>
      </c>
      <c r="C58" s="199"/>
      <c r="D58" s="199"/>
      <c r="E58" s="199"/>
      <c r="F58" s="199"/>
      <c r="G58" s="199"/>
      <c r="H58" s="199"/>
      <c r="I58" s="199"/>
      <c r="J58" s="199"/>
      <c r="K58" s="199"/>
      <c r="L58" s="199"/>
      <c r="M58" s="199"/>
      <c r="N58" s="199"/>
      <c r="O58" s="199"/>
      <c r="P58" s="199"/>
      <c r="Q58" s="199"/>
      <c r="R58" s="199"/>
      <c r="S58" s="199"/>
      <c r="T58" s="199"/>
      <c r="U58" s="199"/>
      <c r="V58" s="200"/>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row>
    <row r="59" spans="1:46" x14ac:dyDescent="0.25">
      <c r="A59" s="54"/>
      <c r="B59" s="201"/>
      <c r="C59" s="202"/>
      <c r="D59" s="202"/>
      <c r="E59" s="202"/>
      <c r="F59" s="202"/>
      <c r="G59" s="202"/>
      <c r="H59" s="202"/>
      <c r="I59" s="202"/>
      <c r="J59" s="202"/>
      <c r="K59" s="202"/>
      <c r="L59" s="202"/>
      <c r="M59" s="202"/>
      <c r="N59" s="202"/>
      <c r="O59" s="202"/>
      <c r="P59" s="202"/>
      <c r="Q59" s="202"/>
      <c r="R59" s="202"/>
      <c r="S59" s="202"/>
      <c r="T59" s="202"/>
      <c r="U59" s="202"/>
      <c r="V59" s="203"/>
      <c r="W59" s="54"/>
      <c r="X59" s="54"/>
      <c r="Y59" s="204" t="s">
        <v>81</v>
      </c>
      <c r="Z59" s="204"/>
      <c r="AA59" s="204"/>
      <c r="AB59" s="204"/>
      <c r="AC59" s="204"/>
      <c r="AD59" s="204"/>
      <c r="AE59" s="204"/>
      <c r="AF59" s="204"/>
      <c r="AG59" s="204"/>
      <c r="AH59" s="204"/>
      <c r="AI59" s="204"/>
      <c r="AJ59" s="204"/>
      <c r="AK59" s="204"/>
      <c r="AL59" s="204"/>
      <c r="AM59" s="204"/>
      <c r="AN59" s="204"/>
      <c r="AO59" s="204"/>
      <c r="AP59" s="204"/>
      <c r="AQ59" s="204"/>
      <c r="AR59" s="204"/>
      <c r="AS59" s="204"/>
      <c r="AT59" s="54"/>
    </row>
    <row r="60" spans="1:46" x14ac:dyDescent="0.2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row>
  </sheetData>
  <sheetProtection algorithmName="SHA-512" hashValue="J+Jl7d0NTnkFrqdhh0E18oJ3l6j8oTyadZoaA5Dv2eJJLRS6ozbi3U6UrzjGKxIRXWGW9VMIilfRa0mXF+klcg==" saltValue="v1RcDOSo1Jsloxu3F1gbkA==" spinCount="100000" sheet="1" objects="1" scenarios="1"/>
  <mergeCells count="96">
    <mergeCell ref="U33:Y33"/>
    <mergeCell ref="Z33:AD33"/>
    <mergeCell ref="AM33:AS33"/>
    <mergeCell ref="AC21:AH21"/>
    <mergeCell ref="T21:AB21"/>
    <mergeCell ref="AF25:AK33"/>
    <mergeCell ref="AM29:AS29"/>
    <mergeCell ref="AM30:AS30"/>
    <mergeCell ref="AM31:AS31"/>
    <mergeCell ref="AM32:AS32"/>
    <mergeCell ref="AM23:AS23"/>
    <mergeCell ref="AM24:AS24"/>
    <mergeCell ref="AM25:AS25"/>
    <mergeCell ref="AM26:AS26"/>
    <mergeCell ref="AM27:AS27"/>
    <mergeCell ref="U31:Y31"/>
    <mergeCell ref="Z31:AD31"/>
    <mergeCell ref="U32:Y32"/>
    <mergeCell ref="Z32:AD32"/>
    <mergeCell ref="T25:AD25"/>
    <mergeCell ref="U29:Y29"/>
    <mergeCell ref="Z29:AD29"/>
    <mergeCell ref="U30:Y30"/>
    <mergeCell ref="Z30:AD30"/>
    <mergeCell ref="U27:Y27"/>
    <mergeCell ref="Z27:AD27"/>
    <mergeCell ref="T16:X16"/>
    <mergeCell ref="Y16:AH16"/>
    <mergeCell ref="AP17:AS17"/>
    <mergeCell ref="AP18:AS18"/>
    <mergeCell ref="AP19:AS19"/>
    <mergeCell ref="AC19:AH19"/>
    <mergeCell ref="AM17:AO17"/>
    <mergeCell ref="AM18:AO18"/>
    <mergeCell ref="AM19:AO19"/>
    <mergeCell ref="AM28:AS28"/>
    <mergeCell ref="U26:AD26"/>
    <mergeCell ref="AP20:AS20"/>
    <mergeCell ref="AP21:AS21"/>
    <mergeCell ref="B2:AS3"/>
    <mergeCell ref="B5:AS5"/>
    <mergeCell ref="B7:G7"/>
    <mergeCell ref="H7:AS7"/>
    <mergeCell ref="B8:G8"/>
    <mergeCell ref="H8:AS8"/>
    <mergeCell ref="AM20:AO20"/>
    <mergeCell ref="AM21:AO21"/>
    <mergeCell ref="T20:AB20"/>
    <mergeCell ref="AC20:AH20"/>
    <mergeCell ref="AD23:AH23"/>
    <mergeCell ref="T23:AC23"/>
    <mergeCell ref="Y42:AN43"/>
    <mergeCell ref="B18:Q20"/>
    <mergeCell ref="Y35:AN35"/>
    <mergeCell ref="Y36:AN40"/>
    <mergeCell ref="B9:AS9"/>
    <mergeCell ref="B10:AS10"/>
    <mergeCell ref="B11:AS11"/>
    <mergeCell ref="B14:AS14"/>
    <mergeCell ref="B16:G16"/>
    <mergeCell ref="H16:Q16"/>
    <mergeCell ref="T18:AB18"/>
    <mergeCell ref="AC18:AH18"/>
    <mergeCell ref="AC17:AH17"/>
    <mergeCell ref="AM16:AS16"/>
    <mergeCell ref="Z28:AD28"/>
    <mergeCell ref="U28:Y28"/>
    <mergeCell ref="B58:V59"/>
    <mergeCell ref="Y59:AS59"/>
    <mergeCell ref="B45:V45"/>
    <mergeCell ref="Y45:AS45"/>
    <mergeCell ref="B46:V52"/>
    <mergeCell ref="Y46:AS52"/>
    <mergeCell ref="B53:V53"/>
    <mergeCell ref="Y53:AS53"/>
    <mergeCell ref="C22:P22"/>
    <mergeCell ref="C23:I23"/>
    <mergeCell ref="J23:P23"/>
    <mergeCell ref="C24:I24"/>
    <mergeCell ref="J24:P24"/>
    <mergeCell ref="C25:I25"/>
    <mergeCell ref="J25:P25"/>
    <mergeCell ref="C26:I26"/>
    <mergeCell ref="J26:P26"/>
    <mergeCell ref="C27:I27"/>
    <mergeCell ref="J27:P27"/>
    <mergeCell ref="C31:I31"/>
    <mergeCell ref="J31:P31"/>
    <mergeCell ref="C35:P35"/>
    <mergeCell ref="C36:P41"/>
    <mergeCell ref="C28:I28"/>
    <mergeCell ref="J28:P28"/>
    <mergeCell ref="C29:I29"/>
    <mergeCell ref="J29:P29"/>
    <mergeCell ref="C30:I30"/>
    <mergeCell ref="J30:P30"/>
  </mergeCells>
  <phoneticPr fontId="12" type="noConversion"/>
  <conditionalFormatting sqref="AP17:AS21">
    <cfRule type="expression" dxfId="11" priority="3">
      <formula>AP17=$BU$21</formula>
    </cfRule>
    <cfRule type="expression" dxfId="10" priority="4">
      <formula>AP17=$BU$20</formula>
    </cfRule>
  </conditionalFormatting>
  <conditionalFormatting sqref="B24:B31">
    <cfRule type="expression" dxfId="9" priority="1">
      <formula>B24="✓"</formula>
    </cfRule>
    <cfRule type="expression" dxfId="8" priority="2">
      <formula>B24="✕"</formula>
    </cfRule>
  </conditionalFormatting>
  <dataValidations count="2">
    <dataValidation type="list" allowBlank="1" showInputMessage="1" showErrorMessage="1" sqref="AC18:AH18" xr:uid="{8D521A3C-8970-4C20-9F25-57C4626987B4}">
      <formula1>$BU$3:$BU$15</formula1>
    </dataValidation>
    <dataValidation type="list" allowBlank="1" showInputMessage="1" showErrorMessage="1" sqref="AP17:AS21" xr:uid="{30846467-AB33-4B2D-9972-4E462A74426B}">
      <formula1>$BU$19:$BU$21</formula1>
    </dataValidation>
  </dataValidations>
  <hyperlinks>
    <hyperlink ref="Y42:AN43" r:id="rId1" display="Watch the demo on YouTube" xr:uid="{A264E296-BE53-4045-A471-01C9039AF487}"/>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61BB-2109-416F-A1B5-C2C69844DDAB}">
  <sheetPr>
    <tabColor rgb="FFFFC000"/>
  </sheetPr>
  <dimension ref="A1:M72"/>
  <sheetViews>
    <sheetView zoomScaleNormal="100" workbookViewId="0"/>
  </sheetViews>
  <sheetFormatPr defaultColWidth="0" defaultRowHeight="15" zeroHeight="1" x14ac:dyDescent="0.25"/>
  <cols>
    <col min="1" max="1" width="2.85546875" style="1" customWidth="1"/>
    <col min="2" max="2" width="11.42578125" style="1" customWidth="1"/>
    <col min="3" max="3" width="22.85546875" style="1" customWidth="1"/>
    <col min="4" max="5" width="20" style="1" customWidth="1"/>
    <col min="6" max="6" width="2.85546875" style="1" customWidth="1"/>
    <col min="7" max="7" width="20" style="1" customWidth="1"/>
    <col min="8" max="8" width="22.85546875" style="1" customWidth="1"/>
    <col min="9" max="9" width="2.85546875" style="1" customWidth="1"/>
    <col min="10" max="12" width="9.140625" style="1" hidden="1" customWidth="1"/>
    <col min="13" max="13" width="17.140625" style="1" hidden="1" customWidth="1"/>
    <col min="14" max="16384" width="9.140625" style="1" hidden="1"/>
  </cols>
  <sheetData>
    <row r="1" spans="1:13" x14ac:dyDescent="0.25">
      <c r="A1" s="54"/>
      <c r="B1" s="54"/>
      <c r="C1" s="54"/>
      <c r="D1" s="54"/>
      <c r="E1" s="54"/>
      <c r="F1" s="54"/>
      <c r="G1" s="82" t="s">
        <v>42</v>
      </c>
      <c r="H1" s="54"/>
      <c r="I1" s="54"/>
    </row>
    <row r="2" spans="1:13" x14ac:dyDescent="0.25">
      <c r="A2" s="54"/>
      <c r="B2" s="252" t="s">
        <v>48</v>
      </c>
      <c r="C2" s="253"/>
      <c r="D2" s="253"/>
      <c r="E2" s="254"/>
      <c r="F2" s="54"/>
      <c r="G2" s="2" t="s">
        <v>47</v>
      </c>
      <c r="H2" s="66">
        <f>Schedule!$I$8-$H$8+$H$6</f>
        <v>192</v>
      </c>
      <c r="I2" s="54"/>
    </row>
    <row r="3" spans="1:13" x14ac:dyDescent="0.25">
      <c r="A3" s="54"/>
      <c r="B3" s="255"/>
      <c r="C3" s="256"/>
      <c r="D3" s="256"/>
      <c r="E3" s="257"/>
      <c r="F3" s="54"/>
      <c r="G3" s="82" t="s">
        <v>42</v>
      </c>
      <c r="H3" s="54"/>
      <c r="I3" s="54"/>
    </row>
    <row r="4" spans="1:13" x14ac:dyDescent="0.25">
      <c r="A4" s="54"/>
      <c r="B4" s="54"/>
      <c r="C4" s="54"/>
      <c r="D4" s="54"/>
      <c r="E4" s="54"/>
      <c r="F4" s="54"/>
      <c r="G4" s="2" t="s">
        <v>44</v>
      </c>
      <c r="H4" s="66">
        <f ca="1">SUM(Schedule!$Q$11:$Q$376)-$H$8+$H$6</f>
        <v>192</v>
      </c>
      <c r="I4" s="54"/>
    </row>
    <row r="5" spans="1:13" x14ac:dyDescent="0.25">
      <c r="A5" s="54"/>
      <c r="B5" s="282" t="s">
        <v>115</v>
      </c>
      <c r="C5" s="283"/>
      <c r="D5" s="283"/>
      <c r="E5" s="284"/>
      <c r="F5" s="54"/>
      <c r="G5" s="54"/>
      <c r="H5" s="54"/>
      <c r="I5" s="54"/>
    </row>
    <row r="6" spans="1:13" x14ac:dyDescent="0.25">
      <c r="A6" s="54"/>
      <c r="B6" s="285"/>
      <c r="C6" s="286"/>
      <c r="D6" s="286"/>
      <c r="E6" s="287"/>
      <c r="F6" s="54"/>
      <c r="G6" s="2" t="s">
        <v>46</v>
      </c>
      <c r="H6" s="129">
        <f>'Intro &amp; Setup'!$AD$23</f>
        <v>0</v>
      </c>
      <c r="I6" s="54"/>
    </row>
    <row r="7" spans="1:13" x14ac:dyDescent="0.25">
      <c r="A7" s="54"/>
      <c r="B7" s="285"/>
      <c r="C7" s="286"/>
      <c r="D7" s="286"/>
      <c r="E7" s="287"/>
      <c r="F7" s="54"/>
      <c r="G7" s="54"/>
      <c r="H7" s="54"/>
      <c r="I7" s="54"/>
    </row>
    <row r="8" spans="1:13" x14ac:dyDescent="0.25">
      <c r="A8" s="54"/>
      <c r="B8" s="288"/>
      <c r="C8" s="289"/>
      <c r="D8" s="289"/>
      <c r="E8" s="290"/>
      <c r="F8" s="54"/>
      <c r="G8" s="2" t="s">
        <v>45</v>
      </c>
      <c r="H8" s="66">
        <f>SUM($H$11:$H$65)</f>
        <v>0</v>
      </c>
      <c r="I8" s="54"/>
    </row>
    <row r="9" spans="1:13" x14ac:dyDescent="0.25">
      <c r="A9" s="54"/>
      <c r="B9" s="54"/>
      <c r="C9" s="54"/>
      <c r="D9" s="54"/>
      <c r="E9" s="82" t="s">
        <v>114</v>
      </c>
      <c r="F9" s="54"/>
      <c r="G9" s="54"/>
      <c r="H9" s="54"/>
      <c r="I9" s="54"/>
    </row>
    <row r="10" spans="1:13" x14ac:dyDescent="0.25">
      <c r="A10" s="54"/>
      <c r="B10" s="2" t="s">
        <v>40</v>
      </c>
      <c r="C10" s="60" t="s">
        <v>39</v>
      </c>
      <c r="D10" s="60" t="s">
        <v>2</v>
      </c>
      <c r="E10" s="59" t="s">
        <v>3</v>
      </c>
      <c r="F10" s="54"/>
      <c r="G10" s="58" t="s">
        <v>0</v>
      </c>
      <c r="H10" s="59" t="s">
        <v>41</v>
      </c>
      <c r="I10" s="54"/>
    </row>
    <row r="11" spans="1:13" x14ac:dyDescent="0.25">
      <c r="A11" s="54"/>
      <c r="B11" s="70"/>
      <c r="C11" s="67" t="s">
        <v>137</v>
      </c>
      <c r="D11" s="89">
        <v>16</v>
      </c>
      <c r="E11" s="90">
        <v>0.125</v>
      </c>
      <c r="F11" s="54"/>
      <c r="G11" s="83"/>
      <c r="H11" s="86"/>
      <c r="I11" s="54"/>
      <c r="M11" s="10" t="str">
        <f>IF($C11="", "", IF(COUNTIF($C$11:$C$22, $C11)&gt;1, "X", ""))</f>
        <v/>
      </c>
    </row>
    <row r="12" spans="1:13" x14ac:dyDescent="0.25">
      <c r="A12" s="54"/>
      <c r="B12" s="71"/>
      <c r="C12" s="68" t="s">
        <v>138</v>
      </c>
      <c r="D12" s="91">
        <v>32</v>
      </c>
      <c r="E12" s="92">
        <v>0.25</v>
      </c>
      <c r="F12" s="54"/>
      <c r="G12" s="84"/>
      <c r="H12" s="87"/>
      <c r="I12" s="54"/>
      <c r="M12" s="11" t="str">
        <f t="shared" ref="M12:M22" si="0">IF($C12="", "", IF(COUNTIF($C$11:$C$22, $C12)&gt;1, "X", ""))</f>
        <v/>
      </c>
    </row>
    <row r="13" spans="1:13" x14ac:dyDescent="0.25">
      <c r="A13" s="54"/>
      <c r="B13" s="72"/>
      <c r="C13" s="68"/>
      <c r="D13" s="91"/>
      <c r="E13" s="92"/>
      <c r="F13" s="54"/>
      <c r="G13" s="84"/>
      <c r="H13" s="87"/>
      <c r="I13" s="54"/>
      <c r="M13" s="11" t="str">
        <f t="shared" si="0"/>
        <v/>
      </c>
    </row>
    <row r="14" spans="1:13" x14ac:dyDescent="0.25">
      <c r="A14" s="54"/>
      <c r="B14" s="73"/>
      <c r="C14" s="68"/>
      <c r="D14" s="91"/>
      <c r="E14" s="92"/>
      <c r="F14" s="54"/>
      <c r="G14" s="84"/>
      <c r="H14" s="87"/>
      <c r="I14" s="54"/>
      <c r="M14" s="11" t="str">
        <f t="shared" si="0"/>
        <v/>
      </c>
    </row>
    <row r="15" spans="1:13" x14ac:dyDescent="0.25">
      <c r="A15" s="54"/>
      <c r="B15" s="74"/>
      <c r="C15" s="68"/>
      <c r="D15" s="91"/>
      <c r="E15" s="92"/>
      <c r="F15" s="54"/>
      <c r="G15" s="84"/>
      <c r="H15" s="87"/>
      <c r="I15" s="54"/>
      <c r="M15" s="11" t="str">
        <f t="shared" si="0"/>
        <v/>
      </c>
    </row>
    <row r="16" spans="1:13" x14ac:dyDescent="0.25">
      <c r="A16" s="54"/>
      <c r="B16" s="75"/>
      <c r="C16" s="68"/>
      <c r="D16" s="91"/>
      <c r="E16" s="92"/>
      <c r="F16" s="54"/>
      <c r="G16" s="84"/>
      <c r="H16" s="87"/>
      <c r="I16" s="54"/>
      <c r="M16" s="11" t="str">
        <f t="shared" si="0"/>
        <v/>
      </c>
    </row>
    <row r="17" spans="1:13" x14ac:dyDescent="0.25">
      <c r="A17" s="54"/>
      <c r="B17" s="76"/>
      <c r="C17" s="68"/>
      <c r="D17" s="91"/>
      <c r="E17" s="92"/>
      <c r="F17" s="54"/>
      <c r="G17" s="84"/>
      <c r="H17" s="87"/>
      <c r="I17" s="54"/>
      <c r="M17" s="11" t="str">
        <f t="shared" si="0"/>
        <v/>
      </c>
    </row>
    <row r="18" spans="1:13" x14ac:dyDescent="0.25">
      <c r="A18" s="54"/>
      <c r="B18" s="77"/>
      <c r="C18" s="68"/>
      <c r="D18" s="91"/>
      <c r="E18" s="92"/>
      <c r="F18" s="54"/>
      <c r="G18" s="84"/>
      <c r="H18" s="87"/>
      <c r="I18" s="54"/>
      <c r="M18" s="11" t="str">
        <f t="shared" si="0"/>
        <v/>
      </c>
    </row>
    <row r="19" spans="1:13" x14ac:dyDescent="0.25">
      <c r="A19" s="54"/>
      <c r="B19" s="78"/>
      <c r="C19" s="68"/>
      <c r="D19" s="91"/>
      <c r="E19" s="92"/>
      <c r="F19" s="54"/>
      <c r="G19" s="84"/>
      <c r="H19" s="87"/>
      <c r="I19" s="54"/>
      <c r="M19" s="11" t="str">
        <f t="shared" si="0"/>
        <v/>
      </c>
    </row>
    <row r="20" spans="1:13" x14ac:dyDescent="0.25">
      <c r="A20" s="54"/>
      <c r="B20" s="79"/>
      <c r="C20" s="68"/>
      <c r="D20" s="91"/>
      <c r="E20" s="92"/>
      <c r="F20" s="54"/>
      <c r="G20" s="84"/>
      <c r="H20" s="87"/>
      <c r="I20" s="54"/>
      <c r="M20" s="11" t="str">
        <f t="shared" si="0"/>
        <v/>
      </c>
    </row>
    <row r="21" spans="1:13" x14ac:dyDescent="0.25">
      <c r="A21" s="54"/>
      <c r="B21" s="80"/>
      <c r="C21" s="68"/>
      <c r="D21" s="91"/>
      <c r="E21" s="92"/>
      <c r="F21" s="54"/>
      <c r="G21" s="84"/>
      <c r="H21" s="87"/>
      <c r="I21" s="54"/>
      <c r="M21" s="11" t="str">
        <f t="shared" si="0"/>
        <v/>
      </c>
    </row>
    <row r="22" spans="1:13" x14ac:dyDescent="0.25">
      <c r="A22" s="54"/>
      <c r="B22" s="81"/>
      <c r="C22" s="69"/>
      <c r="D22" s="93"/>
      <c r="E22" s="94"/>
      <c r="F22" s="54"/>
      <c r="G22" s="84"/>
      <c r="H22" s="87"/>
      <c r="I22" s="54"/>
      <c r="M22" s="12" t="str">
        <f t="shared" si="0"/>
        <v/>
      </c>
    </row>
    <row r="23" spans="1:13" x14ac:dyDescent="0.25">
      <c r="A23" s="54"/>
      <c r="B23" s="54"/>
      <c r="C23" s="54"/>
      <c r="D23" s="54"/>
      <c r="E23" s="54"/>
      <c r="F23" s="54"/>
      <c r="G23" s="84"/>
      <c r="H23" s="87"/>
      <c r="I23" s="54"/>
    </row>
    <row r="24" spans="1:13" x14ac:dyDescent="0.25">
      <c r="A24" s="54"/>
      <c r="B24" s="54"/>
      <c r="C24" s="54"/>
      <c r="D24" s="54"/>
      <c r="E24" s="54"/>
      <c r="F24" s="54"/>
      <c r="G24" s="84"/>
      <c r="H24" s="87"/>
      <c r="I24" s="54"/>
    </row>
    <row r="25" spans="1:13" x14ac:dyDescent="0.25">
      <c r="A25" s="54"/>
      <c r="B25" s="270" t="s">
        <v>124</v>
      </c>
      <c r="C25" s="271"/>
      <c r="D25" s="271"/>
      <c r="E25" s="272"/>
      <c r="F25" s="54"/>
      <c r="G25" s="84"/>
      <c r="H25" s="87"/>
      <c r="I25" s="54"/>
    </row>
    <row r="26" spans="1:13" x14ac:dyDescent="0.25">
      <c r="A26" s="54"/>
      <c r="B26" s="273"/>
      <c r="C26" s="274"/>
      <c r="D26" s="274"/>
      <c r="E26" s="275"/>
      <c r="F26" s="54"/>
      <c r="G26" s="84"/>
      <c r="H26" s="87"/>
      <c r="I26" s="54"/>
    </row>
    <row r="27" spans="1:13" x14ac:dyDescent="0.25">
      <c r="A27" s="54"/>
      <c r="B27" s="276"/>
      <c r="C27" s="277"/>
      <c r="D27" s="277"/>
      <c r="E27" s="278"/>
      <c r="F27" s="54"/>
      <c r="G27" s="84"/>
      <c r="H27" s="87"/>
      <c r="I27" s="54"/>
    </row>
    <row r="28" spans="1:13" x14ac:dyDescent="0.25">
      <c r="A28" s="54"/>
      <c r="B28" s="54"/>
      <c r="C28" s="54"/>
      <c r="D28" s="54"/>
      <c r="E28" s="54"/>
      <c r="F28" s="54"/>
      <c r="G28" s="84"/>
      <c r="H28" s="87"/>
      <c r="I28" s="54"/>
    </row>
    <row r="29" spans="1:13" x14ac:dyDescent="0.25">
      <c r="A29" s="54"/>
      <c r="B29" s="54"/>
      <c r="C29" s="235" t="s">
        <v>123</v>
      </c>
      <c r="D29" s="237"/>
      <c r="E29" s="54"/>
      <c r="F29" s="54"/>
      <c r="G29" s="84"/>
      <c r="H29" s="87"/>
      <c r="I29" s="54"/>
    </row>
    <row r="30" spans="1:13" x14ac:dyDescent="0.25">
      <c r="A30" s="54"/>
      <c r="B30" s="54"/>
      <c r="C30" s="54"/>
      <c r="D30" s="54"/>
      <c r="E30" s="54"/>
      <c r="F30" s="54"/>
      <c r="G30" s="84"/>
      <c r="H30" s="87"/>
      <c r="I30" s="54"/>
    </row>
    <row r="31" spans="1:13" x14ac:dyDescent="0.25">
      <c r="A31" s="54"/>
      <c r="B31" s="54"/>
      <c r="C31" s="147" t="s">
        <v>11</v>
      </c>
      <c r="D31" s="149" t="s">
        <v>1</v>
      </c>
      <c r="E31" s="54"/>
      <c r="F31" s="54"/>
      <c r="G31" s="84"/>
      <c r="H31" s="87"/>
      <c r="I31" s="54"/>
      <c r="M31" s="150"/>
    </row>
    <row r="32" spans="1:13" x14ac:dyDescent="0.25">
      <c r="A32" s="54"/>
      <c r="B32" s="54"/>
      <c r="C32" s="147" t="s">
        <v>59</v>
      </c>
      <c r="D32" s="151" t="s">
        <v>138</v>
      </c>
      <c r="E32" s="54"/>
      <c r="F32" s="54"/>
      <c r="G32" s="84"/>
      <c r="H32" s="87"/>
      <c r="I32" s="54"/>
      <c r="M32" s="10" t="str">
        <f>IF($C11="", "", $C11)</f>
        <v>Half Day</v>
      </c>
    </row>
    <row r="33" spans="1:13" x14ac:dyDescent="0.25">
      <c r="A33" s="54"/>
      <c r="B33" s="54"/>
      <c r="C33" s="147" t="s">
        <v>60</v>
      </c>
      <c r="D33" s="152" t="s">
        <v>137</v>
      </c>
      <c r="E33" s="54"/>
      <c r="F33" s="54"/>
      <c r="G33" s="84"/>
      <c r="H33" s="87"/>
      <c r="I33" s="54"/>
      <c r="M33" s="11" t="str">
        <f t="shared" ref="M33:M43" si="1">IF($C12="", "", $C12)</f>
        <v>Full Day</v>
      </c>
    </row>
    <row r="34" spans="1:13" x14ac:dyDescent="0.25">
      <c r="A34" s="54"/>
      <c r="B34" s="54"/>
      <c r="C34" s="147" t="s">
        <v>61</v>
      </c>
      <c r="D34" s="152" t="s">
        <v>138</v>
      </c>
      <c r="E34" s="54"/>
      <c r="F34" s="54"/>
      <c r="G34" s="84"/>
      <c r="H34" s="87"/>
      <c r="I34" s="54"/>
      <c r="M34" s="11" t="str">
        <f t="shared" si="1"/>
        <v/>
      </c>
    </row>
    <row r="35" spans="1:13" x14ac:dyDescent="0.25">
      <c r="A35" s="54"/>
      <c r="B35" s="54"/>
      <c r="C35" s="147" t="s">
        <v>62</v>
      </c>
      <c r="D35" s="152"/>
      <c r="E35" s="54"/>
      <c r="F35" s="54"/>
      <c r="G35" s="84"/>
      <c r="H35" s="87"/>
      <c r="I35" s="54"/>
      <c r="M35" s="11" t="str">
        <f t="shared" si="1"/>
        <v/>
      </c>
    </row>
    <row r="36" spans="1:13" x14ac:dyDescent="0.25">
      <c r="A36" s="54"/>
      <c r="B36" s="54"/>
      <c r="C36" s="147" t="s">
        <v>63</v>
      </c>
      <c r="D36" s="152" t="s">
        <v>137</v>
      </c>
      <c r="E36" s="54"/>
      <c r="F36" s="54"/>
      <c r="G36" s="84"/>
      <c r="H36" s="87"/>
      <c r="I36" s="54"/>
      <c r="M36" s="11" t="str">
        <f t="shared" si="1"/>
        <v/>
      </c>
    </row>
    <row r="37" spans="1:13" x14ac:dyDescent="0.25">
      <c r="A37" s="54"/>
      <c r="B37" s="54"/>
      <c r="C37" s="147" t="s">
        <v>121</v>
      </c>
      <c r="D37" s="152"/>
      <c r="E37" s="54"/>
      <c r="F37" s="54"/>
      <c r="G37" s="84"/>
      <c r="H37" s="87"/>
      <c r="I37" s="54"/>
      <c r="M37" s="11" t="str">
        <f t="shared" si="1"/>
        <v/>
      </c>
    </row>
    <row r="38" spans="1:13" x14ac:dyDescent="0.25">
      <c r="A38" s="54"/>
      <c r="B38" s="54"/>
      <c r="C38" s="147" t="s">
        <v>122</v>
      </c>
      <c r="D38" s="152"/>
      <c r="E38" s="54"/>
      <c r="F38" s="54"/>
      <c r="G38" s="84"/>
      <c r="H38" s="87"/>
      <c r="I38" s="54"/>
      <c r="M38" s="11" t="str">
        <f t="shared" si="1"/>
        <v/>
      </c>
    </row>
    <row r="39" spans="1:13" x14ac:dyDescent="0.25">
      <c r="A39" s="54"/>
      <c r="B39" s="54"/>
      <c r="C39" s="147" t="s">
        <v>31</v>
      </c>
      <c r="D39" s="153"/>
      <c r="E39" s="54"/>
      <c r="F39" s="54"/>
      <c r="G39" s="84"/>
      <c r="H39" s="87"/>
      <c r="I39" s="54"/>
      <c r="M39" s="11" t="str">
        <f t="shared" si="1"/>
        <v/>
      </c>
    </row>
    <row r="40" spans="1:13" x14ac:dyDescent="0.25">
      <c r="A40" s="54"/>
      <c r="B40" s="54"/>
      <c r="C40" s="147" t="s">
        <v>34</v>
      </c>
      <c r="D40" s="154" t="s">
        <v>128</v>
      </c>
      <c r="E40" s="54"/>
      <c r="F40" s="54"/>
      <c r="G40" s="84"/>
      <c r="H40" s="87"/>
      <c r="I40" s="54"/>
      <c r="M40" s="11" t="str">
        <f t="shared" si="1"/>
        <v/>
      </c>
    </row>
    <row r="41" spans="1:13" x14ac:dyDescent="0.25">
      <c r="A41" s="54"/>
      <c r="B41" s="54"/>
      <c r="C41" s="147" t="s">
        <v>127</v>
      </c>
      <c r="D41" s="154" t="s">
        <v>128</v>
      </c>
      <c r="E41" s="54"/>
      <c r="F41" s="54"/>
      <c r="G41" s="84"/>
      <c r="H41" s="87"/>
      <c r="I41" s="54"/>
      <c r="M41" s="11" t="str">
        <f t="shared" si="1"/>
        <v/>
      </c>
    </row>
    <row r="42" spans="1:13" x14ac:dyDescent="0.25">
      <c r="A42" s="54"/>
      <c r="B42" s="54"/>
      <c r="C42" s="54"/>
      <c r="D42" s="54"/>
      <c r="E42" s="54"/>
      <c r="F42" s="54"/>
      <c r="G42" s="84"/>
      <c r="H42" s="87"/>
      <c r="I42" s="54"/>
      <c r="M42" s="11" t="str">
        <f t="shared" si="1"/>
        <v/>
      </c>
    </row>
    <row r="43" spans="1:13" x14ac:dyDescent="0.25">
      <c r="A43" s="54"/>
      <c r="B43" s="54"/>
      <c r="C43" s="54"/>
      <c r="D43" s="54"/>
      <c r="E43" s="54"/>
      <c r="F43" s="54"/>
      <c r="G43" s="84"/>
      <c r="H43" s="87"/>
      <c r="I43" s="54"/>
      <c r="M43" s="12" t="str">
        <f t="shared" si="1"/>
        <v/>
      </c>
    </row>
    <row r="44" spans="1:13" x14ac:dyDescent="0.25">
      <c r="A44" s="54"/>
      <c r="B44" s="279" t="s">
        <v>129</v>
      </c>
      <c r="C44" s="280"/>
      <c r="D44" s="280"/>
      <c r="E44" s="281"/>
      <c r="F44" s="54"/>
      <c r="G44" s="84"/>
      <c r="H44" s="87"/>
      <c r="I44" s="54"/>
    </row>
    <row r="45" spans="1:13" x14ac:dyDescent="0.25">
      <c r="A45" s="54"/>
      <c r="B45" s="291"/>
      <c r="C45" s="292"/>
      <c r="D45" s="292"/>
      <c r="E45" s="293"/>
      <c r="F45" s="54"/>
      <c r="G45" s="84"/>
      <c r="H45" s="87"/>
      <c r="I45" s="54"/>
    </row>
    <row r="46" spans="1:13" x14ac:dyDescent="0.25">
      <c r="A46" s="54"/>
      <c r="B46" s="294"/>
      <c r="C46" s="295"/>
      <c r="D46" s="295"/>
      <c r="E46" s="296"/>
      <c r="F46" s="54"/>
      <c r="G46" s="84"/>
      <c r="H46" s="87"/>
      <c r="I46" s="54"/>
    </row>
    <row r="47" spans="1:13" x14ac:dyDescent="0.25">
      <c r="A47" s="54"/>
      <c r="B47" s="294"/>
      <c r="C47" s="295"/>
      <c r="D47" s="295"/>
      <c r="E47" s="296"/>
      <c r="F47" s="54"/>
      <c r="G47" s="84"/>
      <c r="H47" s="87"/>
      <c r="I47" s="54"/>
    </row>
    <row r="48" spans="1:13" x14ac:dyDescent="0.25">
      <c r="A48" s="54"/>
      <c r="B48" s="294"/>
      <c r="C48" s="295"/>
      <c r="D48" s="295"/>
      <c r="E48" s="296"/>
      <c r="F48" s="54"/>
      <c r="G48" s="84"/>
      <c r="H48" s="87"/>
      <c r="I48" s="54"/>
    </row>
    <row r="49" spans="1:9" x14ac:dyDescent="0.25">
      <c r="A49" s="54"/>
      <c r="B49" s="294"/>
      <c r="C49" s="295"/>
      <c r="D49" s="295"/>
      <c r="E49" s="296"/>
      <c r="F49" s="54"/>
      <c r="G49" s="84"/>
      <c r="H49" s="87"/>
      <c r="I49" s="54"/>
    </row>
    <row r="50" spans="1:9" x14ac:dyDescent="0.25">
      <c r="A50" s="54"/>
      <c r="B50" s="294"/>
      <c r="C50" s="295"/>
      <c r="D50" s="295"/>
      <c r="E50" s="296"/>
      <c r="F50" s="54"/>
      <c r="G50" s="84"/>
      <c r="H50" s="87"/>
      <c r="I50" s="54"/>
    </row>
    <row r="51" spans="1:9" x14ac:dyDescent="0.25">
      <c r="A51" s="54"/>
      <c r="B51" s="294"/>
      <c r="C51" s="295"/>
      <c r="D51" s="295"/>
      <c r="E51" s="296"/>
      <c r="F51" s="54"/>
      <c r="G51" s="84"/>
      <c r="H51" s="87"/>
      <c r="I51" s="54"/>
    </row>
    <row r="52" spans="1:9" x14ac:dyDescent="0.25">
      <c r="A52" s="54"/>
      <c r="B52" s="294"/>
      <c r="C52" s="295"/>
      <c r="D52" s="295"/>
      <c r="E52" s="296"/>
      <c r="F52" s="54"/>
      <c r="G52" s="84"/>
      <c r="H52" s="87"/>
      <c r="I52" s="54"/>
    </row>
    <row r="53" spans="1:9" x14ac:dyDescent="0.25">
      <c r="A53" s="54"/>
      <c r="B53" s="294"/>
      <c r="C53" s="295"/>
      <c r="D53" s="295"/>
      <c r="E53" s="296"/>
      <c r="F53" s="54"/>
      <c r="G53" s="84"/>
      <c r="H53" s="87"/>
      <c r="I53" s="54"/>
    </row>
    <row r="54" spans="1:9" x14ac:dyDescent="0.25">
      <c r="A54" s="54"/>
      <c r="B54" s="294"/>
      <c r="C54" s="295"/>
      <c r="D54" s="295"/>
      <c r="E54" s="296"/>
      <c r="F54" s="54"/>
      <c r="G54" s="84"/>
      <c r="H54" s="87"/>
      <c r="I54" s="54"/>
    </row>
    <row r="55" spans="1:9" x14ac:dyDescent="0.25">
      <c r="A55" s="54"/>
      <c r="B55" s="294"/>
      <c r="C55" s="295"/>
      <c r="D55" s="295"/>
      <c r="E55" s="296"/>
      <c r="F55" s="54"/>
      <c r="G55" s="84"/>
      <c r="H55" s="87"/>
      <c r="I55" s="54"/>
    </row>
    <row r="56" spans="1:9" x14ac:dyDescent="0.25">
      <c r="A56" s="54"/>
      <c r="B56" s="294"/>
      <c r="C56" s="295"/>
      <c r="D56" s="295"/>
      <c r="E56" s="296"/>
      <c r="F56" s="54"/>
      <c r="G56" s="84"/>
      <c r="H56" s="87"/>
      <c r="I56" s="54"/>
    </row>
    <row r="57" spans="1:9" x14ac:dyDescent="0.25">
      <c r="A57" s="54"/>
      <c r="B57" s="294"/>
      <c r="C57" s="295"/>
      <c r="D57" s="295"/>
      <c r="E57" s="296"/>
      <c r="F57" s="54"/>
      <c r="G57" s="84"/>
      <c r="H57" s="87"/>
      <c r="I57" s="54"/>
    </row>
    <row r="58" spans="1:9" x14ac:dyDescent="0.25">
      <c r="A58" s="54"/>
      <c r="B58" s="294"/>
      <c r="C58" s="295"/>
      <c r="D58" s="295"/>
      <c r="E58" s="296"/>
      <c r="F58" s="54"/>
      <c r="G58" s="84"/>
      <c r="H58" s="87"/>
      <c r="I58" s="54"/>
    </row>
    <row r="59" spans="1:9" x14ac:dyDescent="0.25">
      <c r="A59" s="54"/>
      <c r="B59" s="294"/>
      <c r="C59" s="295"/>
      <c r="D59" s="295"/>
      <c r="E59" s="296"/>
      <c r="F59" s="54"/>
      <c r="G59" s="84"/>
      <c r="H59" s="87"/>
      <c r="I59" s="54"/>
    </row>
    <row r="60" spans="1:9" x14ac:dyDescent="0.25">
      <c r="A60" s="54"/>
      <c r="B60" s="294"/>
      <c r="C60" s="295"/>
      <c r="D60" s="295"/>
      <c r="E60" s="296"/>
      <c r="F60" s="54"/>
      <c r="G60" s="84"/>
      <c r="H60" s="87"/>
      <c r="I60" s="54"/>
    </row>
    <row r="61" spans="1:9" x14ac:dyDescent="0.25">
      <c r="A61" s="54"/>
      <c r="B61" s="294"/>
      <c r="C61" s="295"/>
      <c r="D61" s="295"/>
      <c r="E61" s="296"/>
      <c r="F61" s="54"/>
      <c r="G61" s="84"/>
      <c r="H61" s="87"/>
      <c r="I61" s="54"/>
    </row>
    <row r="62" spans="1:9" x14ac:dyDescent="0.25">
      <c r="A62" s="54"/>
      <c r="B62" s="294"/>
      <c r="C62" s="295"/>
      <c r="D62" s="295"/>
      <c r="E62" s="296"/>
      <c r="F62" s="54"/>
      <c r="G62" s="84"/>
      <c r="H62" s="87"/>
      <c r="I62" s="54"/>
    </row>
    <row r="63" spans="1:9" x14ac:dyDescent="0.25">
      <c r="A63" s="54"/>
      <c r="B63" s="294"/>
      <c r="C63" s="295"/>
      <c r="D63" s="295"/>
      <c r="E63" s="296"/>
      <c r="F63" s="54"/>
      <c r="G63" s="84"/>
      <c r="H63" s="87"/>
      <c r="I63" s="54"/>
    </row>
    <row r="64" spans="1:9" x14ac:dyDescent="0.25">
      <c r="A64" s="54"/>
      <c r="B64" s="294"/>
      <c r="C64" s="295"/>
      <c r="D64" s="295"/>
      <c r="E64" s="296"/>
      <c r="F64" s="54"/>
      <c r="G64" s="84"/>
      <c r="H64" s="87"/>
      <c r="I64" s="54"/>
    </row>
    <row r="65" spans="1:9" x14ac:dyDescent="0.25">
      <c r="A65" s="54"/>
      <c r="B65" s="297"/>
      <c r="C65" s="298"/>
      <c r="D65" s="298"/>
      <c r="E65" s="299"/>
      <c r="F65" s="54"/>
      <c r="G65" s="85"/>
      <c r="H65" s="88"/>
      <c r="I65" s="54"/>
    </row>
    <row r="66" spans="1:9" x14ac:dyDescent="0.25">
      <c r="A66" s="54"/>
      <c r="B66" s="54"/>
      <c r="C66" s="54"/>
      <c r="D66" s="54"/>
      <c r="E66" s="54"/>
      <c r="F66" s="54"/>
      <c r="G66" s="54"/>
      <c r="H66" s="54"/>
      <c r="I66" s="54"/>
    </row>
    <row r="67" spans="1:9" hidden="1" x14ac:dyDescent="0.25"/>
    <row r="68" spans="1:9" hidden="1" x14ac:dyDescent="0.25"/>
    <row r="69" spans="1:9" hidden="1" x14ac:dyDescent="0.25"/>
    <row r="70" spans="1:9" hidden="1" x14ac:dyDescent="0.25"/>
    <row r="71" spans="1:9" hidden="1" x14ac:dyDescent="0.25"/>
    <row r="72" spans="1:9" hidden="1" x14ac:dyDescent="0.25"/>
  </sheetData>
  <sheetProtection algorithmName="SHA-512" hashValue="rcNVorKG5+3l8Ie3/agmbJQ45rX+52uroV5r4ksMSetiqLFJyWw8Ch4evPPJuTqcKEtyJmbM8hrovRa+LeycQA==" saltValue="cmnTWjrS2L8Hr3lzUEGB/Q==" spinCount="100000" sheet="1" objects="1" scenarios="1"/>
  <mergeCells count="26">
    <mergeCell ref="B65:E65"/>
    <mergeCell ref="B60:E60"/>
    <mergeCell ref="B61:E61"/>
    <mergeCell ref="B62:E62"/>
    <mergeCell ref="B63:E63"/>
    <mergeCell ref="B64:E64"/>
    <mergeCell ref="B55:E55"/>
    <mergeCell ref="B56:E56"/>
    <mergeCell ref="B57:E57"/>
    <mergeCell ref="B58:E58"/>
    <mergeCell ref="B59:E59"/>
    <mergeCell ref="B50:E50"/>
    <mergeCell ref="B51:E51"/>
    <mergeCell ref="B52:E52"/>
    <mergeCell ref="B53:E53"/>
    <mergeCell ref="B54:E54"/>
    <mergeCell ref="B45:E45"/>
    <mergeCell ref="B46:E46"/>
    <mergeCell ref="B47:E47"/>
    <mergeCell ref="B48:E48"/>
    <mergeCell ref="B49:E49"/>
    <mergeCell ref="B2:E3"/>
    <mergeCell ref="B5:E8"/>
    <mergeCell ref="B25:E27"/>
    <mergeCell ref="C29:D29"/>
    <mergeCell ref="B44:E44"/>
  </mergeCells>
  <phoneticPr fontId="12" type="noConversion"/>
  <conditionalFormatting sqref="C11:C22">
    <cfRule type="expression" dxfId="7" priority="1">
      <formula>$M11="X"</formula>
    </cfRule>
  </conditionalFormatting>
  <dataValidations count="1">
    <dataValidation type="list" allowBlank="1" showInputMessage="1" showErrorMessage="1" sqref="D32:D39" xr:uid="{10B937D4-33AF-4B27-B1BD-8859BD55A616}">
      <formula1>$M$31:$M$43</formula1>
    </dataValidation>
  </dataValidation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798D-F46A-46AF-9C8C-D4B9ACD27D98}">
  <sheetPr>
    <tabColor rgb="FFFFC000"/>
  </sheetPr>
  <dimension ref="A1:AY386"/>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0" style="1" customWidth="1"/>
    <col min="3" max="3" width="2.85546875" style="1" customWidth="1"/>
    <col min="4" max="4" width="22.85546875" style="1" customWidth="1"/>
    <col min="5" max="5" width="2.85546875" style="1" customWidth="1"/>
    <col min="6" max="6" width="17.140625" style="1" customWidth="1"/>
    <col min="7" max="7" width="22.85546875" style="1" customWidth="1"/>
    <col min="8" max="8" width="2.85546875" style="1" customWidth="1"/>
    <col min="9" max="10" width="17.140625" style="1" customWidth="1"/>
    <col min="11" max="11" width="2.85546875" style="1" customWidth="1"/>
    <col min="12" max="12" width="22.85546875" style="1" customWidth="1"/>
    <col min="13" max="13" width="2.85546875" style="1" customWidth="1"/>
    <col min="14" max="14" width="9.140625" style="1" hidden="1" customWidth="1"/>
    <col min="15" max="15" width="17.140625" style="1" hidden="1" customWidth="1"/>
    <col min="16" max="16" width="9.140625" style="1" hidden="1" customWidth="1"/>
    <col min="17" max="17" width="14.28515625" style="1" hidden="1" customWidth="1"/>
    <col min="18" max="18" width="2.85546875" style="1" hidden="1" customWidth="1"/>
    <col min="19" max="19" width="11.42578125" style="1" hidden="1" customWidth="1"/>
    <col min="20" max="20" width="2.85546875" style="1" hidden="1" customWidth="1"/>
    <col min="21" max="21" width="17.140625" style="1" hidden="1" customWidth="1"/>
    <col min="22" max="22" width="2.85546875" style="1" hidden="1" customWidth="1"/>
    <col min="23" max="23" width="17.140625" style="1" hidden="1" customWidth="1"/>
    <col min="24" max="24" width="2.85546875" style="1" hidden="1" customWidth="1"/>
    <col min="25" max="25" width="7.140625" style="1" hidden="1" customWidth="1"/>
    <col min="26" max="26" width="2.85546875" style="1" hidden="1" customWidth="1"/>
    <col min="27" max="28" width="17.140625" style="1" hidden="1" customWidth="1"/>
    <col min="29" max="29" width="2.85546875" style="1" hidden="1" customWidth="1"/>
    <col min="30" max="31" width="17.140625" style="1" hidden="1" customWidth="1"/>
    <col min="32" max="32" width="2.85546875" style="1" hidden="1" customWidth="1"/>
    <col min="33" max="37" width="9.140625" style="1" hidden="1" customWidth="1"/>
    <col min="38" max="38" width="2.85546875" style="1" hidden="1" customWidth="1"/>
    <col min="39" max="39" width="28.5703125" style="1" hidden="1" customWidth="1"/>
    <col min="40" max="40" width="2.85546875" style="1" hidden="1" customWidth="1"/>
    <col min="41" max="41" width="35.7109375" style="1" hidden="1" customWidth="1"/>
    <col min="42" max="42" width="2.85546875" style="1" hidden="1" customWidth="1"/>
    <col min="43" max="43" width="10.7109375" style="1" hidden="1" customWidth="1"/>
    <col min="44" max="44" width="11.42578125" style="1" hidden="1" customWidth="1"/>
    <col min="45" max="45" width="2.85546875" style="1" hidden="1" customWidth="1"/>
    <col min="46" max="49" width="9.140625" style="1" hidden="1" customWidth="1"/>
    <col min="50" max="50" width="2.85546875" style="1" hidden="1" customWidth="1"/>
    <col min="51" max="51" width="22.85546875" style="1" hidden="1" customWidth="1"/>
    <col min="52" max="16384" width="9.140625" style="1" hidden="1"/>
  </cols>
  <sheetData>
    <row r="1" spans="1:51" x14ac:dyDescent="0.25">
      <c r="A1" s="54"/>
      <c r="B1" s="54"/>
      <c r="C1" s="54"/>
      <c r="D1" s="54"/>
      <c r="E1" s="54"/>
      <c r="F1" s="54"/>
      <c r="G1" s="54"/>
      <c r="H1" s="54"/>
      <c r="I1" s="54"/>
      <c r="J1" s="54"/>
      <c r="K1" s="54"/>
      <c r="L1" s="54"/>
      <c r="M1" s="54"/>
      <c r="AH1" s="302" t="s">
        <v>34</v>
      </c>
      <c r="AI1" s="303"/>
    </row>
    <row r="2" spans="1:51" ht="15" customHeight="1" x14ac:dyDescent="0.25">
      <c r="A2" s="54"/>
      <c r="B2" s="252" t="s">
        <v>4</v>
      </c>
      <c r="C2" s="253"/>
      <c r="D2" s="254"/>
      <c r="E2" s="54"/>
      <c r="F2" s="270" t="s">
        <v>116</v>
      </c>
      <c r="G2" s="271"/>
      <c r="H2" s="271"/>
      <c r="I2" s="272"/>
      <c r="J2" s="40" t="s">
        <v>31</v>
      </c>
      <c r="K2" s="54"/>
      <c r="L2" s="307" t="s">
        <v>126</v>
      </c>
      <c r="M2" s="54"/>
      <c r="Q2" s="141" t="str">
        <f>IF('Intro &amp; Setup'!$Y$16="", "", 'Intro &amp; Setup'!$Y$16)</f>
        <v>Child Name</v>
      </c>
      <c r="AE2" s="150" t="str">
        <f>'Types, Rates &amp; Payments'!$C$39</f>
        <v>Bank Holidays</v>
      </c>
      <c r="AG2" s="34" t="s">
        <v>5</v>
      </c>
      <c r="AH2" s="131">
        <f>'Intro &amp; Setup'!$U28</f>
        <v>43759</v>
      </c>
      <c r="AI2" s="132">
        <f>'Intro &amp; Setup'!$Z28</f>
        <v>43763</v>
      </c>
      <c r="AJ2" s="156" t="s">
        <v>17</v>
      </c>
      <c r="AK2" s="52" t="str">
        <f>IF('Intro &amp; Setup'!$AP17="", "", 'Intro &amp; Setup'!$AP17)</f>
        <v>Open</v>
      </c>
      <c r="AY2" s="9" t="s">
        <v>39</v>
      </c>
    </row>
    <row r="3" spans="1:51" x14ac:dyDescent="0.25">
      <c r="A3" s="54"/>
      <c r="B3" s="255"/>
      <c r="C3" s="256"/>
      <c r="D3" s="257"/>
      <c r="E3" s="54"/>
      <c r="F3" s="273"/>
      <c r="G3" s="274"/>
      <c r="H3" s="274"/>
      <c r="I3" s="275"/>
      <c r="J3" s="41" t="s">
        <v>35</v>
      </c>
      <c r="K3" s="54"/>
      <c r="L3" s="308"/>
      <c r="M3" s="54"/>
      <c r="AG3" s="35" t="s">
        <v>6</v>
      </c>
      <c r="AH3" s="133">
        <f>'Intro &amp; Setup'!$U29</f>
        <v>43819</v>
      </c>
      <c r="AI3" s="134">
        <f>'Intro &amp; Setup'!$Z29</f>
        <v>43833</v>
      </c>
      <c r="AJ3" s="157" t="s">
        <v>19</v>
      </c>
      <c r="AK3" s="53" t="str">
        <f>IF('Intro &amp; Setup'!$AP18="", "", 'Intro &amp; Setup'!$AP18)</f>
        <v>Open</v>
      </c>
      <c r="AM3" s="9" t="s">
        <v>10</v>
      </c>
      <c r="AN3" s="9"/>
      <c r="AO3" s="31">
        <f>YEAR($AE$4)</f>
        <v>2019</v>
      </c>
      <c r="AP3" s="17"/>
      <c r="AQ3" s="9" t="s">
        <v>11</v>
      </c>
      <c r="AR3" s="9" t="s">
        <v>0</v>
      </c>
      <c r="AT3" s="9" t="s">
        <v>12</v>
      </c>
      <c r="AU3" s="9" t="s">
        <v>13</v>
      </c>
      <c r="AV3" s="9" t="s">
        <v>14</v>
      </c>
      <c r="AW3" s="9" t="s">
        <v>15</v>
      </c>
      <c r="AY3" s="57"/>
    </row>
    <row r="4" spans="1:51" x14ac:dyDescent="0.25">
      <c r="A4" s="54"/>
      <c r="B4" s="304" t="str">
        <f>$Q$2</f>
        <v>Child Name</v>
      </c>
      <c r="C4" s="304"/>
      <c r="D4" s="304"/>
      <c r="E4" s="54"/>
      <c r="F4" s="273"/>
      <c r="G4" s="274"/>
      <c r="H4" s="274"/>
      <c r="I4" s="275"/>
      <c r="J4" s="42" t="s">
        <v>36</v>
      </c>
      <c r="K4" s="54"/>
      <c r="L4" s="308"/>
      <c r="M4" s="54"/>
      <c r="AE4" s="130">
        <f>'Intro &amp; Setup'!$AC$21</f>
        <v>43709</v>
      </c>
      <c r="AG4" s="35" t="s">
        <v>7</v>
      </c>
      <c r="AH4" s="133">
        <f>'Intro &amp; Setup'!$U30</f>
        <v>43878</v>
      </c>
      <c r="AI4" s="134">
        <f>'Intro &amp; Setup'!$Z30</f>
        <v>43882</v>
      </c>
      <c r="AJ4" s="157" t="s">
        <v>21</v>
      </c>
      <c r="AK4" s="53" t="str">
        <f>IF('Intro &amp; Setup'!$AP19="", "", 'Intro &amp; Setup'!$AP19)</f>
        <v>Open</v>
      </c>
      <c r="AM4" s="18" t="s">
        <v>16</v>
      </c>
      <c r="AO4" s="19">
        <f>IF(AQ4="Sat", AR4+2, IF(AQ4="Sun", AR4+1, AR4))</f>
        <v>43466</v>
      </c>
      <c r="AP4" s="20"/>
      <c r="AQ4" s="21" t="str">
        <f>TEXT(AR4, "ddd")</f>
        <v>Tue</v>
      </c>
      <c r="AR4" s="22">
        <f>DATE(AO3, MONTH(1), DAY(1))</f>
        <v>43466</v>
      </c>
      <c r="AT4" s="10" t="s">
        <v>17</v>
      </c>
      <c r="AU4" s="10">
        <v>0</v>
      </c>
      <c r="AV4" s="10">
        <v>0</v>
      </c>
      <c r="AW4" s="10">
        <v>3</v>
      </c>
      <c r="AY4" s="10" t="str">
        <f>IF('Types, Rates &amp; Payments'!$C11="", "", 'Types, Rates &amp; Payments'!$C11)</f>
        <v>Half Day</v>
      </c>
    </row>
    <row r="5" spans="1:51" x14ac:dyDescent="0.25">
      <c r="A5" s="54"/>
      <c r="B5" s="300" t="s">
        <v>49</v>
      </c>
      <c r="C5" s="54"/>
      <c r="D5" s="54"/>
      <c r="E5" s="123"/>
      <c r="F5" s="273"/>
      <c r="G5" s="274"/>
      <c r="H5" s="274"/>
      <c r="I5" s="275"/>
      <c r="J5" s="43" t="s">
        <v>34</v>
      </c>
      <c r="K5" s="54"/>
      <c r="L5" s="308"/>
      <c r="M5" s="54"/>
      <c r="Y5" s="10" t="s">
        <v>118</v>
      </c>
      <c r="AE5" s="128">
        <f>DATE(YEAR(AE4)+1, MONTH(AE4), DAY(AE4)-1)</f>
        <v>44074</v>
      </c>
      <c r="AG5" s="35" t="s">
        <v>8</v>
      </c>
      <c r="AH5" s="133">
        <f>'Intro &amp; Setup'!$U31</f>
        <v>43927</v>
      </c>
      <c r="AI5" s="134">
        <f>'Intro &amp; Setup'!$Z31</f>
        <v>43938</v>
      </c>
      <c r="AJ5" s="7" t="s">
        <v>23</v>
      </c>
      <c r="AK5" s="53" t="str">
        <f>IF('Intro &amp; Setup'!$AP20="", "", 'Intro &amp; Setup'!$AP20)</f>
        <v>Closed</v>
      </c>
      <c r="AM5" s="23" t="s">
        <v>18</v>
      </c>
      <c r="AO5" s="24">
        <f>AR5-INDEX(AW4:AW10, MATCH(AQ5, AT4:AT10, 0))</f>
        <v>43574</v>
      </c>
      <c r="AP5" s="20"/>
      <c r="AQ5" s="25" t="str">
        <f t="shared" ref="AQ5:AQ6" si="0">TEXT(AR5, "ddd")</f>
        <v>Sun</v>
      </c>
      <c r="AR5" s="26">
        <f>DATE(YEAR(AR4),MONTH(DATE(YEAR(AR4),MONTH(1),DAY(1)))+((INT(((MOD((19*(MOD(YEAR(AR4),19))+(INT(YEAR(AR4)/100))-(INT(INT(YEAR(AR4)/100)/4))-(INT(((INT(YEAR(AR4)/100))-(INT(((INT(YEAR(AR4)/100))+8)/25))+1)/3))+15),30))+(MOD((32+2*(MOD(INT(YEAR(AR4)/100),4))+2*(INT((MOD(YEAR(AR4),100))/4))-(MOD((19*(MOD(YEAR(AR4),19))+(INT(YEAR(AR4)/100))-(INT(INT(YEAR(AR4)/100)/4))-(INT(((INT(YEAR(AR4)/100))-(INT(((INT(YEAR(AR4)/100))+8)/25))+1)/3))+15),30))-(MOD((MOD(YEAR(AR4),100)),4))),7))-7*(INT(((MOD(YEAR(AR4),19))+11*(MOD((19*(MOD(YEAR(AR4),19))+(INT(YEAR(AR4)/100))-(INT(INT(YEAR(AR4)/100)/4))-(INT(((INT(YEAR(AR4)/100))-(INT(((INT(YEAR(AR4)/100))+8)/25))+1)/3))+15),30))+22*(MOD((32+2*(MOD(INT(YEAR(AR4)/100),4))+2*(INT((MOD(YEAR(AR4),100))/4))-(MOD((19*(MOD(YEAR(AR4),19))+(INT(YEAR(AR4)/100))-(INT(INT(YEAR(AR4)/100)/4))-(INT(((INT(YEAR(AR4)/100))-(INT(((INT(YEAR(AR4)/100))+8)/25))+1)/3))+15),30))-(MOD((MOD(YEAR(AR4),100)),4))),7)))/451))+114)/31))-1),DAY(DATE(YEAR(AR4),MONTH(1),DAY(1)))+(((MOD(((MOD((19*(MOD(YEAR(AR4),19))+(INT(YEAR(AR4)/100))-(INT(INT(YEAR(AR4)/100)/4))-(INT(((INT(YEAR(AR4)/100))-(INT(((INT(YEAR(AR4)/100))+8)/25))+1)/3))+15),30))+(MOD((32+2*(MOD(INT(YEAR(AR4)/100),4))+2*(INT((MOD(YEAR(AR4),100))/4))-(MOD((19*(MOD(YEAR(AR4),19))+(INT(YEAR(AR4)/100))-(INT(INT(YEAR(AR4)/100)/4))-(INT(((INT(YEAR(AR4)/100))-(INT(((INT(YEAR(AR4)/100))+8)/25))+1)/3))+15),30))-(MOD((MOD(YEAR(AR4),100)),4))),7))-7*(INT(((MOD(YEAR(AR4),19))+11*(MOD((19*(MOD(YEAR(AR4),19))+(INT(YEAR(AR4)/100))-(INT(INT(YEAR(AR4)/100)/4))-(INT(((INT(YEAR(AR4)/100))-(INT(((INT(YEAR(AR4)/100))+8)/25))+1)/3))+15),30))+22*(MOD((32+2*(MOD(INT(YEAR(AR4)/100),4))+2*(INT((MOD(YEAR(AR4),100))/4))-(MOD((19*(MOD(YEAR(AR4),19))+(INT(YEAR(AR4)/100))-(INT(INT(YEAR(AR4)/100)/4))-(INT(((INT(YEAR(AR4)/100))-(INT(((INT(YEAR(AR4)/100))+8)/25))+1)/3))+15),30))-(MOD((MOD(YEAR(AR4),100)),4))),7)))/451))+114),31))+1)-1))</f>
        <v>43576</v>
      </c>
      <c r="AT5" s="11" t="s">
        <v>19</v>
      </c>
      <c r="AU5" s="11">
        <v>1</v>
      </c>
      <c r="AV5" s="11">
        <v>6</v>
      </c>
      <c r="AW5" s="11">
        <v>4</v>
      </c>
      <c r="AY5" s="11" t="str">
        <f>IF('Types, Rates &amp; Payments'!$C12="", "", 'Types, Rates &amp; Payments'!$C12)</f>
        <v>Full Day</v>
      </c>
    </row>
    <row r="6" spans="1:51" x14ac:dyDescent="0.25">
      <c r="A6" s="54"/>
      <c r="B6" s="301"/>
      <c r="C6" s="54"/>
      <c r="E6" s="54"/>
      <c r="F6" s="276"/>
      <c r="G6" s="277"/>
      <c r="H6" s="277"/>
      <c r="I6" s="278"/>
      <c r="J6" s="44" t="s">
        <v>37</v>
      </c>
      <c r="K6" s="54"/>
      <c r="L6" s="309"/>
      <c r="M6" s="54"/>
      <c r="Y6" s="12" t="s">
        <v>119</v>
      </c>
      <c r="AG6" s="36" t="s">
        <v>9</v>
      </c>
      <c r="AH6" s="133">
        <f>'Intro &amp; Setup'!$U32</f>
        <v>43976</v>
      </c>
      <c r="AI6" s="134">
        <f>'Intro &amp; Setup'!$Z32</f>
        <v>43980</v>
      </c>
      <c r="AJ6" s="8" t="s">
        <v>25</v>
      </c>
      <c r="AK6" s="137" t="str">
        <f>IF('Intro &amp; Setup'!$AP21="", "", 'Intro &amp; Setup'!$AP21)</f>
        <v>Open</v>
      </c>
      <c r="AM6" s="23" t="s">
        <v>20</v>
      </c>
      <c r="AO6" s="24">
        <f>AO5+3</f>
        <v>43577</v>
      </c>
      <c r="AP6" s="20"/>
      <c r="AQ6" s="25" t="str">
        <f t="shared" si="0"/>
        <v>Sun</v>
      </c>
      <c r="AR6" s="26">
        <f>AR5</f>
        <v>43576</v>
      </c>
      <c r="AT6" s="11" t="s">
        <v>21</v>
      </c>
      <c r="AU6" s="11">
        <v>2</v>
      </c>
      <c r="AV6" s="11">
        <v>5</v>
      </c>
      <c r="AW6" s="11">
        <v>5</v>
      </c>
      <c r="AY6" s="11" t="str">
        <f>IF('Types, Rates &amp; Payments'!$C13="", "", 'Types, Rates &amp; Payments'!$C13)</f>
        <v/>
      </c>
    </row>
    <row r="7" spans="1:51" x14ac:dyDescent="0.25">
      <c r="A7" s="54"/>
      <c r="B7" s="61">
        <f ca="1">'Types, Rates &amp; Payments'!$H$4</f>
        <v>192</v>
      </c>
      <c r="C7" s="54"/>
      <c r="D7" s="2" t="s">
        <v>42</v>
      </c>
      <c r="E7" s="54"/>
      <c r="F7" s="54"/>
      <c r="G7" s="54"/>
      <c r="H7" s="54"/>
      <c r="I7" s="54"/>
      <c r="J7" s="54"/>
      <c r="K7" s="54"/>
      <c r="L7" s="54"/>
      <c r="M7" s="54"/>
      <c r="Q7" s="9" t="s">
        <v>44</v>
      </c>
      <c r="AH7" s="135">
        <f>'Intro &amp; Setup'!$U33</f>
        <v>44034</v>
      </c>
      <c r="AI7" s="136">
        <f>'Intro &amp; Setup'!$Z33</f>
        <v>44043</v>
      </c>
      <c r="AM7" s="23" t="s">
        <v>22</v>
      </c>
      <c r="AO7" s="24">
        <f>AR7+INDEX(AV4:AV10, MATCH(AQ7, AT4:AT10, 0))</f>
        <v>43591</v>
      </c>
      <c r="AP7" s="20"/>
      <c r="AQ7" s="25" t="str">
        <f>TEXT(AR7, "ddd")</f>
        <v>Wed</v>
      </c>
      <c r="AR7" s="26">
        <f>DATE(AO3, 5, 1)</f>
        <v>43586</v>
      </c>
      <c r="AT7" s="11" t="s">
        <v>23</v>
      </c>
      <c r="AU7" s="11">
        <v>3</v>
      </c>
      <c r="AV7" s="11">
        <v>4</v>
      </c>
      <c r="AW7" s="11">
        <v>6</v>
      </c>
      <c r="AY7" s="11" t="str">
        <f>IF('Types, Rates &amp; Payments'!$C14="", "", 'Types, Rates &amp; Payments'!$C14)</f>
        <v/>
      </c>
    </row>
    <row r="8" spans="1:51" x14ac:dyDescent="0.25">
      <c r="A8" s="142" t="s">
        <v>108</v>
      </c>
      <c r="B8" s="143" t="s">
        <v>109</v>
      </c>
      <c r="C8" s="142" t="s">
        <v>108</v>
      </c>
      <c r="D8" s="54"/>
      <c r="E8" s="54"/>
      <c r="F8" s="54"/>
      <c r="G8" s="2" t="s">
        <v>38</v>
      </c>
      <c r="H8" s="54"/>
      <c r="I8" s="56">
        <f>SUM($I$11:$I$376)</f>
        <v>192</v>
      </c>
      <c r="J8" s="51">
        <f>SUM($J$11:$J$376)</f>
        <v>1.5</v>
      </c>
      <c r="K8" s="54"/>
      <c r="L8" s="54"/>
      <c r="M8" s="54"/>
      <c r="Q8" s="56">
        <f ca="1">SUM($Q$11:$Q$376)</f>
        <v>192</v>
      </c>
      <c r="AA8" s="305" t="s">
        <v>51</v>
      </c>
      <c r="AB8" s="306"/>
      <c r="AD8" s="305" t="s">
        <v>52</v>
      </c>
      <c r="AE8" s="306"/>
      <c r="AK8" s="13">
        <f ca="1">TODAY()</f>
        <v>43801</v>
      </c>
      <c r="AM8" s="23" t="s">
        <v>24</v>
      </c>
      <c r="AO8" s="24">
        <f>AR8-INDEX(AU4:AU10, MATCH(AQ8, AT4:AT10, 0))</f>
        <v>43612</v>
      </c>
      <c r="AP8" s="20"/>
      <c r="AQ8" s="25" t="str">
        <f>TEXT(AR8, "ddd")</f>
        <v>Fri</v>
      </c>
      <c r="AR8" s="26">
        <f>DATE(AO3, 5, 31)</f>
        <v>43616</v>
      </c>
      <c r="AT8" s="11" t="s">
        <v>25</v>
      </c>
      <c r="AU8" s="11">
        <v>4</v>
      </c>
      <c r="AV8" s="11">
        <v>3</v>
      </c>
      <c r="AW8" s="11">
        <v>0</v>
      </c>
      <c r="AY8" s="11" t="str">
        <f>IF('Types, Rates &amp; Payments'!$C15="", "", 'Types, Rates &amp; Payments'!$C15)</f>
        <v/>
      </c>
    </row>
    <row r="9" spans="1:51" x14ac:dyDescent="0.25">
      <c r="A9" s="54"/>
      <c r="B9" s="54"/>
      <c r="C9" s="54"/>
      <c r="D9" s="54"/>
      <c r="E9" s="54"/>
      <c r="F9" s="250" t="s">
        <v>86</v>
      </c>
      <c r="G9" s="250"/>
      <c r="H9" s="54"/>
      <c r="I9" s="54"/>
      <c r="J9" s="54"/>
      <c r="K9" s="54"/>
      <c r="L9" s="54"/>
      <c r="M9" s="54"/>
      <c r="AM9" s="23" t="s">
        <v>26</v>
      </c>
      <c r="AO9" s="24">
        <f>AR9-INDEX(AU4:AU10, MATCH(AQ9, AT4:AT10, 0))</f>
        <v>43703</v>
      </c>
      <c r="AP9" s="20"/>
      <c r="AQ9" s="25" t="str">
        <f>TEXT(AR9, "ddd")</f>
        <v>Sat</v>
      </c>
      <c r="AR9" s="26">
        <f>DATE(AO3, 8, 31)</f>
        <v>43708</v>
      </c>
      <c r="AT9" s="11" t="s">
        <v>27</v>
      </c>
      <c r="AU9" s="11">
        <v>5</v>
      </c>
      <c r="AV9" s="11">
        <v>2</v>
      </c>
      <c r="AW9" s="11">
        <v>1</v>
      </c>
      <c r="AY9" s="11" t="str">
        <f>IF('Types, Rates &amp; Payments'!$C16="", "", 'Types, Rates &amp; Payments'!$C16)</f>
        <v/>
      </c>
    </row>
    <row r="10" spans="1:51" x14ac:dyDescent="0.25">
      <c r="A10" s="54"/>
      <c r="B10" s="2" t="s">
        <v>0</v>
      </c>
      <c r="C10" s="54"/>
      <c r="D10" s="5" t="s">
        <v>1</v>
      </c>
      <c r="E10" s="54"/>
      <c r="F10" s="119" t="s">
        <v>84</v>
      </c>
      <c r="G10" s="120" t="s">
        <v>85</v>
      </c>
      <c r="H10" s="54"/>
      <c r="I10" s="3" t="s">
        <v>2</v>
      </c>
      <c r="J10" s="4" t="s">
        <v>3</v>
      </c>
      <c r="K10" s="54"/>
      <c r="L10" s="148" t="s">
        <v>125</v>
      </c>
      <c r="M10" s="54"/>
      <c r="O10" s="9" t="s">
        <v>120</v>
      </c>
      <c r="Q10" s="9" t="s">
        <v>43</v>
      </c>
      <c r="S10" s="9" t="s">
        <v>55</v>
      </c>
      <c r="U10" s="107" t="s">
        <v>56</v>
      </c>
      <c r="W10" s="9" t="s">
        <v>64</v>
      </c>
      <c r="Y10" s="9" t="s">
        <v>51</v>
      </c>
      <c r="AA10" s="9" t="s">
        <v>50</v>
      </c>
      <c r="AB10" s="9" t="s">
        <v>3</v>
      </c>
      <c r="AC10" s="9"/>
      <c r="AD10" s="9" t="s">
        <v>50</v>
      </c>
      <c r="AE10" s="9" t="s">
        <v>3</v>
      </c>
      <c r="AG10" s="9" t="s">
        <v>1</v>
      </c>
      <c r="AH10" s="9" t="str">
        <f>$AG$2</f>
        <v>BH</v>
      </c>
      <c r="AI10" s="9" t="str">
        <f>$AG$3</f>
        <v>WE</v>
      </c>
      <c r="AJ10" s="9" t="str">
        <f>$AG$4</f>
        <v>CL</v>
      </c>
      <c r="AK10" s="9" t="str">
        <f>$AG$5</f>
        <v>SH</v>
      </c>
      <c r="AM10" s="23" t="s">
        <v>28</v>
      </c>
      <c r="AO10" s="24">
        <f>IF(OR(AQ10="Sat", AQ10="Sun"), AR10+INDEX(AV4:AV10, MATCH(AQ10, AT4:AT10, 0)), AR10)</f>
        <v>43824</v>
      </c>
      <c r="AP10" s="20"/>
      <c r="AQ10" s="11" t="str">
        <f t="shared" ref="AQ10:AQ11" si="1">TEXT(AR10, "ddd")</f>
        <v>Wed</v>
      </c>
      <c r="AR10" s="26">
        <f>DATE(AO3, 12, 25)</f>
        <v>43824</v>
      </c>
      <c r="AT10" s="12" t="s">
        <v>29</v>
      </c>
      <c r="AU10" s="12">
        <v>6</v>
      </c>
      <c r="AV10" s="12">
        <v>1</v>
      </c>
      <c r="AW10" s="12">
        <v>2</v>
      </c>
      <c r="AY10" s="11" t="str">
        <f>IF('Types, Rates &amp; Payments'!$C17="", "", 'Types, Rates &amp; Payments'!$C17)</f>
        <v/>
      </c>
    </row>
    <row r="11" spans="1:51" x14ac:dyDescent="0.25">
      <c r="A11" s="62" t="str">
        <f ca="1">IF($B11="", "", IF($B11=$AK$8, "*", ""))</f>
        <v/>
      </c>
      <c r="B11" s="144">
        <f>$AE$4</f>
        <v>43709</v>
      </c>
      <c r="C11" s="62" t="str">
        <f ca="1">IF($B11="", "", IF($B11=$AK$8, "*", ""))</f>
        <v/>
      </c>
      <c r="D11" s="95" t="s">
        <v>139</v>
      </c>
      <c r="E11" s="122" t="str">
        <f>$Y11</f>
        <v/>
      </c>
      <c r="F11" s="124"/>
      <c r="G11" s="126"/>
      <c r="H11" s="54"/>
      <c r="I11" s="48" t="str">
        <f>IF($D11="", "", IFERROR(INDEX('Types, Rates &amp; Payments'!$D$11:$D$22, MATCH($D11, 'Types, Rates &amp; Payments'!$C$11:$C$22, 0))+$F11, ""))</f>
        <v/>
      </c>
      <c r="J11" s="45" t="str">
        <f>IF($D11="", "", IFERROR(INDEX('Types, Rates &amp; Payments'!$E$11:$E$22, MATCH($D11, 'Types, Rates &amp; Payments'!$C$11:$C$22, 0)), ""))</f>
        <v/>
      </c>
      <c r="K11" s="54"/>
      <c r="L11" s="52" t="str">
        <f>IF($O11="", "", IF($E11=$Y$5, IF($D11="", "", $D11), IF(IFERROR(INDEX('Types, Rates &amp; Payments'!$D$32:$D$39, MATCH($O11, 'Types, Rates &amp; Payments'!$C$32:$C$39, 0)), "")="", "", IFERROR(INDEX('Types, Rates &amp; Payments'!$D$32:$D$39, MATCH($O11, 'Types, Rates &amp; Payments'!$C$32:$C$39, 0)), ""))))</f>
        <v/>
      </c>
      <c r="M11" s="54"/>
      <c r="O11" s="10" t="str">
        <f>IF(OR($AG11=$AG$3, $AG11=$AG$6), TEXT($B11, "dddd"), IF($AG11=$AG$2, $AE$2, ""))</f>
        <v>Sunday</v>
      </c>
      <c r="Q11" s="63">
        <f ca="1">IF(OR($I11="", $B11&gt;$AK$8), 0, $I11)</f>
        <v>0</v>
      </c>
      <c r="S11" s="10" t="str">
        <f>IF($B11="", "", TEXT($B11, "mmm yyyy"))</f>
        <v>Sep 2019</v>
      </c>
      <c r="U11" s="10" t="str">
        <f>IF(OR($D11="", $S11=""), "", _xlfn.CONCAT($D11, " - ", $S11))</f>
        <v/>
      </c>
      <c r="W11" s="10" t="str">
        <f>IF(OR($D11="", $S11=""), "", _xlfn.CONCAT($D11, " - ", TEXT($B11, "dddd")))</f>
        <v/>
      </c>
      <c r="Y11" s="10" t="str">
        <f>IF(OR($B11="", $D11=""), "", IF($B11&lt;=$AK$8, $Y$5, $Y$6))</f>
        <v/>
      </c>
      <c r="AA11" s="48" t="str">
        <f ca="1">IF($B11="", "", IF($B11&gt;$AK$8, "", I11))</f>
        <v/>
      </c>
      <c r="AB11" s="45" t="str">
        <f ca="1">IF($B11="", "", IF($B11&gt;$AK$8, "", J11))</f>
        <v/>
      </c>
      <c r="AD11" s="48" t="str">
        <f ca="1">IF($B11="", "", IF($B11&lt;=$AK$8, "", I11))</f>
        <v/>
      </c>
      <c r="AE11" s="45" t="str">
        <f ca="1">IF($B11="", "", IF($B11&lt;=$AK$8, "", J11))</f>
        <v/>
      </c>
      <c r="AG11" s="10" t="str">
        <f>IF($B11="", "", IF($AK11="X", $AK$10, IF($AJ11="X", $AJ$10, IF($AH11="X", $AH$10, IF($AI11="X", $AI$10, $AG$6)))))</f>
        <v>WE</v>
      </c>
      <c r="AH11" s="34" t="str">
        <f t="shared" ref="AH11:AH74" si="2">IF($B11="", "", IF(COUNTIF($AM$25:$AM$49, $B11), "X", ""))</f>
        <v/>
      </c>
      <c r="AI11" s="14" t="str">
        <f>IF($B11="", "", IF(TEXT($B11, "ddd")="Sat", "X", IF(TEXT($B11, "ddd")="Sun", "X", "")))</f>
        <v>X</v>
      </c>
      <c r="AJ11" s="14" t="str">
        <f>IFERROR(IF($B11="", "", IF(INDEX($AK$2:$AK$6, MATCH(TEXT($B11, "ddd"), $AJ$2:$AJ$6, 0))="Closed", "X", "")), "")</f>
        <v/>
      </c>
      <c r="AK11" s="37" t="str">
        <f>IF($B11="", "", IF(OR(AND($B11&gt;=$AH$2, $B11&lt;=$AI$2), AND($B11&gt;=$AH$3, $B11&lt;=$AI$3), AND($B11&gt;=$AH$4, $B11&lt;=$AI$4), AND($B11&gt;=$AH$5, $B11&lt;=$AI$5), AND($B11&gt;=$AH$6, $B11&lt;=$AI$6), AND($B11&gt;=$AH$7, $B11&lt;=$AI$7)), "X", ""))</f>
        <v/>
      </c>
      <c r="AM11" s="27" t="s">
        <v>30</v>
      </c>
      <c r="AO11" s="28">
        <f>IF(AQ10="Sat", AO10+1, IF(AQ11="Sat", AR11+INDEX(AV4:AV10, MATCH(AQ11, AT4:AT10, 0)), AR11))</f>
        <v>43825</v>
      </c>
      <c r="AP11" s="20"/>
      <c r="AQ11" s="12" t="str">
        <f t="shared" si="1"/>
        <v>Thu</v>
      </c>
      <c r="AR11" s="29">
        <f>DATE(AO3, 12, 26)</f>
        <v>43825</v>
      </c>
      <c r="AY11" s="11" t="str">
        <f>IF('Types, Rates &amp; Payments'!$C18="", "", 'Types, Rates &amp; Payments'!$C18)</f>
        <v/>
      </c>
    </row>
    <row r="12" spans="1:51" x14ac:dyDescent="0.25">
      <c r="A12" s="62" t="str">
        <f t="shared" ref="A12:A75" ca="1" si="3">IF($B12="", "", IF($B12=$AK$8, "*", ""))</f>
        <v/>
      </c>
      <c r="B12" s="145">
        <f t="shared" ref="B12:B75" si="4">IF(B11="", "", IF(B11+1&gt;$AE$5, "", B11+1))</f>
        <v>43710</v>
      </c>
      <c r="C12" s="62" t="str">
        <f t="shared" ref="C12:C75" ca="1" si="5">IF($B12="", "", IF($B12=$AK$8, "*", ""))</f>
        <v/>
      </c>
      <c r="D12" s="96" t="s">
        <v>138</v>
      </c>
      <c r="E12" s="122" t="str">
        <f t="shared" ref="E12:E75" ca="1" si="6">$Y12</f>
        <v>✓</v>
      </c>
      <c r="F12" s="125"/>
      <c r="G12" s="127"/>
      <c r="H12" s="54"/>
      <c r="I12" s="49">
        <f>IF($D12="", "", IFERROR(INDEX('Types, Rates &amp; Payments'!$D$11:$D$22, MATCH($D12, 'Types, Rates &amp; Payments'!$C$11:$C$22, 0))+$F12, ""))</f>
        <v>32</v>
      </c>
      <c r="J12" s="46">
        <f>IF($D12="", "", IFERROR(INDEX('Types, Rates &amp; Payments'!$E$11:$E$22, MATCH($D12, 'Types, Rates &amp; Payments'!$C$11:$C$22, 0)), ""))</f>
        <v>0.25</v>
      </c>
      <c r="K12" s="54"/>
      <c r="L12" s="53" t="str">
        <f ca="1">IF($O12="", "", IF($E12=$Y$5, IF($D12="", "", $D12), IF(IFERROR(INDEX('Types, Rates &amp; Payments'!$D$32:$D$39, MATCH($O12, 'Types, Rates &amp; Payments'!$C$32:$C$39, 0)), "")="", "", IFERROR(INDEX('Types, Rates &amp; Payments'!$D$32:$D$39, MATCH($O12, 'Types, Rates &amp; Payments'!$C$32:$C$39, 0)), ""))))</f>
        <v>Full Day</v>
      </c>
      <c r="M12" s="54"/>
      <c r="O12" s="11" t="str">
        <f t="shared" ref="O12:O75" si="7">IF(OR($AG12=$AG$3, $AG12=$AG$6), TEXT($B12, "dddd"), IF($AG12=$AG$2, $AE$2, ""))</f>
        <v>Monday</v>
      </c>
      <c r="Q12" s="64">
        <f t="shared" ref="Q12:Q75" ca="1" si="8">IF(OR($I12="", $B12&gt;$AK$8), 0, $I12)</f>
        <v>32</v>
      </c>
      <c r="S12" s="11" t="str">
        <f t="shared" ref="S12:S75" si="9">IF($B12="", "", TEXT($B12, "mmm yyyy"))</f>
        <v>Sep 2019</v>
      </c>
      <c r="U12" s="11" t="str">
        <f t="shared" ref="U12:U75" si="10">IF(OR($D12="", $S12=""), "", _xlfn.CONCAT($D12, " - ", $S12))</f>
        <v>Full Day - Sep 2019</v>
      </c>
      <c r="W12" s="11" t="str">
        <f t="shared" ref="W12:W75" si="11">IF(OR($D12="", $S12=""), "", _xlfn.CONCAT($D12, " - ", TEXT($B12, "dddd")))</f>
        <v>Full Day - Monday</v>
      </c>
      <c r="Y12" s="11" t="str">
        <f t="shared" ref="Y12:Y75" ca="1" si="12">IF(OR($B12="", $D12=""), "", IF($B12&lt;=$AK$8, $Y$5, $Y$6))</f>
        <v>✓</v>
      </c>
      <c r="AA12" s="49">
        <f t="shared" ref="AA12:AA75" ca="1" si="13">IF($B12="", "", IF($B12&gt;$AK$8, "", I12))</f>
        <v>32</v>
      </c>
      <c r="AB12" s="46">
        <f t="shared" ref="AB12:AB75" ca="1" si="14">IF($B12="", "", IF($B12&gt;$AK$8, "", J12))</f>
        <v>0.25</v>
      </c>
      <c r="AD12" s="49" t="str">
        <f t="shared" ref="AD12:AD75" ca="1" si="15">IF($B12="", "", IF($B12&lt;=$AK$8, "", I12))</f>
        <v/>
      </c>
      <c r="AE12" s="46" t="str">
        <f t="shared" ref="AE12:AE75" ca="1" si="16">IF($B12="", "", IF($B12&lt;=$AK$8, "", J12))</f>
        <v/>
      </c>
      <c r="AG12" s="11" t="str">
        <f t="shared" ref="AG12:AG75" si="17">IF($B12="", "", IF($AK12="X", $AK$10, IF($AJ12="X", $AJ$10, IF($AH12="X", $AH$10, IF($AI12="X", $AI$10, $AG$6)))))</f>
        <v>OP</v>
      </c>
      <c r="AH12" s="35" t="str">
        <f t="shared" si="2"/>
        <v/>
      </c>
      <c r="AI12" s="15" t="str">
        <f t="shared" ref="AI12:AI75" si="18">IF($B12="", "", IF(TEXT($B12, "ddd")="Sat", "X", IF(TEXT($B12, "ddd")="Sun", "X", "")))</f>
        <v/>
      </c>
      <c r="AJ12" s="15" t="str">
        <f t="shared" ref="AJ12:AJ75" si="19">IFERROR(IF($B12="", "", IF(INDEX($AK$2:$AK$6, MATCH(TEXT($B12, "ddd"), $AJ$2:$AJ$6, 0))="Closed", "X", "")), "")</f>
        <v/>
      </c>
      <c r="AK12" s="38" t="str">
        <f t="shared" ref="AK12:AK75" si="20">IF($B12="", "", IF(OR(AND($B12&gt;=$AH$2, $B12&lt;=$AI$2), AND($B12&gt;=$AH$3, $B12&lt;=$AI$3), AND($B12&gt;=$AH$4, $B12&lt;=$AI$4), AND($B12&gt;=$AH$5, $B12&lt;=$AI$5), AND($B12&gt;=$AH$6, $B12&lt;=$AI$6), AND($B12&gt;=$AH$7, $B12&lt;=$AI$7)), "X", ""))</f>
        <v/>
      </c>
      <c r="AY12" s="11" t="str">
        <f>IF('Types, Rates &amp; Payments'!$C19="", "", 'Types, Rates &amp; Payments'!$C19)</f>
        <v/>
      </c>
    </row>
    <row r="13" spans="1:51" x14ac:dyDescent="0.25">
      <c r="A13" s="62" t="str">
        <f t="shared" ca="1" si="3"/>
        <v/>
      </c>
      <c r="B13" s="145">
        <f t="shared" si="4"/>
        <v>43711</v>
      </c>
      <c r="C13" s="62" t="str">
        <f t="shared" ca="1" si="5"/>
        <v/>
      </c>
      <c r="D13" s="96" t="s">
        <v>137</v>
      </c>
      <c r="E13" s="122" t="str">
        <f t="shared" ca="1" si="6"/>
        <v>✓</v>
      </c>
      <c r="F13" s="125"/>
      <c r="G13" s="127"/>
      <c r="H13" s="54"/>
      <c r="I13" s="49">
        <f>IF($D13="", "", IFERROR(INDEX('Types, Rates &amp; Payments'!$D$11:$D$22, MATCH($D13, 'Types, Rates &amp; Payments'!$C$11:$C$22, 0))+$F13, ""))</f>
        <v>16</v>
      </c>
      <c r="J13" s="46">
        <f>IF($D13="", "", IFERROR(INDEX('Types, Rates &amp; Payments'!$E$11:$E$22, MATCH($D13, 'Types, Rates &amp; Payments'!$C$11:$C$22, 0)), ""))</f>
        <v>0.125</v>
      </c>
      <c r="K13" s="54"/>
      <c r="L13" s="53" t="str">
        <f ca="1">IF($O13="", "", IF($E13=$Y$5, IF($D13="", "", $D13), IF(IFERROR(INDEX('Types, Rates &amp; Payments'!$D$32:$D$39, MATCH($O13, 'Types, Rates &amp; Payments'!$C$32:$C$39, 0)), "")="", "", IFERROR(INDEX('Types, Rates &amp; Payments'!$D$32:$D$39, MATCH($O13, 'Types, Rates &amp; Payments'!$C$32:$C$39, 0)), ""))))</f>
        <v>Half Day</v>
      </c>
      <c r="M13" s="54"/>
      <c r="O13" s="11" t="str">
        <f t="shared" si="7"/>
        <v>Tuesday</v>
      </c>
      <c r="Q13" s="64">
        <f t="shared" ca="1" si="8"/>
        <v>16</v>
      </c>
      <c r="S13" s="11" t="str">
        <f t="shared" si="9"/>
        <v>Sep 2019</v>
      </c>
      <c r="U13" s="11" t="str">
        <f t="shared" si="10"/>
        <v>Half Day - Sep 2019</v>
      </c>
      <c r="W13" s="11" t="str">
        <f t="shared" si="11"/>
        <v>Half Day - Tuesday</v>
      </c>
      <c r="Y13" s="11" t="str">
        <f t="shared" ca="1" si="12"/>
        <v>✓</v>
      </c>
      <c r="AA13" s="49">
        <f t="shared" ca="1" si="13"/>
        <v>16</v>
      </c>
      <c r="AB13" s="46">
        <f t="shared" ca="1" si="14"/>
        <v>0.125</v>
      </c>
      <c r="AD13" s="49" t="str">
        <f t="shared" ca="1" si="15"/>
        <v/>
      </c>
      <c r="AE13" s="46" t="str">
        <f t="shared" ca="1" si="16"/>
        <v/>
      </c>
      <c r="AG13" s="11" t="str">
        <f t="shared" si="17"/>
        <v>OP</v>
      </c>
      <c r="AH13" s="35" t="str">
        <f t="shared" si="2"/>
        <v/>
      </c>
      <c r="AI13" s="15" t="str">
        <f t="shared" si="18"/>
        <v/>
      </c>
      <c r="AJ13" s="15" t="str">
        <f t="shared" si="19"/>
        <v/>
      </c>
      <c r="AK13" s="38" t="str">
        <f t="shared" si="20"/>
        <v/>
      </c>
      <c r="AM13" s="9" t="s">
        <v>10</v>
      </c>
      <c r="AN13" s="9"/>
      <c r="AO13" s="31">
        <f>$AO$3+1</f>
        <v>2020</v>
      </c>
      <c r="AP13" s="17"/>
      <c r="AQ13" s="9" t="s">
        <v>11</v>
      </c>
      <c r="AR13" s="9" t="s">
        <v>0</v>
      </c>
      <c r="AT13" s="9" t="s">
        <v>12</v>
      </c>
      <c r="AU13" s="9" t="s">
        <v>13</v>
      </c>
      <c r="AV13" s="9" t="s">
        <v>14</v>
      </c>
      <c r="AW13" s="9" t="s">
        <v>15</v>
      </c>
      <c r="AY13" s="11" t="str">
        <f>IF('Types, Rates &amp; Payments'!$C20="", "", 'Types, Rates &amp; Payments'!$C20)</f>
        <v/>
      </c>
    </row>
    <row r="14" spans="1:51" x14ac:dyDescent="0.25">
      <c r="A14" s="62" t="str">
        <f t="shared" ca="1" si="3"/>
        <v/>
      </c>
      <c r="B14" s="145">
        <f t="shared" si="4"/>
        <v>43712</v>
      </c>
      <c r="C14" s="62" t="str">
        <f t="shared" ca="1" si="5"/>
        <v/>
      </c>
      <c r="D14" s="96" t="s">
        <v>138</v>
      </c>
      <c r="E14" s="122" t="str">
        <f t="shared" ca="1" si="6"/>
        <v>✓</v>
      </c>
      <c r="F14" s="125"/>
      <c r="G14" s="127"/>
      <c r="H14" s="54"/>
      <c r="I14" s="49">
        <f>IF($D14="", "", IFERROR(INDEX('Types, Rates &amp; Payments'!$D$11:$D$22, MATCH($D14, 'Types, Rates &amp; Payments'!$C$11:$C$22, 0))+$F14, ""))</f>
        <v>32</v>
      </c>
      <c r="J14" s="46">
        <f>IF($D14="", "", IFERROR(INDEX('Types, Rates &amp; Payments'!$E$11:$E$22, MATCH($D14, 'Types, Rates &amp; Payments'!$C$11:$C$22, 0)), ""))</f>
        <v>0.25</v>
      </c>
      <c r="K14" s="54"/>
      <c r="L14" s="53" t="str">
        <f ca="1">IF($O14="", "", IF($E14=$Y$5, IF($D14="", "", $D14), IF(IFERROR(INDEX('Types, Rates &amp; Payments'!$D$32:$D$39, MATCH($O14, 'Types, Rates &amp; Payments'!$C$32:$C$39, 0)), "")="", "", IFERROR(INDEX('Types, Rates &amp; Payments'!$D$32:$D$39, MATCH($O14, 'Types, Rates &amp; Payments'!$C$32:$C$39, 0)), ""))))</f>
        <v>Full Day</v>
      </c>
      <c r="M14" s="54"/>
      <c r="O14" s="11" t="str">
        <f t="shared" si="7"/>
        <v>Wednesday</v>
      </c>
      <c r="Q14" s="64">
        <f t="shared" ca="1" si="8"/>
        <v>32</v>
      </c>
      <c r="S14" s="11" t="str">
        <f t="shared" si="9"/>
        <v>Sep 2019</v>
      </c>
      <c r="U14" s="11" t="str">
        <f t="shared" si="10"/>
        <v>Full Day - Sep 2019</v>
      </c>
      <c r="W14" s="11" t="str">
        <f t="shared" si="11"/>
        <v>Full Day - Wednesday</v>
      </c>
      <c r="Y14" s="11" t="str">
        <f t="shared" ca="1" si="12"/>
        <v>✓</v>
      </c>
      <c r="AA14" s="49">
        <f t="shared" ca="1" si="13"/>
        <v>32</v>
      </c>
      <c r="AB14" s="46">
        <f t="shared" ca="1" si="14"/>
        <v>0.25</v>
      </c>
      <c r="AD14" s="49" t="str">
        <f t="shared" ca="1" si="15"/>
        <v/>
      </c>
      <c r="AE14" s="46" t="str">
        <f t="shared" ca="1" si="16"/>
        <v/>
      </c>
      <c r="AG14" s="11" t="str">
        <f t="shared" si="17"/>
        <v>OP</v>
      </c>
      <c r="AH14" s="35" t="str">
        <f t="shared" si="2"/>
        <v/>
      </c>
      <c r="AI14" s="15" t="str">
        <f t="shared" si="18"/>
        <v/>
      </c>
      <c r="AJ14" s="15" t="str">
        <f t="shared" si="19"/>
        <v/>
      </c>
      <c r="AK14" s="38" t="str">
        <f t="shared" si="20"/>
        <v/>
      </c>
      <c r="AM14" s="18" t="s">
        <v>16</v>
      </c>
      <c r="AO14" s="19">
        <f>IF(AQ14="Sat", AR14+2, IF(AQ14="Sun", AR14+1, AR14))</f>
        <v>43831</v>
      </c>
      <c r="AP14" s="20"/>
      <c r="AQ14" s="21" t="str">
        <f>TEXT(AR14, "ddd")</f>
        <v>Wed</v>
      </c>
      <c r="AR14" s="22">
        <f>DATE(AO13, MONTH(1), DAY(1))</f>
        <v>43831</v>
      </c>
      <c r="AT14" s="10" t="s">
        <v>17</v>
      </c>
      <c r="AU14" s="10">
        <v>0</v>
      </c>
      <c r="AV14" s="10">
        <v>0</v>
      </c>
      <c r="AW14" s="10">
        <v>3</v>
      </c>
      <c r="AX14" s="30"/>
      <c r="AY14" s="11" t="str">
        <f>IF('Types, Rates &amp; Payments'!$C21="", "", 'Types, Rates &amp; Payments'!$C21)</f>
        <v/>
      </c>
    </row>
    <row r="15" spans="1:51" x14ac:dyDescent="0.25">
      <c r="A15" s="62" t="str">
        <f t="shared" ca="1" si="3"/>
        <v/>
      </c>
      <c r="B15" s="145">
        <f t="shared" si="4"/>
        <v>43713</v>
      </c>
      <c r="C15" s="62" t="str">
        <f t="shared" ca="1" si="5"/>
        <v/>
      </c>
      <c r="D15" s="96" t="s">
        <v>139</v>
      </c>
      <c r="E15" s="122" t="str">
        <f t="shared" si="6"/>
        <v/>
      </c>
      <c r="F15" s="125"/>
      <c r="G15" s="127"/>
      <c r="H15" s="54"/>
      <c r="I15" s="49" t="str">
        <f>IF($D15="", "", IFERROR(INDEX('Types, Rates &amp; Payments'!$D$11:$D$22, MATCH($D15, 'Types, Rates &amp; Payments'!$C$11:$C$22, 0))+$F15, ""))</f>
        <v/>
      </c>
      <c r="J15" s="46" t="str">
        <f>IF($D15="", "", IFERROR(INDEX('Types, Rates &amp; Payments'!$E$11:$E$22, MATCH($D15, 'Types, Rates &amp; Payments'!$C$11:$C$22, 0)), ""))</f>
        <v/>
      </c>
      <c r="K15" s="54"/>
      <c r="L15" s="53" t="str">
        <f>IF($O15="", "", IF($E15=$Y$5, IF($D15="", "", $D15), IF(IFERROR(INDEX('Types, Rates &amp; Payments'!$D$32:$D$39, MATCH($O15, 'Types, Rates &amp; Payments'!$C$32:$C$39, 0)), "")="", "", IFERROR(INDEX('Types, Rates &amp; Payments'!$D$32:$D$39, MATCH($O15, 'Types, Rates &amp; Payments'!$C$32:$C$39, 0)), ""))))</f>
        <v/>
      </c>
      <c r="M15" s="54"/>
      <c r="O15" s="11" t="str">
        <f t="shared" si="7"/>
        <v/>
      </c>
      <c r="Q15" s="64">
        <f t="shared" ca="1" si="8"/>
        <v>0</v>
      </c>
      <c r="S15" s="11" t="str">
        <f t="shared" si="9"/>
        <v>Sep 2019</v>
      </c>
      <c r="U15" s="11" t="str">
        <f t="shared" si="10"/>
        <v/>
      </c>
      <c r="W15" s="11" t="str">
        <f t="shared" si="11"/>
        <v/>
      </c>
      <c r="Y15" s="11" t="str">
        <f t="shared" si="12"/>
        <v/>
      </c>
      <c r="AA15" s="49" t="str">
        <f t="shared" ca="1" si="13"/>
        <v/>
      </c>
      <c r="AB15" s="46" t="str">
        <f t="shared" ca="1" si="14"/>
        <v/>
      </c>
      <c r="AD15" s="49" t="str">
        <f t="shared" ca="1" si="15"/>
        <v/>
      </c>
      <c r="AE15" s="46" t="str">
        <f t="shared" ca="1" si="16"/>
        <v/>
      </c>
      <c r="AG15" s="11" t="str">
        <f t="shared" si="17"/>
        <v>CL</v>
      </c>
      <c r="AH15" s="35" t="str">
        <f t="shared" si="2"/>
        <v/>
      </c>
      <c r="AI15" s="15" t="str">
        <f t="shared" si="18"/>
        <v/>
      </c>
      <c r="AJ15" s="15" t="str">
        <f t="shared" si="19"/>
        <v>X</v>
      </c>
      <c r="AK15" s="38" t="str">
        <f t="shared" si="20"/>
        <v/>
      </c>
      <c r="AM15" s="23" t="s">
        <v>18</v>
      </c>
      <c r="AO15" s="24">
        <f>AR15-INDEX(AW14:AW20, MATCH(AQ15, AT14:AT20, 0))</f>
        <v>43931</v>
      </c>
      <c r="AP15" s="20"/>
      <c r="AQ15" s="25" t="str">
        <f t="shared" ref="AQ15:AQ16" si="21">TEXT(AR15, "ddd")</f>
        <v>Sun</v>
      </c>
      <c r="AR15" s="26">
        <f>DATE(YEAR(AR14),MONTH(DATE(YEAR(AR14),MONTH(1),DAY(1)))+((INT(((MOD((19*(MOD(YEAR(AR14),19))+(INT(YEAR(AR14)/100))-(INT(INT(YEAR(AR14)/100)/4))-(INT(((INT(YEAR(AR14)/100))-(INT(((INT(YEAR(AR14)/100))+8)/25))+1)/3))+15),30))+(MOD((32+2*(MOD(INT(YEAR(AR14)/100),4))+2*(INT((MOD(YEAR(AR14),100))/4))-(MOD((19*(MOD(YEAR(AR14),19))+(INT(YEAR(AR14)/100))-(INT(INT(YEAR(AR14)/100)/4))-(INT(((INT(YEAR(AR14)/100))-(INT(((INT(YEAR(AR14)/100))+8)/25))+1)/3))+15),30))-(MOD((MOD(YEAR(AR14),100)),4))),7))-7*(INT(((MOD(YEAR(AR14),19))+11*(MOD((19*(MOD(YEAR(AR14),19))+(INT(YEAR(AR14)/100))-(INT(INT(YEAR(AR14)/100)/4))-(INT(((INT(YEAR(AR14)/100))-(INT(((INT(YEAR(AR14)/100))+8)/25))+1)/3))+15),30))+22*(MOD((32+2*(MOD(INT(YEAR(AR14)/100),4))+2*(INT((MOD(YEAR(AR14),100))/4))-(MOD((19*(MOD(YEAR(AR14),19))+(INT(YEAR(AR14)/100))-(INT(INT(YEAR(AR14)/100)/4))-(INT(((INT(YEAR(AR14)/100))-(INT(((INT(YEAR(AR14)/100))+8)/25))+1)/3))+15),30))-(MOD((MOD(YEAR(AR14),100)),4))),7)))/451))+114)/31))-1),DAY(DATE(YEAR(AR14),MONTH(1),DAY(1)))+(((MOD(((MOD((19*(MOD(YEAR(AR14),19))+(INT(YEAR(AR14)/100))-(INT(INT(YEAR(AR14)/100)/4))-(INT(((INT(YEAR(AR14)/100))-(INT(((INT(YEAR(AR14)/100))+8)/25))+1)/3))+15),30))+(MOD((32+2*(MOD(INT(YEAR(AR14)/100),4))+2*(INT((MOD(YEAR(AR14),100))/4))-(MOD((19*(MOD(YEAR(AR14),19))+(INT(YEAR(AR14)/100))-(INT(INT(YEAR(AR14)/100)/4))-(INT(((INT(YEAR(AR14)/100))-(INT(((INT(YEAR(AR14)/100))+8)/25))+1)/3))+15),30))-(MOD((MOD(YEAR(AR14),100)),4))),7))-7*(INT(((MOD(YEAR(AR14),19))+11*(MOD((19*(MOD(YEAR(AR14),19))+(INT(YEAR(AR14)/100))-(INT(INT(YEAR(AR14)/100)/4))-(INT(((INT(YEAR(AR14)/100))-(INT(((INT(YEAR(AR14)/100))+8)/25))+1)/3))+15),30))+22*(MOD((32+2*(MOD(INT(YEAR(AR14)/100),4))+2*(INT((MOD(YEAR(AR14),100))/4))-(MOD((19*(MOD(YEAR(AR14),19))+(INT(YEAR(AR14)/100))-(INT(INT(YEAR(AR14)/100)/4))-(INT(((INT(YEAR(AR14)/100))-(INT(((INT(YEAR(AR14)/100))+8)/25))+1)/3))+15),30))-(MOD((MOD(YEAR(AR14),100)),4))),7)))/451))+114),31))+1)-1))</f>
        <v>43933</v>
      </c>
      <c r="AT15" s="11" t="s">
        <v>19</v>
      </c>
      <c r="AU15" s="11">
        <v>1</v>
      </c>
      <c r="AV15" s="11">
        <v>6</v>
      </c>
      <c r="AW15" s="11">
        <v>4</v>
      </c>
      <c r="AX15" s="30"/>
      <c r="AY15" s="12" t="str">
        <f>IF('Types, Rates &amp; Payments'!$C22="", "", 'Types, Rates &amp; Payments'!$C22)</f>
        <v/>
      </c>
    </row>
    <row r="16" spans="1:51" x14ac:dyDescent="0.25">
      <c r="A16" s="62" t="str">
        <f t="shared" ca="1" si="3"/>
        <v/>
      </c>
      <c r="B16" s="145">
        <f t="shared" si="4"/>
        <v>43714</v>
      </c>
      <c r="C16" s="62" t="str">
        <f t="shared" ca="1" si="5"/>
        <v/>
      </c>
      <c r="D16" s="96" t="s">
        <v>137</v>
      </c>
      <c r="E16" s="122" t="str">
        <f t="shared" ca="1" si="6"/>
        <v>✓</v>
      </c>
      <c r="F16" s="125"/>
      <c r="G16" s="127"/>
      <c r="H16" s="54"/>
      <c r="I16" s="49">
        <f>IF($D16="", "", IFERROR(INDEX('Types, Rates &amp; Payments'!$D$11:$D$22, MATCH($D16, 'Types, Rates &amp; Payments'!$C$11:$C$22, 0))+$F16, ""))</f>
        <v>16</v>
      </c>
      <c r="J16" s="46">
        <f>IF($D16="", "", IFERROR(INDEX('Types, Rates &amp; Payments'!$E$11:$E$22, MATCH($D16, 'Types, Rates &amp; Payments'!$C$11:$C$22, 0)), ""))</f>
        <v>0.125</v>
      </c>
      <c r="K16" s="54"/>
      <c r="L16" s="53" t="str">
        <f ca="1">IF($O16="", "", IF($E16=$Y$5, IF($D16="", "", $D16), IF(IFERROR(INDEX('Types, Rates &amp; Payments'!$D$32:$D$39, MATCH($O16, 'Types, Rates &amp; Payments'!$C$32:$C$39, 0)), "")="", "", IFERROR(INDEX('Types, Rates &amp; Payments'!$D$32:$D$39, MATCH($O16, 'Types, Rates &amp; Payments'!$C$32:$C$39, 0)), ""))))</f>
        <v>Half Day</v>
      </c>
      <c r="M16" s="54"/>
      <c r="O16" s="11" t="str">
        <f t="shared" si="7"/>
        <v>Friday</v>
      </c>
      <c r="Q16" s="64">
        <f t="shared" ca="1" si="8"/>
        <v>16</v>
      </c>
      <c r="S16" s="11" t="str">
        <f t="shared" si="9"/>
        <v>Sep 2019</v>
      </c>
      <c r="U16" s="11" t="str">
        <f t="shared" si="10"/>
        <v>Half Day - Sep 2019</v>
      </c>
      <c r="W16" s="11" t="str">
        <f t="shared" si="11"/>
        <v>Half Day - Friday</v>
      </c>
      <c r="Y16" s="11" t="str">
        <f t="shared" ca="1" si="12"/>
        <v>✓</v>
      </c>
      <c r="AA16" s="49">
        <f t="shared" ca="1" si="13"/>
        <v>16</v>
      </c>
      <c r="AB16" s="46">
        <f t="shared" ca="1" si="14"/>
        <v>0.125</v>
      </c>
      <c r="AD16" s="49" t="str">
        <f t="shared" ca="1" si="15"/>
        <v/>
      </c>
      <c r="AE16" s="46" t="str">
        <f t="shared" ca="1" si="16"/>
        <v/>
      </c>
      <c r="AG16" s="11" t="str">
        <f t="shared" si="17"/>
        <v>OP</v>
      </c>
      <c r="AH16" s="35" t="str">
        <f t="shared" si="2"/>
        <v/>
      </c>
      <c r="AI16" s="15" t="str">
        <f t="shared" si="18"/>
        <v/>
      </c>
      <c r="AJ16" s="15" t="str">
        <f t="shared" si="19"/>
        <v/>
      </c>
      <c r="AK16" s="38" t="str">
        <f t="shared" si="20"/>
        <v/>
      </c>
      <c r="AM16" s="23" t="s">
        <v>20</v>
      </c>
      <c r="AO16" s="24">
        <f>AO15+3</f>
        <v>43934</v>
      </c>
      <c r="AP16" s="20"/>
      <c r="AQ16" s="25" t="str">
        <f t="shared" si="21"/>
        <v>Sun</v>
      </c>
      <c r="AR16" s="26">
        <f>AR15</f>
        <v>43933</v>
      </c>
      <c r="AT16" s="11" t="s">
        <v>21</v>
      </c>
      <c r="AU16" s="11">
        <v>2</v>
      </c>
      <c r="AV16" s="11">
        <v>5</v>
      </c>
      <c r="AW16" s="11">
        <v>5</v>
      </c>
      <c r="AX16" s="30"/>
    </row>
    <row r="17" spans="1:50" x14ac:dyDescent="0.25">
      <c r="A17" s="62" t="str">
        <f t="shared" ca="1" si="3"/>
        <v/>
      </c>
      <c r="B17" s="145">
        <f t="shared" si="4"/>
        <v>43715</v>
      </c>
      <c r="C17" s="62" t="str">
        <f t="shared" ca="1" si="5"/>
        <v/>
      </c>
      <c r="D17" s="96" t="s">
        <v>139</v>
      </c>
      <c r="E17" s="122" t="str">
        <f t="shared" si="6"/>
        <v/>
      </c>
      <c r="F17" s="125"/>
      <c r="G17" s="127"/>
      <c r="H17" s="54"/>
      <c r="I17" s="49" t="str">
        <f>IF($D17="", "", IFERROR(INDEX('Types, Rates &amp; Payments'!$D$11:$D$22, MATCH($D17, 'Types, Rates &amp; Payments'!$C$11:$C$22, 0))+$F17, ""))</f>
        <v/>
      </c>
      <c r="J17" s="46" t="str">
        <f>IF($D17="", "", IFERROR(INDEX('Types, Rates &amp; Payments'!$E$11:$E$22, MATCH($D17, 'Types, Rates &amp; Payments'!$C$11:$C$22, 0)), ""))</f>
        <v/>
      </c>
      <c r="K17" s="54"/>
      <c r="L17" s="53" t="str">
        <f>IF($O17="", "", IF($E17=$Y$5, IF($D17="", "", $D17), IF(IFERROR(INDEX('Types, Rates &amp; Payments'!$D$32:$D$39, MATCH($O17, 'Types, Rates &amp; Payments'!$C$32:$C$39, 0)), "")="", "", IFERROR(INDEX('Types, Rates &amp; Payments'!$D$32:$D$39, MATCH($O17, 'Types, Rates &amp; Payments'!$C$32:$C$39, 0)), ""))))</f>
        <v/>
      </c>
      <c r="M17" s="54"/>
      <c r="O17" s="11" t="str">
        <f t="shared" si="7"/>
        <v>Saturday</v>
      </c>
      <c r="Q17" s="64">
        <f t="shared" ca="1" si="8"/>
        <v>0</v>
      </c>
      <c r="S17" s="11" t="str">
        <f t="shared" si="9"/>
        <v>Sep 2019</v>
      </c>
      <c r="U17" s="11" t="str">
        <f t="shared" si="10"/>
        <v/>
      </c>
      <c r="W17" s="11" t="str">
        <f t="shared" si="11"/>
        <v/>
      </c>
      <c r="Y17" s="11" t="str">
        <f t="shared" si="12"/>
        <v/>
      </c>
      <c r="AA17" s="49" t="str">
        <f t="shared" ca="1" si="13"/>
        <v/>
      </c>
      <c r="AB17" s="46" t="str">
        <f t="shared" ca="1" si="14"/>
        <v/>
      </c>
      <c r="AD17" s="49" t="str">
        <f t="shared" ca="1" si="15"/>
        <v/>
      </c>
      <c r="AE17" s="46" t="str">
        <f t="shared" ca="1" si="16"/>
        <v/>
      </c>
      <c r="AG17" s="11" t="str">
        <f t="shared" si="17"/>
        <v>WE</v>
      </c>
      <c r="AH17" s="35" t="str">
        <f t="shared" si="2"/>
        <v/>
      </c>
      <c r="AI17" s="15" t="str">
        <f t="shared" si="18"/>
        <v>X</v>
      </c>
      <c r="AJ17" s="15" t="str">
        <f t="shared" si="19"/>
        <v/>
      </c>
      <c r="AK17" s="38" t="str">
        <f t="shared" si="20"/>
        <v/>
      </c>
      <c r="AM17" s="23" t="s">
        <v>22</v>
      </c>
      <c r="AO17" s="24">
        <f>AR17+INDEX(AV14:AV20, MATCH(AQ17, AT14:AT20, 0))</f>
        <v>43955</v>
      </c>
      <c r="AP17" s="20"/>
      <c r="AQ17" s="25" t="str">
        <f>TEXT(AR17, "ddd")</f>
        <v>Fri</v>
      </c>
      <c r="AR17" s="26">
        <f>DATE(AO13, 5, 1)</f>
        <v>43952</v>
      </c>
      <c r="AT17" s="11" t="s">
        <v>23</v>
      </c>
      <c r="AU17" s="11">
        <v>3</v>
      </c>
      <c r="AV17" s="11">
        <v>4</v>
      </c>
      <c r="AW17" s="11">
        <v>6</v>
      </c>
      <c r="AX17" s="30"/>
    </row>
    <row r="18" spans="1:50" x14ac:dyDescent="0.25">
      <c r="A18" s="62" t="str">
        <f t="shared" ca="1" si="3"/>
        <v/>
      </c>
      <c r="B18" s="145">
        <f t="shared" si="4"/>
        <v>43716</v>
      </c>
      <c r="C18" s="62" t="str">
        <f t="shared" ca="1" si="5"/>
        <v/>
      </c>
      <c r="D18" s="96" t="s">
        <v>139</v>
      </c>
      <c r="E18" s="122" t="str">
        <f t="shared" si="6"/>
        <v/>
      </c>
      <c r="F18" s="125"/>
      <c r="G18" s="127"/>
      <c r="H18" s="54"/>
      <c r="I18" s="49" t="str">
        <f>IF($D18="", "", IFERROR(INDEX('Types, Rates &amp; Payments'!$D$11:$D$22, MATCH($D18, 'Types, Rates &amp; Payments'!$C$11:$C$22, 0))+$F18, ""))</f>
        <v/>
      </c>
      <c r="J18" s="46" t="str">
        <f>IF($D18="", "", IFERROR(INDEX('Types, Rates &amp; Payments'!$E$11:$E$22, MATCH($D18, 'Types, Rates &amp; Payments'!$C$11:$C$22, 0)), ""))</f>
        <v/>
      </c>
      <c r="K18" s="54"/>
      <c r="L18" s="53" t="str">
        <f>IF($O18="", "", IF($E18=$Y$5, IF($D18="", "", $D18), IF(IFERROR(INDEX('Types, Rates &amp; Payments'!$D$32:$D$39, MATCH($O18, 'Types, Rates &amp; Payments'!$C$32:$C$39, 0)), "")="", "", IFERROR(INDEX('Types, Rates &amp; Payments'!$D$32:$D$39, MATCH($O18, 'Types, Rates &amp; Payments'!$C$32:$C$39, 0)), ""))))</f>
        <v/>
      </c>
      <c r="M18" s="54"/>
      <c r="O18" s="11" t="str">
        <f t="shared" si="7"/>
        <v>Sunday</v>
      </c>
      <c r="Q18" s="64">
        <f t="shared" ca="1" si="8"/>
        <v>0</v>
      </c>
      <c r="S18" s="11" t="str">
        <f t="shared" si="9"/>
        <v>Sep 2019</v>
      </c>
      <c r="U18" s="11" t="str">
        <f t="shared" si="10"/>
        <v/>
      </c>
      <c r="W18" s="11" t="str">
        <f t="shared" si="11"/>
        <v/>
      </c>
      <c r="Y18" s="11" t="str">
        <f t="shared" si="12"/>
        <v/>
      </c>
      <c r="AA18" s="49" t="str">
        <f t="shared" ca="1" si="13"/>
        <v/>
      </c>
      <c r="AB18" s="46" t="str">
        <f t="shared" ca="1" si="14"/>
        <v/>
      </c>
      <c r="AD18" s="49" t="str">
        <f t="shared" ca="1" si="15"/>
        <v/>
      </c>
      <c r="AE18" s="46" t="str">
        <f t="shared" ca="1" si="16"/>
        <v/>
      </c>
      <c r="AG18" s="11" t="str">
        <f t="shared" si="17"/>
        <v>WE</v>
      </c>
      <c r="AH18" s="35" t="str">
        <f t="shared" si="2"/>
        <v/>
      </c>
      <c r="AI18" s="15" t="str">
        <f t="shared" si="18"/>
        <v>X</v>
      </c>
      <c r="AJ18" s="15" t="str">
        <f t="shared" si="19"/>
        <v/>
      </c>
      <c r="AK18" s="38" t="str">
        <f t="shared" si="20"/>
        <v/>
      </c>
      <c r="AM18" s="23" t="s">
        <v>24</v>
      </c>
      <c r="AO18" s="24">
        <f>AR18-INDEX(AU14:AU20, MATCH(AQ18, AT14:AT20, 0))</f>
        <v>43976</v>
      </c>
      <c r="AP18" s="20"/>
      <c r="AQ18" s="25" t="str">
        <f>TEXT(AR18, "ddd")</f>
        <v>Sun</v>
      </c>
      <c r="AR18" s="26">
        <f>DATE(AO13, 5, 31)</f>
        <v>43982</v>
      </c>
      <c r="AT18" s="11" t="s">
        <v>25</v>
      </c>
      <c r="AU18" s="11">
        <v>4</v>
      </c>
      <c r="AV18" s="11">
        <v>3</v>
      </c>
      <c r="AW18" s="11">
        <v>0</v>
      </c>
      <c r="AX18" s="30"/>
    </row>
    <row r="19" spans="1:50" x14ac:dyDescent="0.25">
      <c r="A19" s="62" t="str">
        <f t="shared" ca="1" si="3"/>
        <v/>
      </c>
      <c r="B19" s="145">
        <f t="shared" si="4"/>
        <v>43717</v>
      </c>
      <c r="C19" s="62" t="str">
        <f t="shared" ca="1" si="5"/>
        <v/>
      </c>
      <c r="D19" s="96" t="s">
        <v>138</v>
      </c>
      <c r="E19" s="122" t="str">
        <f t="shared" ca="1" si="6"/>
        <v>✓</v>
      </c>
      <c r="F19" s="125"/>
      <c r="G19" s="127"/>
      <c r="H19" s="54"/>
      <c r="I19" s="49">
        <f>IF($D19="", "", IFERROR(INDEX('Types, Rates &amp; Payments'!$D$11:$D$22, MATCH($D19, 'Types, Rates &amp; Payments'!$C$11:$C$22, 0))+$F19, ""))</f>
        <v>32</v>
      </c>
      <c r="J19" s="46">
        <f>IF($D19="", "", IFERROR(INDEX('Types, Rates &amp; Payments'!$E$11:$E$22, MATCH($D19, 'Types, Rates &amp; Payments'!$C$11:$C$22, 0)), ""))</f>
        <v>0.25</v>
      </c>
      <c r="K19" s="54"/>
      <c r="L19" s="53" t="str">
        <f ca="1">IF($O19="", "", IF($E19=$Y$5, IF($D19="", "", $D19), IF(IFERROR(INDEX('Types, Rates &amp; Payments'!$D$32:$D$39, MATCH($O19, 'Types, Rates &amp; Payments'!$C$32:$C$39, 0)), "")="", "", IFERROR(INDEX('Types, Rates &amp; Payments'!$D$32:$D$39, MATCH($O19, 'Types, Rates &amp; Payments'!$C$32:$C$39, 0)), ""))))</f>
        <v>Full Day</v>
      </c>
      <c r="M19" s="54"/>
      <c r="O19" s="11" t="str">
        <f t="shared" si="7"/>
        <v>Monday</v>
      </c>
      <c r="Q19" s="64">
        <f t="shared" ca="1" si="8"/>
        <v>32</v>
      </c>
      <c r="S19" s="11" t="str">
        <f t="shared" si="9"/>
        <v>Sep 2019</v>
      </c>
      <c r="U19" s="11" t="str">
        <f t="shared" si="10"/>
        <v>Full Day - Sep 2019</v>
      </c>
      <c r="W19" s="11" t="str">
        <f t="shared" si="11"/>
        <v>Full Day - Monday</v>
      </c>
      <c r="Y19" s="11" t="str">
        <f t="shared" ca="1" si="12"/>
        <v>✓</v>
      </c>
      <c r="AA19" s="49">
        <f t="shared" ca="1" si="13"/>
        <v>32</v>
      </c>
      <c r="AB19" s="46">
        <f t="shared" ca="1" si="14"/>
        <v>0.25</v>
      </c>
      <c r="AD19" s="49" t="str">
        <f t="shared" ca="1" si="15"/>
        <v/>
      </c>
      <c r="AE19" s="46" t="str">
        <f t="shared" ca="1" si="16"/>
        <v/>
      </c>
      <c r="AG19" s="11" t="str">
        <f t="shared" si="17"/>
        <v>OP</v>
      </c>
      <c r="AH19" s="35" t="str">
        <f t="shared" si="2"/>
        <v/>
      </c>
      <c r="AI19" s="15" t="str">
        <f t="shared" si="18"/>
        <v/>
      </c>
      <c r="AJ19" s="15" t="str">
        <f t="shared" si="19"/>
        <v/>
      </c>
      <c r="AK19" s="38" t="str">
        <f t="shared" si="20"/>
        <v/>
      </c>
      <c r="AM19" s="23" t="s">
        <v>26</v>
      </c>
      <c r="AO19" s="24">
        <f>AR19-INDEX(AU14:AU20, MATCH(AQ19, AT14:AT20, 0))</f>
        <v>44074</v>
      </c>
      <c r="AP19" s="20"/>
      <c r="AQ19" s="25" t="str">
        <f>TEXT(AR19, "ddd")</f>
        <v>Mon</v>
      </c>
      <c r="AR19" s="26">
        <f>DATE(AO13, 8, 31)</f>
        <v>44074</v>
      </c>
      <c r="AT19" s="11" t="s">
        <v>27</v>
      </c>
      <c r="AU19" s="11">
        <v>5</v>
      </c>
      <c r="AV19" s="11">
        <v>2</v>
      </c>
      <c r="AW19" s="11">
        <v>1</v>
      </c>
      <c r="AX19" s="30"/>
    </row>
    <row r="20" spans="1:50" x14ac:dyDescent="0.25">
      <c r="A20" s="62" t="str">
        <f t="shared" ca="1" si="3"/>
        <v/>
      </c>
      <c r="B20" s="145">
        <f t="shared" si="4"/>
        <v>43718</v>
      </c>
      <c r="C20" s="62" t="str">
        <f t="shared" ca="1" si="5"/>
        <v/>
      </c>
      <c r="D20" s="96" t="s">
        <v>137</v>
      </c>
      <c r="E20" s="122" t="str">
        <f t="shared" ca="1" si="6"/>
        <v>✓</v>
      </c>
      <c r="F20" s="125"/>
      <c r="G20" s="127"/>
      <c r="H20" s="54"/>
      <c r="I20" s="49">
        <f>IF($D20="", "", IFERROR(INDEX('Types, Rates &amp; Payments'!$D$11:$D$22, MATCH($D20, 'Types, Rates &amp; Payments'!$C$11:$C$22, 0))+$F20, ""))</f>
        <v>16</v>
      </c>
      <c r="J20" s="46">
        <f>IF($D20="", "", IFERROR(INDEX('Types, Rates &amp; Payments'!$E$11:$E$22, MATCH($D20, 'Types, Rates &amp; Payments'!$C$11:$C$22, 0)), ""))</f>
        <v>0.125</v>
      </c>
      <c r="K20" s="54"/>
      <c r="L20" s="53" t="str">
        <f ca="1">IF($O20="", "", IF($E20=$Y$5, IF($D20="", "", $D20), IF(IFERROR(INDEX('Types, Rates &amp; Payments'!$D$32:$D$39, MATCH($O20, 'Types, Rates &amp; Payments'!$C$32:$C$39, 0)), "")="", "", IFERROR(INDEX('Types, Rates &amp; Payments'!$D$32:$D$39, MATCH($O20, 'Types, Rates &amp; Payments'!$C$32:$C$39, 0)), ""))))</f>
        <v>Half Day</v>
      </c>
      <c r="M20" s="54"/>
      <c r="O20" s="11" t="str">
        <f t="shared" si="7"/>
        <v>Tuesday</v>
      </c>
      <c r="Q20" s="64">
        <f t="shared" ca="1" si="8"/>
        <v>16</v>
      </c>
      <c r="S20" s="11" t="str">
        <f t="shared" si="9"/>
        <v>Sep 2019</v>
      </c>
      <c r="U20" s="11" t="str">
        <f t="shared" si="10"/>
        <v>Half Day - Sep 2019</v>
      </c>
      <c r="W20" s="11" t="str">
        <f t="shared" si="11"/>
        <v>Half Day - Tuesday</v>
      </c>
      <c r="Y20" s="11" t="str">
        <f t="shared" ca="1" si="12"/>
        <v>✓</v>
      </c>
      <c r="AA20" s="49">
        <f t="shared" ca="1" si="13"/>
        <v>16</v>
      </c>
      <c r="AB20" s="46">
        <f t="shared" ca="1" si="14"/>
        <v>0.125</v>
      </c>
      <c r="AD20" s="49" t="str">
        <f t="shared" ca="1" si="15"/>
        <v/>
      </c>
      <c r="AE20" s="46" t="str">
        <f t="shared" ca="1" si="16"/>
        <v/>
      </c>
      <c r="AG20" s="11" t="str">
        <f t="shared" si="17"/>
        <v>OP</v>
      </c>
      <c r="AH20" s="35" t="str">
        <f t="shared" si="2"/>
        <v/>
      </c>
      <c r="AI20" s="15" t="str">
        <f t="shared" si="18"/>
        <v/>
      </c>
      <c r="AJ20" s="15" t="str">
        <f t="shared" si="19"/>
        <v/>
      </c>
      <c r="AK20" s="38" t="str">
        <f t="shared" si="20"/>
        <v/>
      </c>
      <c r="AM20" s="23" t="s">
        <v>28</v>
      </c>
      <c r="AO20" s="24">
        <f>IF(OR(AQ20="Sat", AQ20="Sun"), AR20+INDEX(AV14:AV20, MATCH(AQ20, AT14:AT20, 0)), AR20)</f>
        <v>44190</v>
      </c>
      <c r="AP20" s="20"/>
      <c r="AQ20" s="11" t="str">
        <f t="shared" ref="AQ20:AQ21" si="22">TEXT(AR20, "ddd")</f>
        <v>Fri</v>
      </c>
      <c r="AR20" s="26">
        <f>DATE(AO13, 12, 25)</f>
        <v>44190</v>
      </c>
      <c r="AT20" s="12" t="s">
        <v>29</v>
      </c>
      <c r="AU20" s="12">
        <v>6</v>
      </c>
      <c r="AV20" s="12">
        <v>1</v>
      </c>
      <c r="AW20" s="12">
        <v>2</v>
      </c>
      <c r="AX20" s="30"/>
    </row>
    <row r="21" spans="1:50" x14ac:dyDescent="0.25">
      <c r="A21" s="62" t="str">
        <f t="shared" ca="1" si="3"/>
        <v/>
      </c>
      <c r="B21" s="145">
        <f t="shared" si="4"/>
        <v>43719</v>
      </c>
      <c r="C21" s="62" t="str">
        <f t="shared" ca="1" si="5"/>
        <v/>
      </c>
      <c r="D21" s="96" t="s">
        <v>138</v>
      </c>
      <c r="E21" s="122" t="str">
        <f t="shared" ca="1" si="6"/>
        <v>✓</v>
      </c>
      <c r="F21" s="125"/>
      <c r="G21" s="127"/>
      <c r="H21" s="54"/>
      <c r="I21" s="49">
        <f>IF($D21="", "", IFERROR(INDEX('Types, Rates &amp; Payments'!$D$11:$D$22, MATCH($D21, 'Types, Rates &amp; Payments'!$C$11:$C$22, 0))+$F21, ""))</f>
        <v>32</v>
      </c>
      <c r="J21" s="46">
        <f>IF($D21="", "", IFERROR(INDEX('Types, Rates &amp; Payments'!$E$11:$E$22, MATCH($D21, 'Types, Rates &amp; Payments'!$C$11:$C$22, 0)), ""))</f>
        <v>0.25</v>
      </c>
      <c r="K21" s="54"/>
      <c r="L21" s="53" t="str">
        <f ca="1">IF($O21="", "", IF($E21=$Y$5, IF($D21="", "", $D21), IF(IFERROR(INDEX('Types, Rates &amp; Payments'!$D$32:$D$39, MATCH($O21, 'Types, Rates &amp; Payments'!$C$32:$C$39, 0)), "")="", "", IFERROR(INDEX('Types, Rates &amp; Payments'!$D$32:$D$39, MATCH($O21, 'Types, Rates &amp; Payments'!$C$32:$C$39, 0)), ""))))</f>
        <v>Full Day</v>
      </c>
      <c r="M21" s="54"/>
      <c r="O21" s="11" t="str">
        <f t="shared" si="7"/>
        <v>Wednesday</v>
      </c>
      <c r="Q21" s="64">
        <f t="shared" ca="1" si="8"/>
        <v>32</v>
      </c>
      <c r="S21" s="11" t="str">
        <f t="shared" si="9"/>
        <v>Sep 2019</v>
      </c>
      <c r="U21" s="11" t="str">
        <f t="shared" si="10"/>
        <v>Full Day - Sep 2019</v>
      </c>
      <c r="W21" s="11" t="str">
        <f t="shared" si="11"/>
        <v>Full Day - Wednesday</v>
      </c>
      <c r="Y21" s="11" t="str">
        <f t="shared" ca="1" si="12"/>
        <v>✓</v>
      </c>
      <c r="AA21" s="49">
        <f t="shared" ca="1" si="13"/>
        <v>32</v>
      </c>
      <c r="AB21" s="46">
        <f t="shared" ca="1" si="14"/>
        <v>0.25</v>
      </c>
      <c r="AD21" s="49" t="str">
        <f t="shared" ca="1" si="15"/>
        <v/>
      </c>
      <c r="AE21" s="46" t="str">
        <f t="shared" ca="1" si="16"/>
        <v/>
      </c>
      <c r="AG21" s="11" t="str">
        <f t="shared" si="17"/>
        <v>OP</v>
      </c>
      <c r="AH21" s="35" t="str">
        <f t="shared" si="2"/>
        <v/>
      </c>
      <c r="AI21" s="15" t="str">
        <f t="shared" si="18"/>
        <v/>
      </c>
      <c r="AJ21" s="15" t="str">
        <f t="shared" si="19"/>
        <v/>
      </c>
      <c r="AK21" s="38" t="str">
        <f t="shared" si="20"/>
        <v/>
      </c>
      <c r="AM21" s="27" t="s">
        <v>30</v>
      </c>
      <c r="AO21" s="28">
        <f>IF(AQ20="Sat", AO20+1, IF(AQ21="Sat", AR21+INDEX(AV14:AV20, MATCH(AQ21, AT14:AT20, 0)), AR21))</f>
        <v>44193</v>
      </c>
      <c r="AP21" s="20"/>
      <c r="AQ21" s="12" t="str">
        <f t="shared" si="22"/>
        <v>Sat</v>
      </c>
      <c r="AR21" s="29">
        <f>DATE(AO13, 12, 26)</f>
        <v>44191</v>
      </c>
      <c r="AX21" s="30"/>
    </row>
    <row r="22" spans="1:50" x14ac:dyDescent="0.25">
      <c r="A22" s="62" t="str">
        <f t="shared" ca="1" si="3"/>
        <v/>
      </c>
      <c r="B22" s="145">
        <f t="shared" si="4"/>
        <v>43720</v>
      </c>
      <c r="C22" s="62" t="str">
        <f t="shared" ca="1" si="5"/>
        <v/>
      </c>
      <c r="D22" s="96" t="s">
        <v>139</v>
      </c>
      <c r="E22" s="122" t="str">
        <f t="shared" si="6"/>
        <v/>
      </c>
      <c r="F22" s="125"/>
      <c r="G22" s="127"/>
      <c r="H22" s="54"/>
      <c r="I22" s="49" t="str">
        <f>IF($D22="", "", IFERROR(INDEX('Types, Rates &amp; Payments'!$D$11:$D$22, MATCH($D22, 'Types, Rates &amp; Payments'!$C$11:$C$22, 0))+$F22, ""))</f>
        <v/>
      </c>
      <c r="J22" s="46" t="str">
        <f>IF($D22="", "", IFERROR(INDEX('Types, Rates &amp; Payments'!$E$11:$E$22, MATCH($D22, 'Types, Rates &amp; Payments'!$C$11:$C$22, 0)), ""))</f>
        <v/>
      </c>
      <c r="K22" s="54"/>
      <c r="L22" s="53" t="str">
        <f>IF($O22="", "", IF($E22=$Y$5, IF($D22="", "", $D22), IF(IFERROR(INDEX('Types, Rates &amp; Payments'!$D$32:$D$39, MATCH($O22, 'Types, Rates &amp; Payments'!$C$32:$C$39, 0)), "")="", "", IFERROR(INDEX('Types, Rates &amp; Payments'!$D$32:$D$39, MATCH($O22, 'Types, Rates &amp; Payments'!$C$32:$C$39, 0)), ""))))</f>
        <v/>
      </c>
      <c r="M22" s="54"/>
      <c r="O22" s="11" t="str">
        <f t="shared" si="7"/>
        <v/>
      </c>
      <c r="Q22" s="64">
        <f t="shared" ca="1" si="8"/>
        <v>0</v>
      </c>
      <c r="S22" s="11" t="str">
        <f t="shared" si="9"/>
        <v>Sep 2019</v>
      </c>
      <c r="U22" s="11" t="str">
        <f t="shared" si="10"/>
        <v/>
      </c>
      <c r="W22" s="11" t="str">
        <f t="shared" si="11"/>
        <v/>
      </c>
      <c r="Y22" s="11" t="str">
        <f t="shared" si="12"/>
        <v/>
      </c>
      <c r="AA22" s="49" t="str">
        <f t="shared" ca="1" si="13"/>
        <v/>
      </c>
      <c r="AB22" s="46" t="str">
        <f t="shared" ca="1" si="14"/>
        <v/>
      </c>
      <c r="AD22" s="49" t="str">
        <f t="shared" ca="1" si="15"/>
        <v/>
      </c>
      <c r="AE22" s="46" t="str">
        <f t="shared" ca="1" si="16"/>
        <v/>
      </c>
      <c r="AG22" s="11" t="str">
        <f t="shared" si="17"/>
        <v>CL</v>
      </c>
      <c r="AH22" s="35" t="str">
        <f t="shared" si="2"/>
        <v/>
      </c>
      <c r="AI22" s="15" t="str">
        <f t="shared" si="18"/>
        <v/>
      </c>
      <c r="AJ22" s="15" t="str">
        <f t="shared" si="19"/>
        <v>X</v>
      </c>
      <c r="AK22" s="38" t="str">
        <f t="shared" si="20"/>
        <v/>
      </c>
      <c r="AX22" s="30"/>
    </row>
    <row r="23" spans="1:50" x14ac:dyDescent="0.25">
      <c r="A23" s="62" t="str">
        <f t="shared" ca="1" si="3"/>
        <v/>
      </c>
      <c r="B23" s="145">
        <f t="shared" si="4"/>
        <v>43721</v>
      </c>
      <c r="C23" s="62" t="str">
        <f t="shared" ca="1" si="5"/>
        <v/>
      </c>
      <c r="D23" s="96" t="s">
        <v>137</v>
      </c>
      <c r="E23" s="122" t="str">
        <f t="shared" ca="1" si="6"/>
        <v>✓</v>
      </c>
      <c r="F23" s="125"/>
      <c r="G23" s="127"/>
      <c r="H23" s="54"/>
      <c r="I23" s="49">
        <f>IF($D23="", "", IFERROR(INDEX('Types, Rates &amp; Payments'!$D$11:$D$22, MATCH($D23, 'Types, Rates &amp; Payments'!$C$11:$C$22, 0))+$F23, ""))</f>
        <v>16</v>
      </c>
      <c r="J23" s="46">
        <f>IF($D23="", "", IFERROR(INDEX('Types, Rates &amp; Payments'!$E$11:$E$22, MATCH($D23, 'Types, Rates &amp; Payments'!$C$11:$C$22, 0)), ""))</f>
        <v>0.125</v>
      </c>
      <c r="K23" s="54"/>
      <c r="L23" s="53" t="str">
        <f ca="1">IF($O23="", "", IF($E23=$Y$5, IF($D23="", "", $D23), IF(IFERROR(INDEX('Types, Rates &amp; Payments'!$D$32:$D$39, MATCH($O23, 'Types, Rates &amp; Payments'!$C$32:$C$39, 0)), "")="", "", IFERROR(INDEX('Types, Rates &amp; Payments'!$D$32:$D$39, MATCH($O23, 'Types, Rates &amp; Payments'!$C$32:$C$39, 0)), ""))))</f>
        <v>Half Day</v>
      </c>
      <c r="M23" s="54"/>
      <c r="O23" s="11" t="str">
        <f t="shared" si="7"/>
        <v>Friday</v>
      </c>
      <c r="Q23" s="64">
        <f t="shared" ca="1" si="8"/>
        <v>16</v>
      </c>
      <c r="S23" s="11" t="str">
        <f t="shared" si="9"/>
        <v>Sep 2019</v>
      </c>
      <c r="U23" s="11" t="str">
        <f t="shared" si="10"/>
        <v>Half Day - Sep 2019</v>
      </c>
      <c r="W23" s="11" t="str">
        <f t="shared" si="11"/>
        <v>Half Day - Friday</v>
      </c>
      <c r="Y23" s="11" t="str">
        <f t="shared" ca="1" si="12"/>
        <v>✓</v>
      </c>
      <c r="AA23" s="49">
        <f t="shared" ca="1" si="13"/>
        <v>16</v>
      </c>
      <c r="AB23" s="46">
        <f t="shared" ca="1" si="14"/>
        <v>0.125</v>
      </c>
      <c r="AD23" s="49" t="str">
        <f t="shared" ca="1" si="15"/>
        <v/>
      </c>
      <c r="AE23" s="46" t="str">
        <f t="shared" ca="1" si="16"/>
        <v/>
      </c>
      <c r="AG23" s="11" t="str">
        <f t="shared" si="17"/>
        <v>OP</v>
      </c>
      <c r="AH23" s="35" t="str">
        <f t="shared" si="2"/>
        <v/>
      </c>
      <c r="AI23" s="15" t="str">
        <f t="shared" si="18"/>
        <v/>
      </c>
      <c r="AJ23" s="15" t="str">
        <f t="shared" si="19"/>
        <v/>
      </c>
      <c r="AK23" s="38" t="str">
        <f t="shared" si="20"/>
        <v/>
      </c>
      <c r="AX23" s="30"/>
    </row>
    <row r="24" spans="1:50" x14ac:dyDescent="0.25">
      <c r="A24" s="62" t="str">
        <f t="shared" ca="1" si="3"/>
        <v/>
      </c>
      <c r="B24" s="145">
        <f t="shared" si="4"/>
        <v>43722</v>
      </c>
      <c r="C24" s="62" t="str">
        <f t="shared" ca="1" si="5"/>
        <v/>
      </c>
      <c r="D24" s="96" t="s">
        <v>139</v>
      </c>
      <c r="E24" s="122" t="str">
        <f t="shared" si="6"/>
        <v/>
      </c>
      <c r="F24" s="125"/>
      <c r="G24" s="127"/>
      <c r="H24" s="54"/>
      <c r="I24" s="49" t="str">
        <f>IF($D24="", "", IFERROR(INDEX('Types, Rates &amp; Payments'!$D$11:$D$22, MATCH($D24, 'Types, Rates &amp; Payments'!$C$11:$C$22, 0))+$F24, ""))</f>
        <v/>
      </c>
      <c r="J24" s="46" t="str">
        <f>IF($D24="", "", IFERROR(INDEX('Types, Rates &amp; Payments'!$E$11:$E$22, MATCH($D24, 'Types, Rates &amp; Payments'!$C$11:$C$22, 0)), ""))</f>
        <v/>
      </c>
      <c r="K24" s="54"/>
      <c r="L24" s="53" t="str">
        <f>IF($O24="", "", IF($E24=$Y$5, IF($D24="", "", $D24), IF(IFERROR(INDEX('Types, Rates &amp; Payments'!$D$32:$D$39, MATCH($O24, 'Types, Rates &amp; Payments'!$C$32:$C$39, 0)), "")="", "", IFERROR(INDEX('Types, Rates &amp; Payments'!$D$32:$D$39, MATCH($O24, 'Types, Rates &amp; Payments'!$C$32:$C$39, 0)), ""))))</f>
        <v/>
      </c>
      <c r="M24" s="54"/>
      <c r="O24" s="11" t="str">
        <f t="shared" si="7"/>
        <v>Saturday</v>
      </c>
      <c r="Q24" s="64">
        <f t="shared" ca="1" si="8"/>
        <v>0</v>
      </c>
      <c r="S24" s="11" t="str">
        <f t="shared" si="9"/>
        <v>Sep 2019</v>
      </c>
      <c r="U24" s="11" t="str">
        <f t="shared" si="10"/>
        <v/>
      </c>
      <c r="W24" s="11" t="str">
        <f t="shared" si="11"/>
        <v/>
      </c>
      <c r="Y24" s="11" t="str">
        <f t="shared" si="12"/>
        <v/>
      </c>
      <c r="AA24" s="49" t="str">
        <f t="shared" ca="1" si="13"/>
        <v/>
      </c>
      <c r="AB24" s="46" t="str">
        <f t="shared" ca="1" si="14"/>
        <v/>
      </c>
      <c r="AD24" s="49" t="str">
        <f t="shared" ca="1" si="15"/>
        <v/>
      </c>
      <c r="AE24" s="46" t="str">
        <f t="shared" ca="1" si="16"/>
        <v/>
      </c>
      <c r="AG24" s="11" t="str">
        <f t="shared" si="17"/>
        <v>WE</v>
      </c>
      <c r="AH24" s="35" t="str">
        <f t="shared" si="2"/>
        <v/>
      </c>
      <c r="AI24" s="15" t="str">
        <f t="shared" si="18"/>
        <v>X</v>
      </c>
      <c r="AJ24" s="15" t="str">
        <f t="shared" si="19"/>
        <v/>
      </c>
      <c r="AK24" s="38" t="str">
        <f t="shared" si="20"/>
        <v/>
      </c>
      <c r="AM24" s="9" t="s">
        <v>135</v>
      </c>
      <c r="AO24" s="9" t="s">
        <v>135</v>
      </c>
      <c r="AX24" s="30"/>
    </row>
    <row r="25" spans="1:50" x14ac:dyDescent="0.25">
      <c r="A25" s="62" t="str">
        <f t="shared" ca="1" si="3"/>
        <v/>
      </c>
      <c r="B25" s="145">
        <f t="shared" si="4"/>
        <v>43723</v>
      </c>
      <c r="C25" s="62" t="str">
        <f t="shared" ca="1" si="5"/>
        <v/>
      </c>
      <c r="D25" s="158"/>
      <c r="E25" s="122" t="str">
        <f t="shared" si="6"/>
        <v/>
      </c>
      <c r="F25" s="161"/>
      <c r="G25" s="162"/>
      <c r="H25" s="54"/>
      <c r="I25" s="49" t="str">
        <f>IF($D25="", "", IFERROR(INDEX('Types, Rates &amp; Payments'!$D$11:$D$22, MATCH($D25, 'Types, Rates &amp; Payments'!$C$11:$C$22, 0))+$F25, ""))</f>
        <v/>
      </c>
      <c r="J25" s="46" t="str">
        <f>IF($D25="", "", IFERROR(INDEX('Types, Rates &amp; Payments'!$E$11:$E$22, MATCH($D25, 'Types, Rates &amp; Payments'!$C$11:$C$22, 0)), ""))</f>
        <v/>
      </c>
      <c r="K25" s="54"/>
      <c r="L25" s="53" t="str">
        <f>IF($O25="", "", IF($E25=$Y$5, IF($D25="", "", $D25), IF(IFERROR(INDEX('Types, Rates &amp; Payments'!$D$32:$D$39, MATCH($O25, 'Types, Rates &amp; Payments'!$C$32:$C$39, 0)), "")="", "", IFERROR(INDEX('Types, Rates &amp; Payments'!$D$32:$D$39, MATCH($O25, 'Types, Rates &amp; Payments'!$C$32:$C$39, 0)), ""))))</f>
        <v/>
      </c>
      <c r="M25" s="54"/>
      <c r="O25" s="11" t="str">
        <f t="shared" si="7"/>
        <v>Sunday</v>
      </c>
      <c r="Q25" s="64">
        <f t="shared" ca="1" si="8"/>
        <v>0</v>
      </c>
      <c r="S25" s="11" t="str">
        <f t="shared" si="9"/>
        <v>Sep 2019</v>
      </c>
      <c r="U25" s="11" t="str">
        <f t="shared" si="10"/>
        <v/>
      </c>
      <c r="W25" s="11" t="str">
        <f t="shared" si="11"/>
        <v/>
      </c>
      <c r="Y25" s="11" t="str">
        <f t="shared" si="12"/>
        <v/>
      </c>
      <c r="AA25" s="49" t="str">
        <f t="shared" ca="1" si="13"/>
        <v/>
      </c>
      <c r="AB25" s="46" t="str">
        <f t="shared" ca="1" si="14"/>
        <v/>
      </c>
      <c r="AD25" s="49" t="str">
        <f t="shared" ca="1" si="15"/>
        <v/>
      </c>
      <c r="AE25" s="46" t="str">
        <f t="shared" ca="1" si="16"/>
        <v/>
      </c>
      <c r="AG25" s="11" t="str">
        <f t="shared" si="17"/>
        <v>WE</v>
      </c>
      <c r="AH25" s="35" t="str">
        <f t="shared" si="2"/>
        <v/>
      </c>
      <c r="AI25" s="15" t="str">
        <f t="shared" si="18"/>
        <v>X</v>
      </c>
      <c r="AJ25" s="15" t="str">
        <f t="shared" si="19"/>
        <v/>
      </c>
      <c r="AK25" s="38" t="str">
        <f t="shared" si="20"/>
        <v/>
      </c>
      <c r="AM25" s="170">
        <f>IFERROR(INDEX('Intro &amp; Setup'!$J$24:$J$31, MATCH(AO25, 'Intro &amp; Setup'!$C$24:$C$31, 0)), AO25)</f>
        <v>43466</v>
      </c>
      <c r="AN25" s="30"/>
      <c r="AO25" s="32">
        <f>AO4</f>
        <v>43466</v>
      </c>
      <c r="AP25" s="30"/>
      <c r="AQ25" s="30"/>
      <c r="AR25" s="30"/>
      <c r="AS25" s="30"/>
      <c r="AT25" s="30"/>
      <c r="AU25" s="30"/>
      <c r="AV25" s="30"/>
      <c r="AW25" s="30"/>
      <c r="AX25" s="30"/>
    </row>
    <row r="26" spans="1:50" x14ac:dyDescent="0.25">
      <c r="A26" s="62" t="str">
        <f t="shared" ca="1" si="3"/>
        <v/>
      </c>
      <c r="B26" s="145">
        <f t="shared" si="4"/>
        <v>43724</v>
      </c>
      <c r="C26" s="62" t="str">
        <f t="shared" ca="1" si="5"/>
        <v/>
      </c>
      <c r="D26" s="159"/>
      <c r="E26" s="122" t="str">
        <f t="shared" si="6"/>
        <v/>
      </c>
      <c r="F26" s="163"/>
      <c r="G26" s="164"/>
      <c r="H26" s="54"/>
      <c r="I26" s="49" t="str">
        <f>IF($D26="", "", IFERROR(INDEX('Types, Rates &amp; Payments'!$D$11:$D$22, MATCH($D26, 'Types, Rates &amp; Payments'!$C$11:$C$22, 0))+$F26, ""))</f>
        <v/>
      </c>
      <c r="J26" s="46" t="str">
        <f>IF($D26="", "", IFERROR(INDEX('Types, Rates &amp; Payments'!$E$11:$E$22, MATCH($D26, 'Types, Rates &amp; Payments'!$C$11:$C$22, 0)), ""))</f>
        <v/>
      </c>
      <c r="K26" s="54"/>
      <c r="L26" s="53" t="str">
        <f>IF($O26="", "", IF($E26=$Y$5, IF($D26="", "", $D26), IF(IFERROR(INDEX('Types, Rates &amp; Payments'!$D$32:$D$39, MATCH($O26, 'Types, Rates &amp; Payments'!$C$32:$C$39, 0)), "")="", "", IFERROR(INDEX('Types, Rates &amp; Payments'!$D$32:$D$39, MATCH($O26, 'Types, Rates &amp; Payments'!$C$32:$C$39, 0)), ""))))</f>
        <v>Full Day</v>
      </c>
      <c r="M26" s="54"/>
      <c r="O26" s="11" t="str">
        <f t="shared" si="7"/>
        <v>Monday</v>
      </c>
      <c r="Q26" s="64">
        <f t="shared" ca="1" si="8"/>
        <v>0</v>
      </c>
      <c r="S26" s="11" t="str">
        <f t="shared" si="9"/>
        <v>Sep 2019</v>
      </c>
      <c r="U26" s="11" t="str">
        <f t="shared" si="10"/>
        <v/>
      </c>
      <c r="W26" s="11" t="str">
        <f t="shared" si="11"/>
        <v/>
      </c>
      <c r="Y26" s="11" t="str">
        <f t="shared" si="12"/>
        <v/>
      </c>
      <c r="AA26" s="49" t="str">
        <f t="shared" ca="1" si="13"/>
        <v/>
      </c>
      <c r="AB26" s="46" t="str">
        <f t="shared" ca="1" si="14"/>
        <v/>
      </c>
      <c r="AD26" s="49" t="str">
        <f t="shared" ca="1" si="15"/>
        <v/>
      </c>
      <c r="AE26" s="46" t="str">
        <f t="shared" ca="1" si="16"/>
        <v/>
      </c>
      <c r="AG26" s="11" t="str">
        <f t="shared" si="17"/>
        <v>OP</v>
      </c>
      <c r="AH26" s="35" t="str">
        <f t="shared" si="2"/>
        <v/>
      </c>
      <c r="AI26" s="15" t="str">
        <f t="shared" si="18"/>
        <v/>
      </c>
      <c r="AJ26" s="15" t="str">
        <f t="shared" si="19"/>
        <v/>
      </c>
      <c r="AK26" s="38" t="str">
        <f t="shared" si="20"/>
        <v/>
      </c>
      <c r="AM26" s="171">
        <f>IFERROR(INDEX('Intro &amp; Setup'!$J$24:$J$31, MATCH(AO26, 'Intro &amp; Setup'!$C$24:$C$31, 0)), AO26)</f>
        <v>43574</v>
      </c>
      <c r="AN26" s="30"/>
      <c r="AO26" s="33">
        <f t="shared" ref="AO26:AO32" si="23">AO5</f>
        <v>43574</v>
      </c>
      <c r="AP26" s="30"/>
      <c r="AQ26" s="30"/>
      <c r="AR26" s="30"/>
      <c r="AS26" s="30"/>
      <c r="AT26" s="30"/>
      <c r="AU26" s="30"/>
      <c r="AV26" s="30"/>
      <c r="AW26" s="30"/>
      <c r="AX26" s="30"/>
    </row>
    <row r="27" spans="1:50" x14ac:dyDescent="0.25">
      <c r="A27" s="62" t="str">
        <f t="shared" ca="1" si="3"/>
        <v/>
      </c>
      <c r="B27" s="145">
        <f t="shared" si="4"/>
        <v>43725</v>
      </c>
      <c r="C27" s="62" t="str">
        <f t="shared" ca="1" si="5"/>
        <v/>
      </c>
      <c r="D27" s="159"/>
      <c r="E27" s="122" t="str">
        <f t="shared" si="6"/>
        <v/>
      </c>
      <c r="F27" s="163"/>
      <c r="G27" s="164"/>
      <c r="H27" s="54"/>
      <c r="I27" s="49" t="str">
        <f>IF($D27="", "", IFERROR(INDEX('Types, Rates &amp; Payments'!$D$11:$D$22, MATCH($D27, 'Types, Rates &amp; Payments'!$C$11:$C$22, 0))+$F27, ""))</f>
        <v/>
      </c>
      <c r="J27" s="46" t="str">
        <f>IF($D27="", "", IFERROR(INDEX('Types, Rates &amp; Payments'!$E$11:$E$22, MATCH($D27, 'Types, Rates &amp; Payments'!$C$11:$C$22, 0)), ""))</f>
        <v/>
      </c>
      <c r="K27" s="54"/>
      <c r="L27" s="53" t="str">
        <f>IF($O27="", "", IF($E27=$Y$5, IF($D27="", "", $D27), IF(IFERROR(INDEX('Types, Rates &amp; Payments'!$D$32:$D$39, MATCH($O27, 'Types, Rates &amp; Payments'!$C$32:$C$39, 0)), "")="", "", IFERROR(INDEX('Types, Rates &amp; Payments'!$D$32:$D$39, MATCH($O27, 'Types, Rates &amp; Payments'!$C$32:$C$39, 0)), ""))))</f>
        <v>Half Day</v>
      </c>
      <c r="M27" s="54"/>
      <c r="O27" s="11" t="str">
        <f t="shared" si="7"/>
        <v>Tuesday</v>
      </c>
      <c r="Q27" s="64">
        <f t="shared" ca="1" si="8"/>
        <v>0</v>
      </c>
      <c r="S27" s="11" t="str">
        <f t="shared" si="9"/>
        <v>Sep 2019</v>
      </c>
      <c r="U27" s="11" t="str">
        <f t="shared" si="10"/>
        <v/>
      </c>
      <c r="W27" s="11" t="str">
        <f t="shared" si="11"/>
        <v/>
      </c>
      <c r="Y27" s="11" t="str">
        <f t="shared" si="12"/>
        <v/>
      </c>
      <c r="AA27" s="49" t="str">
        <f t="shared" ca="1" si="13"/>
        <v/>
      </c>
      <c r="AB27" s="46" t="str">
        <f t="shared" ca="1" si="14"/>
        <v/>
      </c>
      <c r="AD27" s="49" t="str">
        <f t="shared" ca="1" si="15"/>
        <v/>
      </c>
      <c r="AE27" s="46" t="str">
        <f t="shared" ca="1" si="16"/>
        <v/>
      </c>
      <c r="AG27" s="11" t="str">
        <f t="shared" si="17"/>
        <v>OP</v>
      </c>
      <c r="AH27" s="35" t="str">
        <f t="shared" si="2"/>
        <v/>
      </c>
      <c r="AI27" s="15" t="str">
        <f t="shared" si="18"/>
        <v/>
      </c>
      <c r="AJ27" s="15" t="str">
        <f t="shared" si="19"/>
        <v/>
      </c>
      <c r="AK27" s="38" t="str">
        <f t="shared" si="20"/>
        <v/>
      </c>
      <c r="AM27" s="171">
        <f>IFERROR(INDEX('Intro &amp; Setup'!$J$24:$J$31, MATCH(AO27, 'Intro &amp; Setup'!$C$24:$C$31, 0)), AO27)</f>
        <v>43577</v>
      </c>
      <c r="AO27" s="33">
        <f t="shared" si="23"/>
        <v>43577</v>
      </c>
      <c r="AS27" s="30"/>
      <c r="AT27" s="30"/>
      <c r="AU27" s="30"/>
      <c r="AV27" s="30"/>
      <c r="AW27" s="30"/>
      <c r="AX27" s="30"/>
    </row>
    <row r="28" spans="1:50" x14ac:dyDescent="0.25">
      <c r="A28" s="62" t="str">
        <f t="shared" ca="1" si="3"/>
        <v/>
      </c>
      <c r="B28" s="145">
        <f t="shared" si="4"/>
        <v>43726</v>
      </c>
      <c r="C28" s="62" t="str">
        <f t="shared" ca="1" si="5"/>
        <v/>
      </c>
      <c r="D28" s="159"/>
      <c r="E28" s="122" t="str">
        <f t="shared" si="6"/>
        <v/>
      </c>
      <c r="F28" s="163"/>
      <c r="G28" s="164"/>
      <c r="H28" s="54"/>
      <c r="I28" s="49" t="str">
        <f>IF($D28="", "", IFERROR(INDEX('Types, Rates &amp; Payments'!$D$11:$D$22, MATCH($D28, 'Types, Rates &amp; Payments'!$C$11:$C$22, 0))+$F28, ""))</f>
        <v/>
      </c>
      <c r="J28" s="46" t="str">
        <f>IF($D28="", "", IFERROR(INDEX('Types, Rates &amp; Payments'!$E$11:$E$22, MATCH($D28, 'Types, Rates &amp; Payments'!$C$11:$C$22, 0)), ""))</f>
        <v/>
      </c>
      <c r="K28" s="54"/>
      <c r="L28" s="53" t="str">
        <f>IF($O28="", "", IF($E28=$Y$5, IF($D28="", "", $D28), IF(IFERROR(INDEX('Types, Rates &amp; Payments'!$D$32:$D$39, MATCH($O28, 'Types, Rates &amp; Payments'!$C$32:$C$39, 0)), "")="", "", IFERROR(INDEX('Types, Rates &amp; Payments'!$D$32:$D$39, MATCH($O28, 'Types, Rates &amp; Payments'!$C$32:$C$39, 0)), ""))))</f>
        <v>Full Day</v>
      </c>
      <c r="M28" s="54"/>
      <c r="O28" s="11" t="str">
        <f t="shared" si="7"/>
        <v>Wednesday</v>
      </c>
      <c r="Q28" s="64">
        <f t="shared" ca="1" si="8"/>
        <v>0</v>
      </c>
      <c r="S28" s="11" t="str">
        <f t="shared" si="9"/>
        <v>Sep 2019</v>
      </c>
      <c r="U28" s="11" t="str">
        <f t="shared" si="10"/>
        <v/>
      </c>
      <c r="W28" s="11" t="str">
        <f t="shared" si="11"/>
        <v/>
      </c>
      <c r="Y28" s="11" t="str">
        <f t="shared" si="12"/>
        <v/>
      </c>
      <c r="AA28" s="49" t="str">
        <f t="shared" ca="1" si="13"/>
        <v/>
      </c>
      <c r="AB28" s="46" t="str">
        <f t="shared" ca="1" si="14"/>
        <v/>
      </c>
      <c r="AD28" s="49" t="str">
        <f t="shared" ca="1" si="15"/>
        <v/>
      </c>
      <c r="AE28" s="46" t="str">
        <f t="shared" ca="1" si="16"/>
        <v/>
      </c>
      <c r="AG28" s="11" t="str">
        <f t="shared" si="17"/>
        <v>OP</v>
      </c>
      <c r="AH28" s="35" t="str">
        <f t="shared" si="2"/>
        <v/>
      </c>
      <c r="AI28" s="15" t="str">
        <f t="shared" si="18"/>
        <v/>
      </c>
      <c r="AJ28" s="15" t="str">
        <f t="shared" si="19"/>
        <v/>
      </c>
      <c r="AK28" s="38" t="str">
        <f t="shared" si="20"/>
        <v/>
      </c>
      <c r="AM28" s="171">
        <f>IFERROR(INDEX('Intro &amp; Setup'!$J$24:$J$31, MATCH(AO28, 'Intro &amp; Setup'!$C$24:$C$31, 0)), AO28)</f>
        <v>43591</v>
      </c>
      <c r="AN28" s="30"/>
      <c r="AO28" s="33">
        <f t="shared" si="23"/>
        <v>43591</v>
      </c>
      <c r="AP28" s="30"/>
      <c r="AQ28" s="30"/>
      <c r="AR28" s="30"/>
      <c r="AS28" s="30"/>
      <c r="AT28" s="30"/>
      <c r="AU28" s="30"/>
      <c r="AV28" s="30"/>
      <c r="AW28" s="30"/>
      <c r="AX28" s="30"/>
    </row>
    <row r="29" spans="1:50" x14ac:dyDescent="0.25">
      <c r="A29" s="62" t="str">
        <f t="shared" ca="1" si="3"/>
        <v/>
      </c>
      <c r="B29" s="145">
        <f t="shared" si="4"/>
        <v>43727</v>
      </c>
      <c r="C29" s="62" t="str">
        <f t="shared" ca="1" si="5"/>
        <v/>
      </c>
      <c r="D29" s="159"/>
      <c r="E29" s="122" t="str">
        <f t="shared" si="6"/>
        <v/>
      </c>
      <c r="F29" s="163"/>
      <c r="G29" s="164"/>
      <c r="H29" s="54"/>
      <c r="I29" s="49" t="str">
        <f>IF($D29="", "", IFERROR(INDEX('Types, Rates &amp; Payments'!$D$11:$D$22, MATCH($D29, 'Types, Rates &amp; Payments'!$C$11:$C$22, 0))+$F29, ""))</f>
        <v/>
      </c>
      <c r="J29" s="46" t="str">
        <f>IF($D29="", "", IFERROR(INDEX('Types, Rates &amp; Payments'!$E$11:$E$22, MATCH($D29, 'Types, Rates &amp; Payments'!$C$11:$C$22, 0)), ""))</f>
        <v/>
      </c>
      <c r="K29" s="54"/>
      <c r="L29" s="53" t="str">
        <f>IF($O29="", "", IF($E29=$Y$5, IF($D29="", "", $D29), IF(IFERROR(INDEX('Types, Rates &amp; Payments'!$D$32:$D$39, MATCH($O29, 'Types, Rates &amp; Payments'!$C$32:$C$39, 0)), "")="", "", IFERROR(INDEX('Types, Rates &amp; Payments'!$D$32:$D$39, MATCH($O29, 'Types, Rates &amp; Payments'!$C$32:$C$39, 0)), ""))))</f>
        <v/>
      </c>
      <c r="M29" s="54"/>
      <c r="O29" s="11" t="str">
        <f t="shared" si="7"/>
        <v/>
      </c>
      <c r="Q29" s="64">
        <f t="shared" ca="1" si="8"/>
        <v>0</v>
      </c>
      <c r="S29" s="11" t="str">
        <f t="shared" si="9"/>
        <v>Sep 2019</v>
      </c>
      <c r="U29" s="11" t="str">
        <f t="shared" si="10"/>
        <v/>
      </c>
      <c r="W29" s="11" t="str">
        <f t="shared" si="11"/>
        <v/>
      </c>
      <c r="Y29" s="11" t="str">
        <f t="shared" si="12"/>
        <v/>
      </c>
      <c r="AA29" s="49" t="str">
        <f t="shared" ca="1" si="13"/>
        <v/>
      </c>
      <c r="AB29" s="46" t="str">
        <f t="shared" ca="1" si="14"/>
        <v/>
      </c>
      <c r="AD29" s="49" t="str">
        <f t="shared" ca="1" si="15"/>
        <v/>
      </c>
      <c r="AE29" s="46" t="str">
        <f t="shared" ca="1" si="16"/>
        <v/>
      </c>
      <c r="AG29" s="11" t="str">
        <f t="shared" si="17"/>
        <v>CL</v>
      </c>
      <c r="AH29" s="35" t="str">
        <f t="shared" si="2"/>
        <v/>
      </c>
      <c r="AI29" s="15" t="str">
        <f t="shared" si="18"/>
        <v/>
      </c>
      <c r="AJ29" s="15" t="str">
        <f t="shared" si="19"/>
        <v>X</v>
      </c>
      <c r="AK29" s="38" t="str">
        <f t="shared" si="20"/>
        <v/>
      </c>
      <c r="AM29" s="171">
        <f>IFERROR(INDEX('Intro &amp; Setup'!$J$24:$J$31, MATCH(AO29, 'Intro &amp; Setup'!$C$24:$C$31, 0)), AO29)</f>
        <v>43612</v>
      </c>
      <c r="AN29" s="30"/>
      <c r="AO29" s="33">
        <f t="shared" si="23"/>
        <v>43612</v>
      </c>
      <c r="AP29" s="30"/>
      <c r="AQ29" s="30"/>
      <c r="AR29" s="30"/>
      <c r="AS29" s="30"/>
      <c r="AT29" s="30"/>
      <c r="AU29" s="30"/>
      <c r="AV29" s="30"/>
      <c r="AW29" s="30"/>
      <c r="AX29" s="30"/>
    </row>
    <row r="30" spans="1:50" x14ac:dyDescent="0.25">
      <c r="A30" s="62" t="str">
        <f t="shared" ca="1" si="3"/>
        <v/>
      </c>
      <c r="B30" s="145">
        <f t="shared" si="4"/>
        <v>43728</v>
      </c>
      <c r="C30" s="62" t="str">
        <f t="shared" ca="1" si="5"/>
        <v/>
      </c>
      <c r="D30" s="159"/>
      <c r="E30" s="122" t="str">
        <f t="shared" si="6"/>
        <v/>
      </c>
      <c r="F30" s="163"/>
      <c r="G30" s="164"/>
      <c r="H30" s="54"/>
      <c r="I30" s="49" t="str">
        <f>IF($D30="", "", IFERROR(INDEX('Types, Rates &amp; Payments'!$D$11:$D$22, MATCH($D30, 'Types, Rates &amp; Payments'!$C$11:$C$22, 0))+$F30, ""))</f>
        <v/>
      </c>
      <c r="J30" s="46" t="str">
        <f>IF($D30="", "", IFERROR(INDEX('Types, Rates &amp; Payments'!$E$11:$E$22, MATCH($D30, 'Types, Rates &amp; Payments'!$C$11:$C$22, 0)), ""))</f>
        <v/>
      </c>
      <c r="K30" s="54"/>
      <c r="L30" s="53" t="str">
        <f>IF($O30="", "", IF($E30=$Y$5, IF($D30="", "", $D30), IF(IFERROR(INDEX('Types, Rates &amp; Payments'!$D$32:$D$39, MATCH($O30, 'Types, Rates &amp; Payments'!$C$32:$C$39, 0)), "")="", "", IFERROR(INDEX('Types, Rates &amp; Payments'!$D$32:$D$39, MATCH($O30, 'Types, Rates &amp; Payments'!$C$32:$C$39, 0)), ""))))</f>
        <v>Half Day</v>
      </c>
      <c r="M30" s="54"/>
      <c r="O30" s="11" t="str">
        <f t="shared" si="7"/>
        <v>Friday</v>
      </c>
      <c r="Q30" s="64">
        <f t="shared" ca="1" si="8"/>
        <v>0</v>
      </c>
      <c r="S30" s="11" t="str">
        <f t="shared" si="9"/>
        <v>Sep 2019</v>
      </c>
      <c r="U30" s="11" t="str">
        <f t="shared" si="10"/>
        <v/>
      </c>
      <c r="W30" s="11" t="str">
        <f t="shared" si="11"/>
        <v/>
      </c>
      <c r="Y30" s="11" t="str">
        <f t="shared" si="12"/>
        <v/>
      </c>
      <c r="AA30" s="49" t="str">
        <f t="shared" ca="1" si="13"/>
        <v/>
      </c>
      <c r="AB30" s="46" t="str">
        <f t="shared" ca="1" si="14"/>
        <v/>
      </c>
      <c r="AD30" s="49" t="str">
        <f t="shared" ca="1" si="15"/>
        <v/>
      </c>
      <c r="AE30" s="46" t="str">
        <f t="shared" ca="1" si="16"/>
        <v/>
      </c>
      <c r="AG30" s="11" t="str">
        <f t="shared" si="17"/>
        <v>OP</v>
      </c>
      <c r="AH30" s="35" t="str">
        <f t="shared" si="2"/>
        <v/>
      </c>
      <c r="AI30" s="15" t="str">
        <f t="shared" si="18"/>
        <v/>
      </c>
      <c r="AJ30" s="15" t="str">
        <f t="shared" si="19"/>
        <v/>
      </c>
      <c r="AK30" s="38" t="str">
        <f t="shared" si="20"/>
        <v/>
      </c>
      <c r="AM30" s="171">
        <f>IFERROR(INDEX('Intro &amp; Setup'!$J$24:$J$31, MATCH(AO30, 'Intro &amp; Setup'!$C$24:$C$31, 0)), AO30)</f>
        <v>43703</v>
      </c>
      <c r="AO30" s="33">
        <f t="shared" si="23"/>
        <v>43703</v>
      </c>
    </row>
    <row r="31" spans="1:50" x14ac:dyDescent="0.25">
      <c r="A31" s="62" t="str">
        <f t="shared" ca="1" si="3"/>
        <v/>
      </c>
      <c r="B31" s="145">
        <f t="shared" si="4"/>
        <v>43729</v>
      </c>
      <c r="C31" s="62" t="str">
        <f t="shared" ca="1" si="5"/>
        <v/>
      </c>
      <c r="D31" s="159"/>
      <c r="E31" s="122" t="str">
        <f t="shared" si="6"/>
        <v/>
      </c>
      <c r="F31" s="163"/>
      <c r="G31" s="164"/>
      <c r="H31" s="54"/>
      <c r="I31" s="49" t="str">
        <f>IF($D31="", "", IFERROR(INDEX('Types, Rates &amp; Payments'!$D$11:$D$22, MATCH($D31, 'Types, Rates &amp; Payments'!$C$11:$C$22, 0))+$F31, ""))</f>
        <v/>
      </c>
      <c r="J31" s="46" t="str">
        <f>IF($D31="", "", IFERROR(INDEX('Types, Rates &amp; Payments'!$E$11:$E$22, MATCH($D31, 'Types, Rates &amp; Payments'!$C$11:$C$22, 0)), ""))</f>
        <v/>
      </c>
      <c r="K31" s="54"/>
      <c r="L31" s="53" t="str">
        <f>IF($O31="", "", IF($E31=$Y$5, IF($D31="", "", $D31), IF(IFERROR(INDEX('Types, Rates &amp; Payments'!$D$32:$D$39, MATCH($O31, 'Types, Rates &amp; Payments'!$C$32:$C$39, 0)), "")="", "", IFERROR(INDEX('Types, Rates &amp; Payments'!$D$32:$D$39, MATCH($O31, 'Types, Rates &amp; Payments'!$C$32:$C$39, 0)), ""))))</f>
        <v/>
      </c>
      <c r="M31" s="54"/>
      <c r="O31" s="11" t="str">
        <f t="shared" si="7"/>
        <v>Saturday</v>
      </c>
      <c r="Q31" s="64">
        <f t="shared" ca="1" si="8"/>
        <v>0</v>
      </c>
      <c r="S31" s="11" t="str">
        <f t="shared" si="9"/>
        <v>Sep 2019</v>
      </c>
      <c r="U31" s="11" t="str">
        <f t="shared" si="10"/>
        <v/>
      </c>
      <c r="W31" s="11" t="str">
        <f t="shared" si="11"/>
        <v/>
      </c>
      <c r="Y31" s="11" t="str">
        <f t="shared" si="12"/>
        <v/>
      </c>
      <c r="AA31" s="49" t="str">
        <f t="shared" ca="1" si="13"/>
        <v/>
      </c>
      <c r="AB31" s="46" t="str">
        <f t="shared" ca="1" si="14"/>
        <v/>
      </c>
      <c r="AD31" s="49" t="str">
        <f t="shared" ca="1" si="15"/>
        <v/>
      </c>
      <c r="AE31" s="46" t="str">
        <f t="shared" ca="1" si="16"/>
        <v/>
      </c>
      <c r="AG31" s="11" t="str">
        <f t="shared" si="17"/>
        <v>WE</v>
      </c>
      <c r="AH31" s="35" t="str">
        <f t="shared" si="2"/>
        <v/>
      </c>
      <c r="AI31" s="15" t="str">
        <f t="shared" si="18"/>
        <v>X</v>
      </c>
      <c r="AJ31" s="15" t="str">
        <f t="shared" si="19"/>
        <v/>
      </c>
      <c r="AK31" s="38" t="str">
        <f t="shared" si="20"/>
        <v/>
      </c>
      <c r="AM31" s="171">
        <f>IFERROR(INDEX('Intro &amp; Setup'!$J$24:$J$31, MATCH(AO31, 'Intro &amp; Setup'!$C$24:$C$31, 0)), AO31)</f>
        <v>43824</v>
      </c>
      <c r="AO31" s="33">
        <f t="shared" si="23"/>
        <v>43824</v>
      </c>
    </row>
    <row r="32" spans="1:50" x14ac:dyDescent="0.25">
      <c r="A32" s="62" t="str">
        <f t="shared" ca="1" si="3"/>
        <v/>
      </c>
      <c r="B32" s="145">
        <f t="shared" si="4"/>
        <v>43730</v>
      </c>
      <c r="C32" s="62" t="str">
        <f t="shared" ca="1" si="5"/>
        <v/>
      </c>
      <c r="D32" s="159"/>
      <c r="E32" s="122" t="str">
        <f t="shared" si="6"/>
        <v/>
      </c>
      <c r="F32" s="163"/>
      <c r="G32" s="164"/>
      <c r="H32" s="54"/>
      <c r="I32" s="49" t="str">
        <f>IF($D32="", "", IFERROR(INDEX('Types, Rates &amp; Payments'!$D$11:$D$22, MATCH($D32, 'Types, Rates &amp; Payments'!$C$11:$C$22, 0))+$F32, ""))</f>
        <v/>
      </c>
      <c r="J32" s="46" t="str">
        <f>IF($D32="", "", IFERROR(INDEX('Types, Rates &amp; Payments'!$E$11:$E$22, MATCH($D32, 'Types, Rates &amp; Payments'!$C$11:$C$22, 0)), ""))</f>
        <v/>
      </c>
      <c r="K32" s="54"/>
      <c r="L32" s="53" t="str">
        <f>IF($O32="", "", IF($E32=$Y$5, IF($D32="", "", $D32), IF(IFERROR(INDEX('Types, Rates &amp; Payments'!$D$32:$D$39, MATCH($O32, 'Types, Rates &amp; Payments'!$C$32:$C$39, 0)), "")="", "", IFERROR(INDEX('Types, Rates &amp; Payments'!$D$32:$D$39, MATCH($O32, 'Types, Rates &amp; Payments'!$C$32:$C$39, 0)), ""))))</f>
        <v/>
      </c>
      <c r="M32" s="54"/>
      <c r="O32" s="11" t="str">
        <f t="shared" si="7"/>
        <v>Sunday</v>
      </c>
      <c r="Q32" s="64">
        <f t="shared" ca="1" si="8"/>
        <v>0</v>
      </c>
      <c r="S32" s="11" t="str">
        <f t="shared" si="9"/>
        <v>Sep 2019</v>
      </c>
      <c r="U32" s="11" t="str">
        <f t="shared" si="10"/>
        <v/>
      </c>
      <c r="W32" s="11" t="str">
        <f t="shared" si="11"/>
        <v/>
      </c>
      <c r="Y32" s="11" t="str">
        <f t="shared" si="12"/>
        <v/>
      </c>
      <c r="AA32" s="49" t="str">
        <f t="shared" ca="1" si="13"/>
        <v/>
      </c>
      <c r="AB32" s="46" t="str">
        <f t="shared" ca="1" si="14"/>
        <v/>
      </c>
      <c r="AD32" s="49" t="str">
        <f t="shared" ca="1" si="15"/>
        <v/>
      </c>
      <c r="AE32" s="46" t="str">
        <f t="shared" ca="1" si="16"/>
        <v/>
      </c>
      <c r="AG32" s="11" t="str">
        <f t="shared" si="17"/>
        <v>WE</v>
      </c>
      <c r="AH32" s="35" t="str">
        <f t="shared" si="2"/>
        <v/>
      </c>
      <c r="AI32" s="15" t="str">
        <f t="shared" si="18"/>
        <v>X</v>
      </c>
      <c r="AJ32" s="15" t="str">
        <f t="shared" si="19"/>
        <v/>
      </c>
      <c r="AK32" s="38" t="str">
        <f t="shared" si="20"/>
        <v/>
      </c>
      <c r="AM32" s="171">
        <f>IFERROR(INDEX('Intro &amp; Setup'!$J$24:$J$31, MATCH(AO32, 'Intro &amp; Setup'!$C$24:$C$31, 0)), AO32)</f>
        <v>43825</v>
      </c>
      <c r="AO32" s="33">
        <f t="shared" si="23"/>
        <v>43825</v>
      </c>
    </row>
    <row r="33" spans="1:41" x14ac:dyDescent="0.25">
      <c r="A33" s="62" t="str">
        <f t="shared" ca="1" si="3"/>
        <v/>
      </c>
      <c r="B33" s="145">
        <f t="shared" si="4"/>
        <v>43731</v>
      </c>
      <c r="C33" s="62" t="str">
        <f t="shared" ca="1" si="5"/>
        <v/>
      </c>
      <c r="D33" s="159"/>
      <c r="E33" s="122" t="str">
        <f t="shared" si="6"/>
        <v/>
      </c>
      <c r="F33" s="163"/>
      <c r="G33" s="164"/>
      <c r="H33" s="54"/>
      <c r="I33" s="49" t="str">
        <f>IF($D33="", "", IFERROR(INDEX('Types, Rates &amp; Payments'!$D$11:$D$22, MATCH($D33, 'Types, Rates &amp; Payments'!$C$11:$C$22, 0))+$F33, ""))</f>
        <v/>
      </c>
      <c r="J33" s="46" t="str">
        <f>IF($D33="", "", IFERROR(INDEX('Types, Rates &amp; Payments'!$E$11:$E$22, MATCH($D33, 'Types, Rates &amp; Payments'!$C$11:$C$22, 0)), ""))</f>
        <v/>
      </c>
      <c r="K33" s="54"/>
      <c r="L33" s="53" t="str">
        <f>IF($O33="", "", IF($E33=$Y$5, IF($D33="", "", $D33), IF(IFERROR(INDEX('Types, Rates &amp; Payments'!$D$32:$D$39, MATCH($O33, 'Types, Rates &amp; Payments'!$C$32:$C$39, 0)), "")="", "", IFERROR(INDEX('Types, Rates &amp; Payments'!$D$32:$D$39, MATCH($O33, 'Types, Rates &amp; Payments'!$C$32:$C$39, 0)), ""))))</f>
        <v>Full Day</v>
      </c>
      <c r="M33" s="54"/>
      <c r="O33" s="11" t="str">
        <f t="shared" si="7"/>
        <v>Monday</v>
      </c>
      <c r="Q33" s="64">
        <f t="shared" ca="1" si="8"/>
        <v>0</v>
      </c>
      <c r="S33" s="11" t="str">
        <f t="shared" si="9"/>
        <v>Sep 2019</v>
      </c>
      <c r="U33" s="11" t="str">
        <f t="shared" si="10"/>
        <v/>
      </c>
      <c r="W33" s="11" t="str">
        <f t="shared" si="11"/>
        <v/>
      </c>
      <c r="Y33" s="11" t="str">
        <f t="shared" si="12"/>
        <v/>
      </c>
      <c r="AA33" s="49" t="str">
        <f t="shared" ca="1" si="13"/>
        <v/>
      </c>
      <c r="AB33" s="46" t="str">
        <f t="shared" ca="1" si="14"/>
        <v/>
      </c>
      <c r="AD33" s="49" t="str">
        <f t="shared" ca="1" si="15"/>
        <v/>
      </c>
      <c r="AE33" s="46" t="str">
        <f t="shared" ca="1" si="16"/>
        <v/>
      </c>
      <c r="AG33" s="11" t="str">
        <f t="shared" si="17"/>
        <v>OP</v>
      </c>
      <c r="AH33" s="35" t="str">
        <f t="shared" si="2"/>
        <v/>
      </c>
      <c r="AI33" s="15" t="str">
        <f t="shared" si="18"/>
        <v/>
      </c>
      <c r="AJ33" s="15" t="str">
        <f t="shared" si="19"/>
        <v/>
      </c>
      <c r="AK33" s="38" t="str">
        <f t="shared" si="20"/>
        <v/>
      </c>
      <c r="AM33" s="171">
        <f>IFERROR(INDEX('Intro &amp; Setup'!$J$24:$J$31, MATCH(AO33, 'Intro &amp; Setup'!$C$24:$C$31, 0)), AO33)</f>
        <v>2020</v>
      </c>
      <c r="AO33" s="33">
        <f>AO13</f>
        <v>2020</v>
      </c>
    </row>
    <row r="34" spans="1:41" x14ac:dyDescent="0.25">
      <c r="A34" s="62" t="str">
        <f t="shared" ca="1" si="3"/>
        <v/>
      </c>
      <c r="B34" s="145">
        <f t="shared" si="4"/>
        <v>43732</v>
      </c>
      <c r="C34" s="62" t="str">
        <f t="shared" ca="1" si="5"/>
        <v/>
      </c>
      <c r="D34" s="159"/>
      <c r="E34" s="122" t="str">
        <f t="shared" si="6"/>
        <v/>
      </c>
      <c r="F34" s="163"/>
      <c r="G34" s="164"/>
      <c r="H34" s="54"/>
      <c r="I34" s="49" t="str">
        <f>IF($D34="", "", IFERROR(INDEX('Types, Rates &amp; Payments'!$D$11:$D$22, MATCH($D34, 'Types, Rates &amp; Payments'!$C$11:$C$22, 0))+$F34, ""))</f>
        <v/>
      </c>
      <c r="J34" s="46" t="str">
        <f>IF($D34="", "", IFERROR(INDEX('Types, Rates &amp; Payments'!$E$11:$E$22, MATCH($D34, 'Types, Rates &amp; Payments'!$C$11:$C$22, 0)), ""))</f>
        <v/>
      </c>
      <c r="K34" s="54"/>
      <c r="L34" s="53" t="str">
        <f>IF($O34="", "", IF($E34=$Y$5, IF($D34="", "", $D34), IF(IFERROR(INDEX('Types, Rates &amp; Payments'!$D$32:$D$39, MATCH($O34, 'Types, Rates &amp; Payments'!$C$32:$C$39, 0)), "")="", "", IFERROR(INDEX('Types, Rates &amp; Payments'!$D$32:$D$39, MATCH($O34, 'Types, Rates &amp; Payments'!$C$32:$C$39, 0)), ""))))</f>
        <v>Half Day</v>
      </c>
      <c r="M34" s="54"/>
      <c r="O34" s="11" t="str">
        <f t="shared" si="7"/>
        <v>Tuesday</v>
      </c>
      <c r="Q34" s="64">
        <f t="shared" ca="1" si="8"/>
        <v>0</v>
      </c>
      <c r="S34" s="11" t="str">
        <f t="shared" si="9"/>
        <v>Sep 2019</v>
      </c>
      <c r="U34" s="11" t="str">
        <f t="shared" si="10"/>
        <v/>
      </c>
      <c r="W34" s="11" t="str">
        <f t="shared" si="11"/>
        <v/>
      </c>
      <c r="Y34" s="11" t="str">
        <f t="shared" si="12"/>
        <v/>
      </c>
      <c r="AA34" s="49" t="str">
        <f t="shared" ca="1" si="13"/>
        <v/>
      </c>
      <c r="AB34" s="46" t="str">
        <f t="shared" ca="1" si="14"/>
        <v/>
      </c>
      <c r="AD34" s="49" t="str">
        <f t="shared" ca="1" si="15"/>
        <v/>
      </c>
      <c r="AE34" s="46" t="str">
        <f t="shared" ca="1" si="16"/>
        <v/>
      </c>
      <c r="AG34" s="11" t="str">
        <f t="shared" si="17"/>
        <v>OP</v>
      </c>
      <c r="AH34" s="35" t="str">
        <f t="shared" si="2"/>
        <v/>
      </c>
      <c r="AI34" s="15" t="str">
        <f t="shared" si="18"/>
        <v/>
      </c>
      <c r="AJ34" s="15" t="str">
        <f t="shared" si="19"/>
        <v/>
      </c>
      <c r="AK34" s="38" t="str">
        <f t="shared" si="20"/>
        <v/>
      </c>
      <c r="AM34" s="171">
        <f>IFERROR(INDEX('Intro &amp; Setup'!$J$24:$J$31, MATCH(AO34, 'Intro &amp; Setup'!$C$24:$C$31, 0)), AO34)</f>
        <v>43831</v>
      </c>
      <c r="AO34" s="33">
        <f t="shared" ref="AO34:AO40" si="24">AO14</f>
        <v>43831</v>
      </c>
    </row>
    <row r="35" spans="1:41" x14ac:dyDescent="0.25">
      <c r="A35" s="62" t="str">
        <f t="shared" ca="1" si="3"/>
        <v/>
      </c>
      <c r="B35" s="145">
        <f t="shared" si="4"/>
        <v>43733</v>
      </c>
      <c r="C35" s="62" t="str">
        <f t="shared" ca="1" si="5"/>
        <v/>
      </c>
      <c r="D35" s="159"/>
      <c r="E35" s="122" t="str">
        <f t="shared" si="6"/>
        <v/>
      </c>
      <c r="F35" s="163"/>
      <c r="G35" s="164"/>
      <c r="H35" s="54"/>
      <c r="I35" s="49" t="str">
        <f>IF($D35="", "", IFERROR(INDEX('Types, Rates &amp; Payments'!$D$11:$D$22, MATCH($D35, 'Types, Rates &amp; Payments'!$C$11:$C$22, 0))+$F35, ""))</f>
        <v/>
      </c>
      <c r="J35" s="46" t="str">
        <f>IF($D35="", "", IFERROR(INDEX('Types, Rates &amp; Payments'!$E$11:$E$22, MATCH($D35, 'Types, Rates &amp; Payments'!$C$11:$C$22, 0)), ""))</f>
        <v/>
      </c>
      <c r="K35" s="54"/>
      <c r="L35" s="53" t="str">
        <f>IF($O35="", "", IF($E35=$Y$5, IF($D35="", "", $D35), IF(IFERROR(INDEX('Types, Rates &amp; Payments'!$D$32:$D$39, MATCH($O35, 'Types, Rates &amp; Payments'!$C$32:$C$39, 0)), "")="", "", IFERROR(INDEX('Types, Rates &amp; Payments'!$D$32:$D$39, MATCH($O35, 'Types, Rates &amp; Payments'!$C$32:$C$39, 0)), ""))))</f>
        <v>Full Day</v>
      </c>
      <c r="M35" s="54"/>
      <c r="O35" s="11" t="str">
        <f t="shared" si="7"/>
        <v>Wednesday</v>
      </c>
      <c r="Q35" s="64">
        <f t="shared" ca="1" si="8"/>
        <v>0</v>
      </c>
      <c r="S35" s="11" t="str">
        <f t="shared" si="9"/>
        <v>Sep 2019</v>
      </c>
      <c r="U35" s="11" t="str">
        <f t="shared" si="10"/>
        <v/>
      </c>
      <c r="W35" s="11" t="str">
        <f t="shared" si="11"/>
        <v/>
      </c>
      <c r="Y35" s="11" t="str">
        <f t="shared" si="12"/>
        <v/>
      </c>
      <c r="AA35" s="49" t="str">
        <f t="shared" ca="1" si="13"/>
        <v/>
      </c>
      <c r="AB35" s="46" t="str">
        <f t="shared" ca="1" si="14"/>
        <v/>
      </c>
      <c r="AD35" s="49" t="str">
        <f t="shared" ca="1" si="15"/>
        <v/>
      </c>
      <c r="AE35" s="46" t="str">
        <f t="shared" ca="1" si="16"/>
        <v/>
      </c>
      <c r="AG35" s="11" t="str">
        <f t="shared" si="17"/>
        <v>OP</v>
      </c>
      <c r="AH35" s="35" t="str">
        <f t="shared" si="2"/>
        <v/>
      </c>
      <c r="AI35" s="15" t="str">
        <f t="shared" si="18"/>
        <v/>
      </c>
      <c r="AJ35" s="15" t="str">
        <f t="shared" si="19"/>
        <v/>
      </c>
      <c r="AK35" s="38" t="str">
        <f t="shared" si="20"/>
        <v/>
      </c>
      <c r="AM35" s="171">
        <f>IFERROR(INDEX('Intro &amp; Setup'!$J$24:$J$31, MATCH(AO35, 'Intro &amp; Setup'!$C$24:$C$31, 0)), AO35)</f>
        <v>43931</v>
      </c>
      <c r="AO35" s="33">
        <f t="shared" si="24"/>
        <v>43931</v>
      </c>
    </row>
    <row r="36" spans="1:41" x14ac:dyDescent="0.25">
      <c r="A36" s="62" t="str">
        <f t="shared" ca="1" si="3"/>
        <v/>
      </c>
      <c r="B36" s="145">
        <f t="shared" si="4"/>
        <v>43734</v>
      </c>
      <c r="C36" s="62" t="str">
        <f t="shared" ca="1" si="5"/>
        <v/>
      </c>
      <c r="D36" s="159"/>
      <c r="E36" s="122" t="str">
        <f t="shared" si="6"/>
        <v/>
      </c>
      <c r="F36" s="163"/>
      <c r="G36" s="164"/>
      <c r="H36" s="54"/>
      <c r="I36" s="49" t="str">
        <f>IF($D36="", "", IFERROR(INDEX('Types, Rates &amp; Payments'!$D$11:$D$22, MATCH($D36, 'Types, Rates &amp; Payments'!$C$11:$C$22, 0))+$F36, ""))</f>
        <v/>
      </c>
      <c r="J36" s="46" t="str">
        <f>IF($D36="", "", IFERROR(INDEX('Types, Rates &amp; Payments'!$E$11:$E$22, MATCH($D36, 'Types, Rates &amp; Payments'!$C$11:$C$22, 0)), ""))</f>
        <v/>
      </c>
      <c r="K36" s="54"/>
      <c r="L36" s="53" t="str">
        <f>IF($O36="", "", IF($E36=$Y$5, IF($D36="", "", $D36), IF(IFERROR(INDEX('Types, Rates &amp; Payments'!$D$32:$D$39, MATCH($O36, 'Types, Rates &amp; Payments'!$C$32:$C$39, 0)), "")="", "", IFERROR(INDEX('Types, Rates &amp; Payments'!$D$32:$D$39, MATCH($O36, 'Types, Rates &amp; Payments'!$C$32:$C$39, 0)), ""))))</f>
        <v/>
      </c>
      <c r="M36" s="54"/>
      <c r="O36" s="11" t="str">
        <f t="shared" si="7"/>
        <v/>
      </c>
      <c r="Q36" s="64">
        <f t="shared" ca="1" si="8"/>
        <v>0</v>
      </c>
      <c r="S36" s="11" t="str">
        <f t="shared" si="9"/>
        <v>Sep 2019</v>
      </c>
      <c r="U36" s="11" t="str">
        <f t="shared" si="10"/>
        <v/>
      </c>
      <c r="W36" s="11" t="str">
        <f t="shared" si="11"/>
        <v/>
      </c>
      <c r="Y36" s="11" t="str">
        <f t="shared" si="12"/>
        <v/>
      </c>
      <c r="AA36" s="49" t="str">
        <f t="shared" ca="1" si="13"/>
        <v/>
      </c>
      <c r="AB36" s="46" t="str">
        <f t="shared" ca="1" si="14"/>
        <v/>
      </c>
      <c r="AD36" s="49" t="str">
        <f t="shared" ca="1" si="15"/>
        <v/>
      </c>
      <c r="AE36" s="46" t="str">
        <f t="shared" ca="1" si="16"/>
        <v/>
      </c>
      <c r="AG36" s="11" t="str">
        <f t="shared" si="17"/>
        <v>CL</v>
      </c>
      <c r="AH36" s="35" t="str">
        <f t="shared" si="2"/>
        <v/>
      </c>
      <c r="AI36" s="15" t="str">
        <f t="shared" si="18"/>
        <v/>
      </c>
      <c r="AJ36" s="15" t="str">
        <f t="shared" si="19"/>
        <v>X</v>
      </c>
      <c r="AK36" s="38" t="str">
        <f t="shared" si="20"/>
        <v/>
      </c>
      <c r="AM36" s="171">
        <f>IFERROR(INDEX('Intro &amp; Setup'!$J$24:$J$31, MATCH(AO36, 'Intro &amp; Setup'!$C$24:$C$31, 0)), AO36)</f>
        <v>43934</v>
      </c>
      <c r="AO36" s="33">
        <f t="shared" si="24"/>
        <v>43934</v>
      </c>
    </row>
    <row r="37" spans="1:41" x14ac:dyDescent="0.25">
      <c r="A37" s="62" t="str">
        <f t="shared" ca="1" si="3"/>
        <v/>
      </c>
      <c r="B37" s="145">
        <f t="shared" si="4"/>
        <v>43735</v>
      </c>
      <c r="C37" s="62" t="str">
        <f t="shared" ca="1" si="5"/>
        <v/>
      </c>
      <c r="D37" s="159"/>
      <c r="E37" s="122" t="str">
        <f t="shared" si="6"/>
        <v/>
      </c>
      <c r="F37" s="163"/>
      <c r="G37" s="164"/>
      <c r="H37" s="54"/>
      <c r="I37" s="49" t="str">
        <f>IF($D37="", "", IFERROR(INDEX('Types, Rates &amp; Payments'!$D$11:$D$22, MATCH($D37, 'Types, Rates &amp; Payments'!$C$11:$C$22, 0))+$F37, ""))</f>
        <v/>
      </c>
      <c r="J37" s="46" t="str">
        <f>IF($D37="", "", IFERROR(INDEX('Types, Rates &amp; Payments'!$E$11:$E$22, MATCH($D37, 'Types, Rates &amp; Payments'!$C$11:$C$22, 0)), ""))</f>
        <v/>
      </c>
      <c r="K37" s="54"/>
      <c r="L37" s="53" t="str">
        <f>IF($O37="", "", IF($E37=$Y$5, IF($D37="", "", $D37), IF(IFERROR(INDEX('Types, Rates &amp; Payments'!$D$32:$D$39, MATCH($O37, 'Types, Rates &amp; Payments'!$C$32:$C$39, 0)), "")="", "", IFERROR(INDEX('Types, Rates &amp; Payments'!$D$32:$D$39, MATCH($O37, 'Types, Rates &amp; Payments'!$C$32:$C$39, 0)), ""))))</f>
        <v>Half Day</v>
      </c>
      <c r="M37" s="54"/>
      <c r="O37" s="11" t="str">
        <f t="shared" si="7"/>
        <v>Friday</v>
      </c>
      <c r="Q37" s="64">
        <f t="shared" ca="1" si="8"/>
        <v>0</v>
      </c>
      <c r="S37" s="11" t="str">
        <f t="shared" si="9"/>
        <v>Sep 2019</v>
      </c>
      <c r="U37" s="11" t="str">
        <f t="shared" si="10"/>
        <v/>
      </c>
      <c r="W37" s="11" t="str">
        <f t="shared" si="11"/>
        <v/>
      </c>
      <c r="Y37" s="11" t="str">
        <f t="shared" si="12"/>
        <v/>
      </c>
      <c r="AA37" s="49" t="str">
        <f t="shared" ca="1" si="13"/>
        <v/>
      </c>
      <c r="AB37" s="46" t="str">
        <f t="shared" ca="1" si="14"/>
        <v/>
      </c>
      <c r="AD37" s="49" t="str">
        <f t="shared" ca="1" si="15"/>
        <v/>
      </c>
      <c r="AE37" s="46" t="str">
        <f t="shared" ca="1" si="16"/>
        <v/>
      </c>
      <c r="AG37" s="11" t="str">
        <f t="shared" si="17"/>
        <v>OP</v>
      </c>
      <c r="AH37" s="35" t="str">
        <f t="shared" si="2"/>
        <v/>
      </c>
      <c r="AI37" s="15" t="str">
        <f t="shared" si="18"/>
        <v/>
      </c>
      <c r="AJ37" s="15" t="str">
        <f t="shared" si="19"/>
        <v/>
      </c>
      <c r="AK37" s="38" t="str">
        <f t="shared" si="20"/>
        <v/>
      </c>
      <c r="AM37" s="171">
        <f>IFERROR(INDEX('Intro &amp; Setup'!$J$24:$J$31, MATCH(AO37, 'Intro &amp; Setup'!$C$24:$C$31, 0)), AO37)</f>
        <v>43955</v>
      </c>
      <c r="AO37" s="33">
        <f t="shared" si="24"/>
        <v>43955</v>
      </c>
    </row>
    <row r="38" spans="1:41" x14ac:dyDescent="0.25">
      <c r="A38" s="62" t="str">
        <f t="shared" ca="1" si="3"/>
        <v/>
      </c>
      <c r="B38" s="145">
        <f t="shared" si="4"/>
        <v>43736</v>
      </c>
      <c r="C38" s="62" t="str">
        <f t="shared" ca="1" si="5"/>
        <v/>
      </c>
      <c r="D38" s="159"/>
      <c r="E38" s="122" t="str">
        <f t="shared" si="6"/>
        <v/>
      </c>
      <c r="F38" s="163"/>
      <c r="G38" s="164"/>
      <c r="H38" s="54"/>
      <c r="I38" s="49" t="str">
        <f>IF($D38="", "", IFERROR(INDEX('Types, Rates &amp; Payments'!$D$11:$D$22, MATCH($D38, 'Types, Rates &amp; Payments'!$C$11:$C$22, 0))+$F38, ""))</f>
        <v/>
      </c>
      <c r="J38" s="46" t="str">
        <f>IF($D38="", "", IFERROR(INDEX('Types, Rates &amp; Payments'!$E$11:$E$22, MATCH($D38, 'Types, Rates &amp; Payments'!$C$11:$C$22, 0)), ""))</f>
        <v/>
      </c>
      <c r="K38" s="54"/>
      <c r="L38" s="53" t="str">
        <f>IF($O38="", "", IF($E38=$Y$5, IF($D38="", "", $D38), IF(IFERROR(INDEX('Types, Rates &amp; Payments'!$D$32:$D$39, MATCH($O38, 'Types, Rates &amp; Payments'!$C$32:$C$39, 0)), "")="", "", IFERROR(INDEX('Types, Rates &amp; Payments'!$D$32:$D$39, MATCH($O38, 'Types, Rates &amp; Payments'!$C$32:$C$39, 0)), ""))))</f>
        <v/>
      </c>
      <c r="M38" s="54"/>
      <c r="O38" s="11" t="str">
        <f t="shared" si="7"/>
        <v>Saturday</v>
      </c>
      <c r="Q38" s="64">
        <f t="shared" ca="1" si="8"/>
        <v>0</v>
      </c>
      <c r="S38" s="11" t="str">
        <f t="shared" si="9"/>
        <v>Sep 2019</v>
      </c>
      <c r="U38" s="11" t="str">
        <f t="shared" si="10"/>
        <v/>
      </c>
      <c r="W38" s="11" t="str">
        <f t="shared" si="11"/>
        <v/>
      </c>
      <c r="Y38" s="11" t="str">
        <f t="shared" si="12"/>
        <v/>
      </c>
      <c r="AA38" s="49" t="str">
        <f t="shared" ca="1" si="13"/>
        <v/>
      </c>
      <c r="AB38" s="46" t="str">
        <f t="shared" ca="1" si="14"/>
        <v/>
      </c>
      <c r="AD38" s="49" t="str">
        <f t="shared" ca="1" si="15"/>
        <v/>
      </c>
      <c r="AE38" s="46" t="str">
        <f t="shared" ca="1" si="16"/>
        <v/>
      </c>
      <c r="AG38" s="11" t="str">
        <f t="shared" si="17"/>
        <v>WE</v>
      </c>
      <c r="AH38" s="35" t="str">
        <f t="shared" si="2"/>
        <v/>
      </c>
      <c r="AI38" s="15" t="str">
        <f t="shared" si="18"/>
        <v>X</v>
      </c>
      <c r="AJ38" s="15" t="str">
        <f t="shared" si="19"/>
        <v/>
      </c>
      <c r="AK38" s="38" t="str">
        <f t="shared" si="20"/>
        <v/>
      </c>
      <c r="AM38" s="171">
        <f>IFERROR(INDEX('Intro &amp; Setup'!$J$24:$J$31, MATCH(AO38, 'Intro &amp; Setup'!$C$24:$C$31, 0)), AO38)</f>
        <v>43976</v>
      </c>
      <c r="AO38" s="33">
        <f t="shared" si="24"/>
        <v>43976</v>
      </c>
    </row>
    <row r="39" spans="1:41" x14ac:dyDescent="0.25">
      <c r="A39" s="62" t="str">
        <f t="shared" ca="1" si="3"/>
        <v/>
      </c>
      <c r="B39" s="145">
        <f t="shared" si="4"/>
        <v>43737</v>
      </c>
      <c r="C39" s="62" t="str">
        <f t="shared" ca="1" si="5"/>
        <v/>
      </c>
      <c r="D39" s="159"/>
      <c r="E39" s="122" t="str">
        <f t="shared" si="6"/>
        <v/>
      </c>
      <c r="F39" s="163"/>
      <c r="G39" s="164"/>
      <c r="H39" s="54"/>
      <c r="I39" s="49" t="str">
        <f>IF($D39="", "", IFERROR(INDEX('Types, Rates &amp; Payments'!$D$11:$D$22, MATCH($D39, 'Types, Rates &amp; Payments'!$C$11:$C$22, 0))+$F39, ""))</f>
        <v/>
      </c>
      <c r="J39" s="46" t="str">
        <f>IF($D39="", "", IFERROR(INDEX('Types, Rates &amp; Payments'!$E$11:$E$22, MATCH($D39, 'Types, Rates &amp; Payments'!$C$11:$C$22, 0)), ""))</f>
        <v/>
      </c>
      <c r="K39" s="54"/>
      <c r="L39" s="53" t="str">
        <f>IF($O39="", "", IF($E39=$Y$5, IF($D39="", "", $D39), IF(IFERROR(INDEX('Types, Rates &amp; Payments'!$D$32:$D$39, MATCH($O39, 'Types, Rates &amp; Payments'!$C$32:$C$39, 0)), "")="", "", IFERROR(INDEX('Types, Rates &amp; Payments'!$D$32:$D$39, MATCH($O39, 'Types, Rates &amp; Payments'!$C$32:$C$39, 0)), ""))))</f>
        <v/>
      </c>
      <c r="M39" s="54"/>
      <c r="O39" s="11" t="str">
        <f t="shared" si="7"/>
        <v>Sunday</v>
      </c>
      <c r="Q39" s="64">
        <f t="shared" ca="1" si="8"/>
        <v>0</v>
      </c>
      <c r="S39" s="11" t="str">
        <f t="shared" si="9"/>
        <v>Sep 2019</v>
      </c>
      <c r="U39" s="11" t="str">
        <f t="shared" si="10"/>
        <v/>
      </c>
      <c r="W39" s="11" t="str">
        <f t="shared" si="11"/>
        <v/>
      </c>
      <c r="Y39" s="11" t="str">
        <f t="shared" si="12"/>
        <v/>
      </c>
      <c r="AA39" s="49" t="str">
        <f t="shared" ca="1" si="13"/>
        <v/>
      </c>
      <c r="AB39" s="46" t="str">
        <f t="shared" ca="1" si="14"/>
        <v/>
      </c>
      <c r="AD39" s="49" t="str">
        <f t="shared" ca="1" si="15"/>
        <v/>
      </c>
      <c r="AE39" s="46" t="str">
        <f t="shared" ca="1" si="16"/>
        <v/>
      </c>
      <c r="AG39" s="11" t="str">
        <f t="shared" si="17"/>
        <v>WE</v>
      </c>
      <c r="AH39" s="35" t="str">
        <f t="shared" si="2"/>
        <v/>
      </c>
      <c r="AI39" s="15" t="str">
        <f t="shared" si="18"/>
        <v>X</v>
      </c>
      <c r="AJ39" s="15" t="str">
        <f t="shared" si="19"/>
        <v/>
      </c>
      <c r="AK39" s="38" t="str">
        <f t="shared" si="20"/>
        <v/>
      </c>
      <c r="AM39" s="171">
        <f>IFERROR(INDEX('Intro &amp; Setup'!$J$24:$J$31, MATCH(AO39, 'Intro &amp; Setup'!$C$24:$C$31, 0)), AO39)</f>
        <v>44074</v>
      </c>
      <c r="AO39" s="33">
        <f t="shared" si="24"/>
        <v>44074</v>
      </c>
    </row>
    <row r="40" spans="1:41" x14ac:dyDescent="0.25">
      <c r="A40" s="62" t="str">
        <f t="shared" ca="1" si="3"/>
        <v/>
      </c>
      <c r="B40" s="145">
        <f t="shared" si="4"/>
        <v>43738</v>
      </c>
      <c r="C40" s="62" t="str">
        <f t="shared" ca="1" si="5"/>
        <v/>
      </c>
      <c r="D40" s="159"/>
      <c r="E40" s="122" t="str">
        <f t="shared" si="6"/>
        <v/>
      </c>
      <c r="F40" s="163"/>
      <c r="G40" s="164"/>
      <c r="H40" s="54"/>
      <c r="I40" s="49" t="str">
        <f>IF($D40="", "", IFERROR(INDEX('Types, Rates &amp; Payments'!$D$11:$D$22, MATCH($D40, 'Types, Rates &amp; Payments'!$C$11:$C$22, 0))+$F40, ""))</f>
        <v/>
      </c>
      <c r="J40" s="46" t="str">
        <f>IF($D40="", "", IFERROR(INDEX('Types, Rates &amp; Payments'!$E$11:$E$22, MATCH($D40, 'Types, Rates &amp; Payments'!$C$11:$C$22, 0)), ""))</f>
        <v/>
      </c>
      <c r="K40" s="54"/>
      <c r="L40" s="53" t="str">
        <f>IF($O40="", "", IF($E40=$Y$5, IF($D40="", "", $D40), IF(IFERROR(INDEX('Types, Rates &amp; Payments'!$D$32:$D$39, MATCH($O40, 'Types, Rates &amp; Payments'!$C$32:$C$39, 0)), "")="", "", IFERROR(INDEX('Types, Rates &amp; Payments'!$D$32:$D$39, MATCH($O40, 'Types, Rates &amp; Payments'!$C$32:$C$39, 0)), ""))))</f>
        <v>Full Day</v>
      </c>
      <c r="M40" s="54"/>
      <c r="O40" s="11" t="str">
        <f t="shared" si="7"/>
        <v>Monday</v>
      </c>
      <c r="Q40" s="64">
        <f t="shared" ca="1" si="8"/>
        <v>0</v>
      </c>
      <c r="S40" s="11" t="str">
        <f t="shared" si="9"/>
        <v>Sep 2019</v>
      </c>
      <c r="U40" s="11" t="str">
        <f t="shared" si="10"/>
        <v/>
      </c>
      <c r="W40" s="11" t="str">
        <f t="shared" si="11"/>
        <v/>
      </c>
      <c r="Y40" s="11" t="str">
        <f t="shared" si="12"/>
        <v/>
      </c>
      <c r="AA40" s="49" t="str">
        <f t="shared" ca="1" si="13"/>
        <v/>
      </c>
      <c r="AB40" s="46" t="str">
        <f t="shared" ca="1" si="14"/>
        <v/>
      </c>
      <c r="AD40" s="49" t="str">
        <f t="shared" ca="1" si="15"/>
        <v/>
      </c>
      <c r="AE40" s="46" t="str">
        <f t="shared" ca="1" si="16"/>
        <v/>
      </c>
      <c r="AG40" s="11" t="str">
        <f t="shared" si="17"/>
        <v>OP</v>
      </c>
      <c r="AH40" s="35" t="str">
        <f t="shared" si="2"/>
        <v/>
      </c>
      <c r="AI40" s="15" t="str">
        <f t="shared" si="18"/>
        <v/>
      </c>
      <c r="AJ40" s="15" t="str">
        <f t="shared" si="19"/>
        <v/>
      </c>
      <c r="AK40" s="38" t="str">
        <f t="shared" si="20"/>
        <v/>
      </c>
      <c r="AM40" s="172">
        <f>IFERROR(INDEX('Intro &amp; Setup'!$J$24:$J$31, MATCH(AO40, 'Intro &amp; Setup'!$C$24:$C$31, 0)), AO40)</f>
        <v>44190</v>
      </c>
      <c r="AO40" s="173">
        <f t="shared" si="24"/>
        <v>44190</v>
      </c>
    </row>
    <row r="41" spans="1:41" x14ac:dyDescent="0.25">
      <c r="A41" s="62" t="str">
        <f t="shared" ca="1" si="3"/>
        <v/>
      </c>
      <c r="B41" s="145">
        <f t="shared" si="4"/>
        <v>43739</v>
      </c>
      <c r="C41" s="62" t="str">
        <f t="shared" ca="1" si="5"/>
        <v/>
      </c>
      <c r="D41" s="159"/>
      <c r="E41" s="122" t="str">
        <f t="shared" si="6"/>
        <v/>
      </c>
      <c r="F41" s="163"/>
      <c r="G41" s="164"/>
      <c r="H41" s="54"/>
      <c r="I41" s="49" t="str">
        <f>IF($D41="", "", IFERROR(INDEX('Types, Rates &amp; Payments'!$D$11:$D$22, MATCH($D41, 'Types, Rates &amp; Payments'!$C$11:$C$22, 0))+$F41, ""))</f>
        <v/>
      </c>
      <c r="J41" s="46" t="str">
        <f>IF($D41="", "", IFERROR(INDEX('Types, Rates &amp; Payments'!$E$11:$E$22, MATCH($D41, 'Types, Rates &amp; Payments'!$C$11:$C$22, 0)), ""))</f>
        <v/>
      </c>
      <c r="K41" s="54"/>
      <c r="L41" s="53" t="str">
        <f>IF($O41="", "", IF($E41=$Y$5, IF($D41="", "", $D41), IF(IFERROR(INDEX('Types, Rates &amp; Payments'!$D$32:$D$39, MATCH($O41, 'Types, Rates &amp; Payments'!$C$32:$C$39, 0)), "")="", "", IFERROR(INDEX('Types, Rates &amp; Payments'!$D$32:$D$39, MATCH($O41, 'Types, Rates &amp; Payments'!$C$32:$C$39, 0)), ""))))</f>
        <v>Half Day</v>
      </c>
      <c r="M41" s="54"/>
      <c r="O41" s="11" t="str">
        <f t="shared" si="7"/>
        <v>Tuesday</v>
      </c>
      <c r="Q41" s="64">
        <f t="shared" ca="1" si="8"/>
        <v>0</v>
      </c>
      <c r="S41" s="11" t="str">
        <f t="shared" si="9"/>
        <v>Oct 2019</v>
      </c>
      <c r="U41" s="11" t="str">
        <f t="shared" si="10"/>
        <v/>
      </c>
      <c r="W41" s="11" t="str">
        <f t="shared" si="11"/>
        <v/>
      </c>
      <c r="Y41" s="11" t="str">
        <f t="shared" si="12"/>
        <v/>
      </c>
      <c r="AA41" s="49" t="str">
        <f t="shared" ca="1" si="13"/>
        <v/>
      </c>
      <c r="AB41" s="46" t="str">
        <f t="shared" ca="1" si="14"/>
        <v/>
      </c>
      <c r="AD41" s="49" t="str">
        <f t="shared" ca="1" si="15"/>
        <v/>
      </c>
      <c r="AE41" s="46" t="str">
        <f t="shared" ca="1" si="16"/>
        <v/>
      </c>
      <c r="AG41" s="11" t="str">
        <f t="shared" si="17"/>
        <v>OP</v>
      </c>
      <c r="AH41" s="35" t="str">
        <f t="shared" si="2"/>
        <v/>
      </c>
      <c r="AI41" s="15" t="str">
        <f t="shared" si="18"/>
        <v/>
      </c>
      <c r="AJ41" s="15" t="str">
        <f t="shared" si="19"/>
        <v/>
      </c>
      <c r="AK41" s="38" t="str">
        <f t="shared" si="20"/>
        <v/>
      </c>
      <c r="AM41" s="138">
        <f>'Intro &amp; Setup'!$AM24</f>
        <v>0</v>
      </c>
    </row>
    <row r="42" spans="1:41" x14ac:dyDescent="0.25">
      <c r="A42" s="62" t="str">
        <f t="shared" ca="1" si="3"/>
        <v/>
      </c>
      <c r="B42" s="145">
        <f t="shared" si="4"/>
        <v>43740</v>
      </c>
      <c r="C42" s="62" t="str">
        <f t="shared" ca="1" si="5"/>
        <v/>
      </c>
      <c r="D42" s="159"/>
      <c r="E42" s="122" t="str">
        <f t="shared" si="6"/>
        <v/>
      </c>
      <c r="F42" s="163"/>
      <c r="G42" s="164"/>
      <c r="H42" s="54"/>
      <c r="I42" s="49" t="str">
        <f>IF($D42="", "", IFERROR(INDEX('Types, Rates &amp; Payments'!$D$11:$D$22, MATCH($D42, 'Types, Rates &amp; Payments'!$C$11:$C$22, 0))+$F42, ""))</f>
        <v/>
      </c>
      <c r="J42" s="46" t="str">
        <f>IF($D42="", "", IFERROR(INDEX('Types, Rates &amp; Payments'!$E$11:$E$22, MATCH($D42, 'Types, Rates &amp; Payments'!$C$11:$C$22, 0)), ""))</f>
        <v/>
      </c>
      <c r="K42" s="54"/>
      <c r="L42" s="53" t="str">
        <f>IF($O42="", "", IF($E42=$Y$5, IF($D42="", "", $D42), IF(IFERROR(INDEX('Types, Rates &amp; Payments'!$D$32:$D$39, MATCH($O42, 'Types, Rates &amp; Payments'!$C$32:$C$39, 0)), "")="", "", IFERROR(INDEX('Types, Rates &amp; Payments'!$D$32:$D$39, MATCH($O42, 'Types, Rates &amp; Payments'!$C$32:$C$39, 0)), ""))))</f>
        <v>Full Day</v>
      </c>
      <c r="M42" s="54"/>
      <c r="O42" s="11" t="str">
        <f t="shared" si="7"/>
        <v>Wednesday</v>
      </c>
      <c r="Q42" s="64">
        <f t="shared" ca="1" si="8"/>
        <v>0</v>
      </c>
      <c r="S42" s="11" t="str">
        <f t="shared" si="9"/>
        <v>Oct 2019</v>
      </c>
      <c r="U42" s="11" t="str">
        <f t="shared" si="10"/>
        <v/>
      </c>
      <c r="W42" s="11" t="str">
        <f t="shared" si="11"/>
        <v/>
      </c>
      <c r="Y42" s="11" t="str">
        <f t="shared" si="12"/>
        <v/>
      </c>
      <c r="AA42" s="49" t="str">
        <f t="shared" ca="1" si="13"/>
        <v/>
      </c>
      <c r="AB42" s="46" t="str">
        <f t="shared" ca="1" si="14"/>
        <v/>
      </c>
      <c r="AD42" s="49" t="str">
        <f t="shared" ca="1" si="15"/>
        <v/>
      </c>
      <c r="AE42" s="46" t="str">
        <f t="shared" ca="1" si="16"/>
        <v/>
      </c>
      <c r="AG42" s="11" t="str">
        <f t="shared" si="17"/>
        <v>OP</v>
      </c>
      <c r="AH42" s="35" t="str">
        <f t="shared" si="2"/>
        <v/>
      </c>
      <c r="AI42" s="15" t="str">
        <f t="shared" si="18"/>
        <v/>
      </c>
      <c r="AJ42" s="15" t="str">
        <f t="shared" si="19"/>
        <v/>
      </c>
      <c r="AK42" s="38" t="str">
        <f t="shared" si="20"/>
        <v/>
      </c>
      <c r="AM42" s="139">
        <f>'Intro &amp; Setup'!$AM25</f>
        <v>0</v>
      </c>
    </row>
    <row r="43" spans="1:41" x14ac:dyDescent="0.25">
      <c r="A43" s="62" t="str">
        <f t="shared" ca="1" si="3"/>
        <v/>
      </c>
      <c r="B43" s="145">
        <f t="shared" si="4"/>
        <v>43741</v>
      </c>
      <c r="C43" s="62" t="str">
        <f t="shared" ca="1" si="5"/>
        <v/>
      </c>
      <c r="D43" s="159"/>
      <c r="E43" s="122" t="str">
        <f t="shared" si="6"/>
        <v/>
      </c>
      <c r="F43" s="163"/>
      <c r="G43" s="164"/>
      <c r="H43" s="54"/>
      <c r="I43" s="49" t="str">
        <f>IF($D43="", "", IFERROR(INDEX('Types, Rates &amp; Payments'!$D$11:$D$22, MATCH($D43, 'Types, Rates &amp; Payments'!$C$11:$C$22, 0))+$F43, ""))</f>
        <v/>
      </c>
      <c r="J43" s="46" t="str">
        <f>IF($D43="", "", IFERROR(INDEX('Types, Rates &amp; Payments'!$E$11:$E$22, MATCH($D43, 'Types, Rates &amp; Payments'!$C$11:$C$22, 0)), ""))</f>
        <v/>
      </c>
      <c r="K43" s="54"/>
      <c r="L43" s="53" t="str">
        <f>IF($O43="", "", IF($E43=$Y$5, IF($D43="", "", $D43), IF(IFERROR(INDEX('Types, Rates &amp; Payments'!$D$32:$D$39, MATCH($O43, 'Types, Rates &amp; Payments'!$C$32:$C$39, 0)), "")="", "", IFERROR(INDEX('Types, Rates &amp; Payments'!$D$32:$D$39, MATCH($O43, 'Types, Rates &amp; Payments'!$C$32:$C$39, 0)), ""))))</f>
        <v/>
      </c>
      <c r="M43" s="54"/>
      <c r="O43" s="11" t="str">
        <f t="shared" si="7"/>
        <v/>
      </c>
      <c r="Q43" s="64">
        <f t="shared" ca="1" si="8"/>
        <v>0</v>
      </c>
      <c r="S43" s="11" t="str">
        <f t="shared" si="9"/>
        <v>Oct 2019</v>
      </c>
      <c r="U43" s="11" t="str">
        <f t="shared" si="10"/>
        <v/>
      </c>
      <c r="W43" s="11" t="str">
        <f t="shared" si="11"/>
        <v/>
      </c>
      <c r="Y43" s="11" t="str">
        <f t="shared" si="12"/>
        <v/>
      </c>
      <c r="AA43" s="49" t="str">
        <f t="shared" ca="1" si="13"/>
        <v/>
      </c>
      <c r="AB43" s="46" t="str">
        <f t="shared" ca="1" si="14"/>
        <v/>
      </c>
      <c r="AD43" s="49" t="str">
        <f t="shared" ca="1" si="15"/>
        <v/>
      </c>
      <c r="AE43" s="46" t="str">
        <f t="shared" ca="1" si="16"/>
        <v/>
      </c>
      <c r="AG43" s="11" t="str">
        <f t="shared" si="17"/>
        <v>CL</v>
      </c>
      <c r="AH43" s="35" t="str">
        <f t="shared" si="2"/>
        <v/>
      </c>
      <c r="AI43" s="15" t="str">
        <f t="shared" si="18"/>
        <v/>
      </c>
      <c r="AJ43" s="15" t="str">
        <f t="shared" si="19"/>
        <v>X</v>
      </c>
      <c r="AK43" s="38" t="str">
        <f t="shared" si="20"/>
        <v/>
      </c>
      <c r="AM43" s="139">
        <f>'Intro &amp; Setup'!$AM26</f>
        <v>0</v>
      </c>
    </row>
    <row r="44" spans="1:41" x14ac:dyDescent="0.25">
      <c r="A44" s="62" t="str">
        <f t="shared" ca="1" si="3"/>
        <v/>
      </c>
      <c r="B44" s="145">
        <f t="shared" si="4"/>
        <v>43742</v>
      </c>
      <c r="C44" s="62" t="str">
        <f t="shared" ca="1" si="5"/>
        <v/>
      </c>
      <c r="D44" s="159"/>
      <c r="E44" s="122" t="str">
        <f t="shared" si="6"/>
        <v/>
      </c>
      <c r="F44" s="163"/>
      <c r="G44" s="164"/>
      <c r="H44" s="54"/>
      <c r="I44" s="49" t="str">
        <f>IF($D44="", "", IFERROR(INDEX('Types, Rates &amp; Payments'!$D$11:$D$22, MATCH($D44, 'Types, Rates &amp; Payments'!$C$11:$C$22, 0))+$F44, ""))</f>
        <v/>
      </c>
      <c r="J44" s="46" t="str">
        <f>IF($D44="", "", IFERROR(INDEX('Types, Rates &amp; Payments'!$E$11:$E$22, MATCH($D44, 'Types, Rates &amp; Payments'!$C$11:$C$22, 0)), ""))</f>
        <v/>
      </c>
      <c r="K44" s="54"/>
      <c r="L44" s="53" t="str">
        <f>IF($O44="", "", IF($E44=$Y$5, IF($D44="", "", $D44), IF(IFERROR(INDEX('Types, Rates &amp; Payments'!$D$32:$D$39, MATCH($O44, 'Types, Rates &amp; Payments'!$C$32:$C$39, 0)), "")="", "", IFERROR(INDEX('Types, Rates &amp; Payments'!$D$32:$D$39, MATCH($O44, 'Types, Rates &amp; Payments'!$C$32:$C$39, 0)), ""))))</f>
        <v>Half Day</v>
      </c>
      <c r="M44" s="54"/>
      <c r="O44" s="11" t="str">
        <f t="shared" si="7"/>
        <v>Friday</v>
      </c>
      <c r="Q44" s="64">
        <f t="shared" ca="1" si="8"/>
        <v>0</v>
      </c>
      <c r="S44" s="11" t="str">
        <f t="shared" si="9"/>
        <v>Oct 2019</v>
      </c>
      <c r="U44" s="11" t="str">
        <f t="shared" si="10"/>
        <v/>
      </c>
      <c r="W44" s="11" t="str">
        <f t="shared" si="11"/>
        <v/>
      </c>
      <c r="Y44" s="11" t="str">
        <f t="shared" si="12"/>
        <v/>
      </c>
      <c r="AA44" s="49" t="str">
        <f t="shared" ca="1" si="13"/>
        <v/>
      </c>
      <c r="AB44" s="46" t="str">
        <f t="shared" ca="1" si="14"/>
        <v/>
      </c>
      <c r="AD44" s="49" t="str">
        <f t="shared" ca="1" si="15"/>
        <v/>
      </c>
      <c r="AE44" s="46" t="str">
        <f t="shared" ca="1" si="16"/>
        <v/>
      </c>
      <c r="AG44" s="11" t="str">
        <f t="shared" si="17"/>
        <v>OP</v>
      </c>
      <c r="AH44" s="35" t="str">
        <f t="shared" si="2"/>
        <v/>
      </c>
      <c r="AI44" s="15" t="str">
        <f t="shared" si="18"/>
        <v/>
      </c>
      <c r="AJ44" s="15" t="str">
        <f t="shared" si="19"/>
        <v/>
      </c>
      <c r="AK44" s="38" t="str">
        <f t="shared" si="20"/>
        <v/>
      </c>
      <c r="AM44" s="139">
        <f>'Intro &amp; Setup'!$AM27</f>
        <v>0</v>
      </c>
    </row>
    <row r="45" spans="1:41" x14ac:dyDescent="0.25">
      <c r="A45" s="62" t="str">
        <f t="shared" ca="1" si="3"/>
        <v/>
      </c>
      <c r="B45" s="145">
        <f t="shared" si="4"/>
        <v>43743</v>
      </c>
      <c r="C45" s="62" t="str">
        <f t="shared" ca="1" si="5"/>
        <v/>
      </c>
      <c r="D45" s="159"/>
      <c r="E45" s="122" t="str">
        <f t="shared" si="6"/>
        <v/>
      </c>
      <c r="F45" s="163"/>
      <c r="G45" s="164"/>
      <c r="H45" s="54"/>
      <c r="I45" s="49" t="str">
        <f>IF($D45="", "", IFERROR(INDEX('Types, Rates &amp; Payments'!$D$11:$D$22, MATCH($D45, 'Types, Rates &amp; Payments'!$C$11:$C$22, 0))+$F45, ""))</f>
        <v/>
      </c>
      <c r="J45" s="46" t="str">
        <f>IF($D45="", "", IFERROR(INDEX('Types, Rates &amp; Payments'!$E$11:$E$22, MATCH($D45, 'Types, Rates &amp; Payments'!$C$11:$C$22, 0)), ""))</f>
        <v/>
      </c>
      <c r="K45" s="54"/>
      <c r="L45" s="53" t="str">
        <f>IF($O45="", "", IF($E45=$Y$5, IF($D45="", "", $D45), IF(IFERROR(INDEX('Types, Rates &amp; Payments'!$D$32:$D$39, MATCH($O45, 'Types, Rates &amp; Payments'!$C$32:$C$39, 0)), "")="", "", IFERROR(INDEX('Types, Rates &amp; Payments'!$D$32:$D$39, MATCH($O45, 'Types, Rates &amp; Payments'!$C$32:$C$39, 0)), ""))))</f>
        <v/>
      </c>
      <c r="M45" s="54"/>
      <c r="O45" s="11" t="str">
        <f t="shared" si="7"/>
        <v>Saturday</v>
      </c>
      <c r="Q45" s="64">
        <f t="shared" ca="1" si="8"/>
        <v>0</v>
      </c>
      <c r="S45" s="11" t="str">
        <f t="shared" si="9"/>
        <v>Oct 2019</v>
      </c>
      <c r="U45" s="11" t="str">
        <f t="shared" si="10"/>
        <v/>
      </c>
      <c r="W45" s="11" t="str">
        <f t="shared" si="11"/>
        <v/>
      </c>
      <c r="Y45" s="11" t="str">
        <f t="shared" si="12"/>
        <v/>
      </c>
      <c r="AA45" s="49" t="str">
        <f t="shared" ca="1" si="13"/>
        <v/>
      </c>
      <c r="AB45" s="46" t="str">
        <f t="shared" ca="1" si="14"/>
        <v/>
      </c>
      <c r="AD45" s="49" t="str">
        <f t="shared" ca="1" si="15"/>
        <v/>
      </c>
      <c r="AE45" s="46" t="str">
        <f t="shared" ca="1" si="16"/>
        <v/>
      </c>
      <c r="AG45" s="11" t="str">
        <f t="shared" si="17"/>
        <v>WE</v>
      </c>
      <c r="AH45" s="35" t="str">
        <f t="shared" si="2"/>
        <v/>
      </c>
      <c r="AI45" s="15" t="str">
        <f t="shared" si="18"/>
        <v>X</v>
      </c>
      <c r="AJ45" s="15" t="str">
        <f t="shared" si="19"/>
        <v/>
      </c>
      <c r="AK45" s="38" t="str">
        <f t="shared" si="20"/>
        <v/>
      </c>
      <c r="AM45" s="139">
        <f>'Intro &amp; Setup'!$AM28</f>
        <v>0</v>
      </c>
    </row>
    <row r="46" spans="1:41" x14ac:dyDescent="0.25">
      <c r="A46" s="62" t="str">
        <f t="shared" ca="1" si="3"/>
        <v/>
      </c>
      <c r="B46" s="145">
        <f t="shared" si="4"/>
        <v>43744</v>
      </c>
      <c r="C46" s="62" t="str">
        <f t="shared" ca="1" si="5"/>
        <v/>
      </c>
      <c r="D46" s="159"/>
      <c r="E46" s="122" t="str">
        <f t="shared" si="6"/>
        <v/>
      </c>
      <c r="F46" s="163"/>
      <c r="G46" s="164"/>
      <c r="H46" s="54"/>
      <c r="I46" s="49" t="str">
        <f>IF($D46="", "", IFERROR(INDEX('Types, Rates &amp; Payments'!$D$11:$D$22, MATCH($D46, 'Types, Rates &amp; Payments'!$C$11:$C$22, 0))+$F46, ""))</f>
        <v/>
      </c>
      <c r="J46" s="46" t="str">
        <f>IF($D46="", "", IFERROR(INDEX('Types, Rates &amp; Payments'!$E$11:$E$22, MATCH($D46, 'Types, Rates &amp; Payments'!$C$11:$C$22, 0)), ""))</f>
        <v/>
      </c>
      <c r="K46" s="54"/>
      <c r="L46" s="53" t="str">
        <f>IF($O46="", "", IF($E46=$Y$5, IF($D46="", "", $D46), IF(IFERROR(INDEX('Types, Rates &amp; Payments'!$D$32:$D$39, MATCH($O46, 'Types, Rates &amp; Payments'!$C$32:$C$39, 0)), "")="", "", IFERROR(INDEX('Types, Rates &amp; Payments'!$D$32:$D$39, MATCH($O46, 'Types, Rates &amp; Payments'!$C$32:$C$39, 0)), ""))))</f>
        <v/>
      </c>
      <c r="M46" s="54"/>
      <c r="O46" s="11" t="str">
        <f t="shared" si="7"/>
        <v>Sunday</v>
      </c>
      <c r="Q46" s="64">
        <f t="shared" ca="1" si="8"/>
        <v>0</v>
      </c>
      <c r="S46" s="11" t="str">
        <f t="shared" si="9"/>
        <v>Oct 2019</v>
      </c>
      <c r="U46" s="11" t="str">
        <f t="shared" si="10"/>
        <v/>
      </c>
      <c r="W46" s="11" t="str">
        <f t="shared" si="11"/>
        <v/>
      </c>
      <c r="Y46" s="11" t="str">
        <f t="shared" si="12"/>
        <v/>
      </c>
      <c r="AA46" s="49" t="str">
        <f t="shared" ca="1" si="13"/>
        <v/>
      </c>
      <c r="AB46" s="46" t="str">
        <f t="shared" ca="1" si="14"/>
        <v/>
      </c>
      <c r="AD46" s="49" t="str">
        <f t="shared" ca="1" si="15"/>
        <v/>
      </c>
      <c r="AE46" s="46" t="str">
        <f t="shared" ca="1" si="16"/>
        <v/>
      </c>
      <c r="AG46" s="11" t="str">
        <f t="shared" si="17"/>
        <v>WE</v>
      </c>
      <c r="AH46" s="35" t="str">
        <f t="shared" si="2"/>
        <v/>
      </c>
      <c r="AI46" s="15" t="str">
        <f t="shared" si="18"/>
        <v>X</v>
      </c>
      <c r="AJ46" s="15" t="str">
        <f t="shared" si="19"/>
        <v/>
      </c>
      <c r="AK46" s="38" t="str">
        <f t="shared" si="20"/>
        <v/>
      </c>
      <c r="AM46" s="139">
        <f>'Intro &amp; Setup'!$AM29</f>
        <v>0</v>
      </c>
    </row>
    <row r="47" spans="1:41" x14ac:dyDescent="0.25">
      <c r="A47" s="62" t="str">
        <f t="shared" ca="1" si="3"/>
        <v/>
      </c>
      <c r="B47" s="145">
        <f t="shared" si="4"/>
        <v>43745</v>
      </c>
      <c r="C47" s="62" t="str">
        <f t="shared" ca="1" si="5"/>
        <v/>
      </c>
      <c r="D47" s="159"/>
      <c r="E47" s="122" t="str">
        <f t="shared" si="6"/>
        <v/>
      </c>
      <c r="F47" s="163"/>
      <c r="G47" s="164"/>
      <c r="H47" s="54"/>
      <c r="I47" s="49" t="str">
        <f>IF($D47="", "", IFERROR(INDEX('Types, Rates &amp; Payments'!$D$11:$D$22, MATCH($D47, 'Types, Rates &amp; Payments'!$C$11:$C$22, 0))+$F47, ""))</f>
        <v/>
      </c>
      <c r="J47" s="46" t="str">
        <f>IF($D47="", "", IFERROR(INDEX('Types, Rates &amp; Payments'!$E$11:$E$22, MATCH($D47, 'Types, Rates &amp; Payments'!$C$11:$C$22, 0)), ""))</f>
        <v/>
      </c>
      <c r="K47" s="54"/>
      <c r="L47" s="53" t="str">
        <f>IF($O47="", "", IF($E47=$Y$5, IF($D47="", "", $D47), IF(IFERROR(INDEX('Types, Rates &amp; Payments'!$D$32:$D$39, MATCH($O47, 'Types, Rates &amp; Payments'!$C$32:$C$39, 0)), "")="", "", IFERROR(INDEX('Types, Rates &amp; Payments'!$D$32:$D$39, MATCH($O47, 'Types, Rates &amp; Payments'!$C$32:$C$39, 0)), ""))))</f>
        <v>Full Day</v>
      </c>
      <c r="M47" s="54"/>
      <c r="O47" s="11" t="str">
        <f t="shared" si="7"/>
        <v>Monday</v>
      </c>
      <c r="Q47" s="64">
        <f t="shared" ca="1" si="8"/>
        <v>0</v>
      </c>
      <c r="S47" s="11" t="str">
        <f t="shared" si="9"/>
        <v>Oct 2019</v>
      </c>
      <c r="U47" s="11" t="str">
        <f t="shared" si="10"/>
        <v/>
      </c>
      <c r="W47" s="11" t="str">
        <f t="shared" si="11"/>
        <v/>
      </c>
      <c r="Y47" s="11" t="str">
        <f t="shared" si="12"/>
        <v/>
      </c>
      <c r="AA47" s="49" t="str">
        <f t="shared" ca="1" si="13"/>
        <v/>
      </c>
      <c r="AB47" s="46" t="str">
        <f t="shared" ca="1" si="14"/>
        <v/>
      </c>
      <c r="AD47" s="49" t="str">
        <f t="shared" ca="1" si="15"/>
        <v/>
      </c>
      <c r="AE47" s="46" t="str">
        <f t="shared" ca="1" si="16"/>
        <v/>
      </c>
      <c r="AG47" s="11" t="str">
        <f t="shared" si="17"/>
        <v>OP</v>
      </c>
      <c r="AH47" s="35" t="str">
        <f t="shared" si="2"/>
        <v/>
      </c>
      <c r="AI47" s="15" t="str">
        <f t="shared" si="18"/>
        <v/>
      </c>
      <c r="AJ47" s="15" t="str">
        <f t="shared" si="19"/>
        <v/>
      </c>
      <c r="AK47" s="38" t="str">
        <f t="shared" si="20"/>
        <v/>
      </c>
      <c r="AM47" s="139">
        <f>'Intro &amp; Setup'!$AM30</f>
        <v>0</v>
      </c>
    </row>
    <row r="48" spans="1:41" x14ac:dyDescent="0.25">
      <c r="A48" s="62" t="str">
        <f t="shared" ca="1" si="3"/>
        <v/>
      </c>
      <c r="B48" s="145">
        <f t="shared" si="4"/>
        <v>43746</v>
      </c>
      <c r="C48" s="62" t="str">
        <f t="shared" ca="1" si="5"/>
        <v/>
      </c>
      <c r="D48" s="159"/>
      <c r="E48" s="122" t="str">
        <f t="shared" si="6"/>
        <v/>
      </c>
      <c r="F48" s="163"/>
      <c r="G48" s="164"/>
      <c r="H48" s="54"/>
      <c r="I48" s="49" t="str">
        <f>IF($D48="", "", IFERROR(INDEX('Types, Rates &amp; Payments'!$D$11:$D$22, MATCH($D48, 'Types, Rates &amp; Payments'!$C$11:$C$22, 0))+$F48, ""))</f>
        <v/>
      </c>
      <c r="J48" s="46" t="str">
        <f>IF($D48="", "", IFERROR(INDEX('Types, Rates &amp; Payments'!$E$11:$E$22, MATCH($D48, 'Types, Rates &amp; Payments'!$C$11:$C$22, 0)), ""))</f>
        <v/>
      </c>
      <c r="K48" s="54"/>
      <c r="L48" s="53" t="str">
        <f>IF($O48="", "", IF($E48=$Y$5, IF($D48="", "", $D48), IF(IFERROR(INDEX('Types, Rates &amp; Payments'!$D$32:$D$39, MATCH($O48, 'Types, Rates &amp; Payments'!$C$32:$C$39, 0)), "")="", "", IFERROR(INDEX('Types, Rates &amp; Payments'!$D$32:$D$39, MATCH($O48, 'Types, Rates &amp; Payments'!$C$32:$C$39, 0)), ""))))</f>
        <v>Half Day</v>
      </c>
      <c r="M48" s="54"/>
      <c r="O48" s="11" t="str">
        <f t="shared" si="7"/>
        <v>Tuesday</v>
      </c>
      <c r="Q48" s="64">
        <f t="shared" ca="1" si="8"/>
        <v>0</v>
      </c>
      <c r="S48" s="11" t="str">
        <f t="shared" si="9"/>
        <v>Oct 2019</v>
      </c>
      <c r="U48" s="11" t="str">
        <f t="shared" si="10"/>
        <v/>
      </c>
      <c r="W48" s="11" t="str">
        <f t="shared" si="11"/>
        <v/>
      </c>
      <c r="Y48" s="11" t="str">
        <f t="shared" si="12"/>
        <v/>
      </c>
      <c r="AA48" s="49" t="str">
        <f t="shared" ca="1" si="13"/>
        <v/>
      </c>
      <c r="AB48" s="46" t="str">
        <f t="shared" ca="1" si="14"/>
        <v/>
      </c>
      <c r="AD48" s="49" t="str">
        <f t="shared" ca="1" si="15"/>
        <v/>
      </c>
      <c r="AE48" s="46" t="str">
        <f t="shared" ca="1" si="16"/>
        <v/>
      </c>
      <c r="AG48" s="11" t="str">
        <f t="shared" si="17"/>
        <v>OP</v>
      </c>
      <c r="AH48" s="35" t="str">
        <f t="shared" si="2"/>
        <v/>
      </c>
      <c r="AI48" s="15" t="str">
        <f t="shared" si="18"/>
        <v/>
      </c>
      <c r="AJ48" s="15" t="str">
        <f t="shared" si="19"/>
        <v/>
      </c>
      <c r="AK48" s="38" t="str">
        <f t="shared" si="20"/>
        <v/>
      </c>
      <c r="AM48" s="139">
        <f>'Intro &amp; Setup'!$AM31</f>
        <v>0</v>
      </c>
    </row>
    <row r="49" spans="1:39" x14ac:dyDescent="0.25">
      <c r="A49" s="62" t="str">
        <f t="shared" ca="1" si="3"/>
        <v/>
      </c>
      <c r="B49" s="145">
        <f t="shared" si="4"/>
        <v>43747</v>
      </c>
      <c r="C49" s="62" t="str">
        <f t="shared" ca="1" si="5"/>
        <v/>
      </c>
      <c r="D49" s="159"/>
      <c r="E49" s="122" t="str">
        <f t="shared" si="6"/>
        <v/>
      </c>
      <c r="F49" s="163"/>
      <c r="G49" s="164"/>
      <c r="H49" s="54"/>
      <c r="I49" s="49" t="str">
        <f>IF($D49="", "", IFERROR(INDEX('Types, Rates &amp; Payments'!$D$11:$D$22, MATCH($D49, 'Types, Rates &amp; Payments'!$C$11:$C$22, 0))+$F49, ""))</f>
        <v/>
      </c>
      <c r="J49" s="46" t="str">
        <f>IF($D49="", "", IFERROR(INDEX('Types, Rates &amp; Payments'!$E$11:$E$22, MATCH($D49, 'Types, Rates &amp; Payments'!$C$11:$C$22, 0)), ""))</f>
        <v/>
      </c>
      <c r="K49" s="54"/>
      <c r="L49" s="53" t="str">
        <f>IF($O49="", "", IF($E49=$Y$5, IF($D49="", "", $D49), IF(IFERROR(INDEX('Types, Rates &amp; Payments'!$D$32:$D$39, MATCH($O49, 'Types, Rates &amp; Payments'!$C$32:$C$39, 0)), "")="", "", IFERROR(INDEX('Types, Rates &amp; Payments'!$D$32:$D$39, MATCH($O49, 'Types, Rates &amp; Payments'!$C$32:$C$39, 0)), ""))))</f>
        <v>Full Day</v>
      </c>
      <c r="M49" s="54"/>
      <c r="O49" s="11" t="str">
        <f t="shared" si="7"/>
        <v>Wednesday</v>
      </c>
      <c r="Q49" s="64">
        <f t="shared" ca="1" si="8"/>
        <v>0</v>
      </c>
      <c r="S49" s="11" t="str">
        <f t="shared" si="9"/>
        <v>Oct 2019</v>
      </c>
      <c r="U49" s="11" t="str">
        <f t="shared" si="10"/>
        <v/>
      </c>
      <c r="W49" s="11" t="str">
        <f t="shared" si="11"/>
        <v/>
      </c>
      <c r="Y49" s="11" t="str">
        <f t="shared" si="12"/>
        <v/>
      </c>
      <c r="AA49" s="49" t="str">
        <f t="shared" ca="1" si="13"/>
        <v/>
      </c>
      <c r="AB49" s="46" t="str">
        <f t="shared" ca="1" si="14"/>
        <v/>
      </c>
      <c r="AD49" s="49" t="str">
        <f t="shared" ca="1" si="15"/>
        <v/>
      </c>
      <c r="AE49" s="46" t="str">
        <f t="shared" ca="1" si="16"/>
        <v/>
      </c>
      <c r="AG49" s="11" t="str">
        <f t="shared" si="17"/>
        <v>OP</v>
      </c>
      <c r="AH49" s="35" t="str">
        <f t="shared" si="2"/>
        <v/>
      </c>
      <c r="AI49" s="15" t="str">
        <f t="shared" si="18"/>
        <v/>
      </c>
      <c r="AJ49" s="15" t="str">
        <f t="shared" si="19"/>
        <v/>
      </c>
      <c r="AK49" s="38" t="str">
        <f t="shared" si="20"/>
        <v/>
      </c>
      <c r="AM49" s="140">
        <f>'Intro &amp; Setup'!$AM32</f>
        <v>0</v>
      </c>
    </row>
    <row r="50" spans="1:39" x14ac:dyDescent="0.25">
      <c r="A50" s="62" t="str">
        <f t="shared" ca="1" si="3"/>
        <v/>
      </c>
      <c r="B50" s="145">
        <f t="shared" si="4"/>
        <v>43748</v>
      </c>
      <c r="C50" s="62" t="str">
        <f t="shared" ca="1" si="5"/>
        <v/>
      </c>
      <c r="D50" s="159"/>
      <c r="E50" s="122" t="str">
        <f t="shared" si="6"/>
        <v/>
      </c>
      <c r="F50" s="163"/>
      <c r="G50" s="164"/>
      <c r="H50" s="54"/>
      <c r="I50" s="49" t="str">
        <f>IF($D50="", "", IFERROR(INDEX('Types, Rates &amp; Payments'!$D$11:$D$22, MATCH($D50, 'Types, Rates &amp; Payments'!$C$11:$C$22, 0))+$F50, ""))</f>
        <v/>
      </c>
      <c r="J50" s="46" t="str">
        <f>IF($D50="", "", IFERROR(INDEX('Types, Rates &amp; Payments'!$E$11:$E$22, MATCH($D50, 'Types, Rates &amp; Payments'!$C$11:$C$22, 0)), ""))</f>
        <v/>
      </c>
      <c r="K50" s="54"/>
      <c r="L50" s="53" t="str">
        <f>IF($O50="", "", IF($E50=$Y$5, IF($D50="", "", $D50), IF(IFERROR(INDEX('Types, Rates &amp; Payments'!$D$32:$D$39, MATCH($O50, 'Types, Rates &amp; Payments'!$C$32:$C$39, 0)), "")="", "", IFERROR(INDEX('Types, Rates &amp; Payments'!$D$32:$D$39, MATCH($O50, 'Types, Rates &amp; Payments'!$C$32:$C$39, 0)), ""))))</f>
        <v/>
      </c>
      <c r="M50" s="54"/>
      <c r="O50" s="11" t="str">
        <f t="shared" si="7"/>
        <v/>
      </c>
      <c r="Q50" s="64">
        <f t="shared" ca="1" si="8"/>
        <v>0</v>
      </c>
      <c r="S50" s="11" t="str">
        <f t="shared" si="9"/>
        <v>Oct 2019</v>
      </c>
      <c r="U50" s="11" t="str">
        <f t="shared" si="10"/>
        <v/>
      </c>
      <c r="W50" s="11" t="str">
        <f t="shared" si="11"/>
        <v/>
      </c>
      <c r="Y50" s="11" t="str">
        <f t="shared" si="12"/>
        <v/>
      </c>
      <c r="AA50" s="49" t="str">
        <f t="shared" ca="1" si="13"/>
        <v/>
      </c>
      <c r="AB50" s="46" t="str">
        <f t="shared" ca="1" si="14"/>
        <v/>
      </c>
      <c r="AD50" s="49" t="str">
        <f t="shared" ca="1" si="15"/>
        <v/>
      </c>
      <c r="AE50" s="46" t="str">
        <f t="shared" ca="1" si="16"/>
        <v/>
      </c>
      <c r="AG50" s="11" t="str">
        <f t="shared" si="17"/>
        <v>CL</v>
      </c>
      <c r="AH50" s="35" t="str">
        <f t="shared" si="2"/>
        <v/>
      </c>
      <c r="AI50" s="15" t="str">
        <f t="shared" si="18"/>
        <v/>
      </c>
      <c r="AJ50" s="15" t="str">
        <f t="shared" si="19"/>
        <v>X</v>
      </c>
      <c r="AK50" s="38" t="str">
        <f t="shared" si="20"/>
        <v/>
      </c>
    </row>
    <row r="51" spans="1:39" x14ac:dyDescent="0.25">
      <c r="A51" s="62" t="str">
        <f t="shared" ca="1" si="3"/>
        <v/>
      </c>
      <c r="B51" s="145">
        <f t="shared" si="4"/>
        <v>43749</v>
      </c>
      <c r="C51" s="62" t="str">
        <f t="shared" ca="1" si="5"/>
        <v/>
      </c>
      <c r="D51" s="159"/>
      <c r="E51" s="122" t="str">
        <f t="shared" si="6"/>
        <v/>
      </c>
      <c r="F51" s="163"/>
      <c r="G51" s="164"/>
      <c r="H51" s="54"/>
      <c r="I51" s="49" t="str">
        <f>IF($D51="", "", IFERROR(INDEX('Types, Rates &amp; Payments'!$D$11:$D$22, MATCH($D51, 'Types, Rates &amp; Payments'!$C$11:$C$22, 0))+$F51, ""))</f>
        <v/>
      </c>
      <c r="J51" s="46" t="str">
        <f>IF($D51="", "", IFERROR(INDEX('Types, Rates &amp; Payments'!$E$11:$E$22, MATCH($D51, 'Types, Rates &amp; Payments'!$C$11:$C$22, 0)), ""))</f>
        <v/>
      </c>
      <c r="K51" s="54"/>
      <c r="L51" s="53" t="str">
        <f>IF($O51="", "", IF($E51=$Y$5, IF($D51="", "", $D51), IF(IFERROR(INDEX('Types, Rates &amp; Payments'!$D$32:$D$39, MATCH($O51, 'Types, Rates &amp; Payments'!$C$32:$C$39, 0)), "")="", "", IFERROR(INDEX('Types, Rates &amp; Payments'!$D$32:$D$39, MATCH($O51, 'Types, Rates &amp; Payments'!$C$32:$C$39, 0)), ""))))</f>
        <v>Half Day</v>
      </c>
      <c r="M51" s="54"/>
      <c r="O51" s="11" t="str">
        <f t="shared" si="7"/>
        <v>Friday</v>
      </c>
      <c r="Q51" s="64">
        <f t="shared" ca="1" si="8"/>
        <v>0</v>
      </c>
      <c r="S51" s="11" t="str">
        <f t="shared" si="9"/>
        <v>Oct 2019</v>
      </c>
      <c r="U51" s="11" t="str">
        <f t="shared" si="10"/>
        <v/>
      </c>
      <c r="W51" s="11" t="str">
        <f t="shared" si="11"/>
        <v/>
      </c>
      <c r="Y51" s="11" t="str">
        <f t="shared" si="12"/>
        <v/>
      </c>
      <c r="AA51" s="49" t="str">
        <f t="shared" ca="1" si="13"/>
        <v/>
      </c>
      <c r="AB51" s="46" t="str">
        <f t="shared" ca="1" si="14"/>
        <v/>
      </c>
      <c r="AD51" s="49" t="str">
        <f t="shared" ca="1" si="15"/>
        <v/>
      </c>
      <c r="AE51" s="46" t="str">
        <f t="shared" ca="1" si="16"/>
        <v/>
      </c>
      <c r="AG51" s="11" t="str">
        <f t="shared" si="17"/>
        <v>OP</v>
      </c>
      <c r="AH51" s="35" t="str">
        <f t="shared" si="2"/>
        <v/>
      </c>
      <c r="AI51" s="15" t="str">
        <f t="shared" si="18"/>
        <v/>
      </c>
      <c r="AJ51" s="15" t="str">
        <f t="shared" si="19"/>
        <v/>
      </c>
      <c r="AK51" s="38" t="str">
        <f t="shared" si="20"/>
        <v/>
      </c>
    </row>
    <row r="52" spans="1:39" x14ac:dyDescent="0.25">
      <c r="A52" s="62" t="str">
        <f t="shared" ca="1" si="3"/>
        <v/>
      </c>
      <c r="B52" s="145">
        <f t="shared" si="4"/>
        <v>43750</v>
      </c>
      <c r="C52" s="62" t="str">
        <f t="shared" ca="1" si="5"/>
        <v/>
      </c>
      <c r="D52" s="159"/>
      <c r="E52" s="122" t="str">
        <f t="shared" si="6"/>
        <v/>
      </c>
      <c r="F52" s="163"/>
      <c r="G52" s="164"/>
      <c r="H52" s="54"/>
      <c r="I52" s="49" t="str">
        <f>IF($D52="", "", IFERROR(INDEX('Types, Rates &amp; Payments'!$D$11:$D$22, MATCH($D52, 'Types, Rates &amp; Payments'!$C$11:$C$22, 0))+$F52, ""))</f>
        <v/>
      </c>
      <c r="J52" s="46" t="str">
        <f>IF($D52="", "", IFERROR(INDEX('Types, Rates &amp; Payments'!$E$11:$E$22, MATCH($D52, 'Types, Rates &amp; Payments'!$C$11:$C$22, 0)), ""))</f>
        <v/>
      </c>
      <c r="K52" s="54"/>
      <c r="L52" s="53" t="str">
        <f>IF($O52="", "", IF($E52=$Y$5, IF($D52="", "", $D52), IF(IFERROR(INDEX('Types, Rates &amp; Payments'!$D$32:$D$39, MATCH($O52, 'Types, Rates &amp; Payments'!$C$32:$C$39, 0)), "")="", "", IFERROR(INDEX('Types, Rates &amp; Payments'!$D$32:$D$39, MATCH($O52, 'Types, Rates &amp; Payments'!$C$32:$C$39, 0)), ""))))</f>
        <v/>
      </c>
      <c r="M52" s="54"/>
      <c r="O52" s="11" t="str">
        <f t="shared" si="7"/>
        <v>Saturday</v>
      </c>
      <c r="Q52" s="64">
        <f t="shared" ca="1" si="8"/>
        <v>0</v>
      </c>
      <c r="S52" s="11" t="str">
        <f t="shared" si="9"/>
        <v>Oct 2019</v>
      </c>
      <c r="U52" s="11" t="str">
        <f t="shared" si="10"/>
        <v/>
      </c>
      <c r="W52" s="11" t="str">
        <f t="shared" si="11"/>
        <v/>
      </c>
      <c r="Y52" s="11" t="str">
        <f t="shared" si="12"/>
        <v/>
      </c>
      <c r="AA52" s="49" t="str">
        <f t="shared" ca="1" si="13"/>
        <v/>
      </c>
      <c r="AB52" s="46" t="str">
        <f t="shared" ca="1" si="14"/>
        <v/>
      </c>
      <c r="AD52" s="49" t="str">
        <f t="shared" ca="1" si="15"/>
        <v/>
      </c>
      <c r="AE52" s="46" t="str">
        <f t="shared" ca="1" si="16"/>
        <v/>
      </c>
      <c r="AG52" s="11" t="str">
        <f t="shared" si="17"/>
        <v>WE</v>
      </c>
      <c r="AH52" s="35" t="str">
        <f t="shared" si="2"/>
        <v/>
      </c>
      <c r="AI52" s="15" t="str">
        <f t="shared" si="18"/>
        <v>X</v>
      </c>
      <c r="AJ52" s="15" t="str">
        <f t="shared" si="19"/>
        <v/>
      </c>
      <c r="AK52" s="38" t="str">
        <f t="shared" si="20"/>
        <v/>
      </c>
    </row>
    <row r="53" spans="1:39" x14ac:dyDescent="0.25">
      <c r="A53" s="62" t="str">
        <f t="shared" ca="1" si="3"/>
        <v/>
      </c>
      <c r="B53" s="145">
        <f t="shared" si="4"/>
        <v>43751</v>
      </c>
      <c r="C53" s="62" t="str">
        <f t="shared" ca="1" si="5"/>
        <v/>
      </c>
      <c r="D53" s="159"/>
      <c r="E53" s="122" t="str">
        <f t="shared" si="6"/>
        <v/>
      </c>
      <c r="F53" s="163"/>
      <c r="G53" s="164"/>
      <c r="H53" s="54"/>
      <c r="I53" s="49" t="str">
        <f>IF($D53="", "", IFERROR(INDEX('Types, Rates &amp; Payments'!$D$11:$D$22, MATCH($D53, 'Types, Rates &amp; Payments'!$C$11:$C$22, 0))+$F53, ""))</f>
        <v/>
      </c>
      <c r="J53" s="46" t="str">
        <f>IF($D53="", "", IFERROR(INDEX('Types, Rates &amp; Payments'!$E$11:$E$22, MATCH($D53, 'Types, Rates &amp; Payments'!$C$11:$C$22, 0)), ""))</f>
        <v/>
      </c>
      <c r="K53" s="54"/>
      <c r="L53" s="53" t="str">
        <f>IF($O53="", "", IF($E53=$Y$5, IF($D53="", "", $D53), IF(IFERROR(INDEX('Types, Rates &amp; Payments'!$D$32:$D$39, MATCH($O53, 'Types, Rates &amp; Payments'!$C$32:$C$39, 0)), "")="", "", IFERROR(INDEX('Types, Rates &amp; Payments'!$D$32:$D$39, MATCH($O53, 'Types, Rates &amp; Payments'!$C$32:$C$39, 0)), ""))))</f>
        <v/>
      </c>
      <c r="M53" s="54"/>
      <c r="O53" s="11" t="str">
        <f t="shared" si="7"/>
        <v>Sunday</v>
      </c>
      <c r="Q53" s="64">
        <f t="shared" ca="1" si="8"/>
        <v>0</v>
      </c>
      <c r="S53" s="11" t="str">
        <f t="shared" si="9"/>
        <v>Oct 2019</v>
      </c>
      <c r="U53" s="11" t="str">
        <f t="shared" si="10"/>
        <v/>
      </c>
      <c r="W53" s="11" t="str">
        <f t="shared" si="11"/>
        <v/>
      </c>
      <c r="Y53" s="11" t="str">
        <f t="shared" si="12"/>
        <v/>
      </c>
      <c r="AA53" s="49" t="str">
        <f t="shared" ca="1" si="13"/>
        <v/>
      </c>
      <c r="AB53" s="46" t="str">
        <f t="shared" ca="1" si="14"/>
        <v/>
      </c>
      <c r="AD53" s="49" t="str">
        <f t="shared" ca="1" si="15"/>
        <v/>
      </c>
      <c r="AE53" s="46" t="str">
        <f t="shared" ca="1" si="16"/>
        <v/>
      </c>
      <c r="AG53" s="11" t="str">
        <f t="shared" si="17"/>
        <v>WE</v>
      </c>
      <c r="AH53" s="35" t="str">
        <f t="shared" si="2"/>
        <v/>
      </c>
      <c r="AI53" s="15" t="str">
        <f t="shared" si="18"/>
        <v>X</v>
      </c>
      <c r="AJ53" s="15" t="str">
        <f t="shared" si="19"/>
        <v/>
      </c>
      <c r="AK53" s="38" t="str">
        <f t="shared" si="20"/>
        <v/>
      </c>
    </row>
    <row r="54" spans="1:39" x14ac:dyDescent="0.25">
      <c r="A54" s="62" t="str">
        <f t="shared" ca="1" si="3"/>
        <v/>
      </c>
      <c r="B54" s="145">
        <f t="shared" si="4"/>
        <v>43752</v>
      </c>
      <c r="C54" s="62" t="str">
        <f t="shared" ca="1" si="5"/>
        <v/>
      </c>
      <c r="D54" s="159"/>
      <c r="E54" s="122" t="str">
        <f t="shared" si="6"/>
        <v/>
      </c>
      <c r="F54" s="163"/>
      <c r="G54" s="164"/>
      <c r="H54" s="54"/>
      <c r="I54" s="49" t="str">
        <f>IF($D54="", "", IFERROR(INDEX('Types, Rates &amp; Payments'!$D$11:$D$22, MATCH($D54, 'Types, Rates &amp; Payments'!$C$11:$C$22, 0))+$F54, ""))</f>
        <v/>
      </c>
      <c r="J54" s="46" t="str">
        <f>IF($D54="", "", IFERROR(INDEX('Types, Rates &amp; Payments'!$E$11:$E$22, MATCH($D54, 'Types, Rates &amp; Payments'!$C$11:$C$22, 0)), ""))</f>
        <v/>
      </c>
      <c r="K54" s="54"/>
      <c r="L54" s="53" t="str">
        <f>IF($O54="", "", IF($E54=$Y$5, IF($D54="", "", $D54), IF(IFERROR(INDEX('Types, Rates &amp; Payments'!$D$32:$D$39, MATCH($O54, 'Types, Rates &amp; Payments'!$C$32:$C$39, 0)), "")="", "", IFERROR(INDEX('Types, Rates &amp; Payments'!$D$32:$D$39, MATCH($O54, 'Types, Rates &amp; Payments'!$C$32:$C$39, 0)), ""))))</f>
        <v>Full Day</v>
      </c>
      <c r="M54" s="54"/>
      <c r="O54" s="11" t="str">
        <f t="shared" si="7"/>
        <v>Monday</v>
      </c>
      <c r="Q54" s="64">
        <f t="shared" ca="1" si="8"/>
        <v>0</v>
      </c>
      <c r="S54" s="11" t="str">
        <f t="shared" si="9"/>
        <v>Oct 2019</v>
      </c>
      <c r="U54" s="11" t="str">
        <f t="shared" si="10"/>
        <v/>
      </c>
      <c r="W54" s="11" t="str">
        <f t="shared" si="11"/>
        <v/>
      </c>
      <c r="Y54" s="11" t="str">
        <f t="shared" si="12"/>
        <v/>
      </c>
      <c r="AA54" s="49" t="str">
        <f t="shared" ca="1" si="13"/>
        <v/>
      </c>
      <c r="AB54" s="46" t="str">
        <f t="shared" ca="1" si="14"/>
        <v/>
      </c>
      <c r="AD54" s="49" t="str">
        <f t="shared" ca="1" si="15"/>
        <v/>
      </c>
      <c r="AE54" s="46" t="str">
        <f t="shared" ca="1" si="16"/>
        <v/>
      </c>
      <c r="AG54" s="11" t="str">
        <f t="shared" si="17"/>
        <v>OP</v>
      </c>
      <c r="AH54" s="35" t="str">
        <f t="shared" si="2"/>
        <v/>
      </c>
      <c r="AI54" s="15" t="str">
        <f t="shared" si="18"/>
        <v/>
      </c>
      <c r="AJ54" s="15" t="str">
        <f t="shared" si="19"/>
        <v/>
      </c>
      <c r="AK54" s="38" t="str">
        <f t="shared" si="20"/>
        <v/>
      </c>
    </row>
    <row r="55" spans="1:39" x14ac:dyDescent="0.25">
      <c r="A55" s="62" t="str">
        <f t="shared" ca="1" si="3"/>
        <v/>
      </c>
      <c r="B55" s="145">
        <f t="shared" si="4"/>
        <v>43753</v>
      </c>
      <c r="C55" s="62" t="str">
        <f t="shared" ca="1" si="5"/>
        <v/>
      </c>
      <c r="D55" s="159"/>
      <c r="E55" s="122" t="str">
        <f t="shared" si="6"/>
        <v/>
      </c>
      <c r="F55" s="163"/>
      <c r="G55" s="164"/>
      <c r="H55" s="54"/>
      <c r="I55" s="49" t="str">
        <f>IF($D55="", "", IFERROR(INDEX('Types, Rates &amp; Payments'!$D$11:$D$22, MATCH($D55, 'Types, Rates &amp; Payments'!$C$11:$C$22, 0))+$F55, ""))</f>
        <v/>
      </c>
      <c r="J55" s="46" t="str">
        <f>IF($D55="", "", IFERROR(INDEX('Types, Rates &amp; Payments'!$E$11:$E$22, MATCH($D55, 'Types, Rates &amp; Payments'!$C$11:$C$22, 0)), ""))</f>
        <v/>
      </c>
      <c r="K55" s="54"/>
      <c r="L55" s="53" t="str">
        <f>IF($O55="", "", IF($E55=$Y$5, IF($D55="", "", $D55), IF(IFERROR(INDEX('Types, Rates &amp; Payments'!$D$32:$D$39, MATCH($O55, 'Types, Rates &amp; Payments'!$C$32:$C$39, 0)), "")="", "", IFERROR(INDEX('Types, Rates &amp; Payments'!$D$32:$D$39, MATCH($O55, 'Types, Rates &amp; Payments'!$C$32:$C$39, 0)), ""))))</f>
        <v>Half Day</v>
      </c>
      <c r="M55" s="54"/>
      <c r="O55" s="11" t="str">
        <f t="shared" si="7"/>
        <v>Tuesday</v>
      </c>
      <c r="Q55" s="64">
        <f t="shared" ca="1" si="8"/>
        <v>0</v>
      </c>
      <c r="S55" s="11" t="str">
        <f t="shared" si="9"/>
        <v>Oct 2019</v>
      </c>
      <c r="U55" s="11" t="str">
        <f t="shared" si="10"/>
        <v/>
      </c>
      <c r="W55" s="11" t="str">
        <f t="shared" si="11"/>
        <v/>
      </c>
      <c r="Y55" s="11" t="str">
        <f t="shared" si="12"/>
        <v/>
      </c>
      <c r="AA55" s="49" t="str">
        <f t="shared" ca="1" si="13"/>
        <v/>
      </c>
      <c r="AB55" s="46" t="str">
        <f t="shared" ca="1" si="14"/>
        <v/>
      </c>
      <c r="AD55" s="49" t="str">
        <f t="shared" ca="1" si="15"/>
        <v/>
      </c>
      <c r="AE55" s="46" t="str">
        <f t="shared" ca="1" si="16"/>
        <v/>
      </c>
      <c r="AG55" s="11" t="str">
        <f t="shared" si="17"/>
        <v>OP</v>
      </c>
      <c r="AH55" s="35" t="str">
        <f t="shared" si="2"/>
        <v/>
      </c>
      <c r="AI55" s="15" t="str">
        <f t="shared" si="18"/>
        <v/>
      </c>
      <c r="AJ55" s="15" t="str">
        <f t="shared" si="19"/>
        <v/>
      </c>
      <c r="AK55" s="38" t="str">
        <f t="shared" si="20"/>
        <v/>
      </c>
    </row>
    <row r="56" spans="1:39" x14ac:dyDescent="0.25">
      <c r="A56" s="62" t="str">
        <f t="shared" ca="1" si="3"/>
        <v/>
      </c>
      <c r="B56" s="145">
        <f t="shared" si="4"/>
        <v>43754</v>
      </c>
      <c r="C56" s="62" t="str">
        <f t="shared" ca="1" si="5"/>
        <v/>
      </c>
      <c r="D56" s="159"/>
      <c r="E56" s="122" t="str">
        <f t="shared" si="6"/>
        <v/>
      </c>
      <c r="F56" s="163"/>
      <c r="G56" s="164"/>
      <c r="H56" s="54"/>
      <c r="I56" s="49" t="str">
        <f>IF($D56="", "", IFERROR(INDEX('Types, Rates &amp; Payments'!$D$11:$D$22, MATCH($D56, 'Types, Rates &amp; Payments'!$C$11:$C$22, 0))+$F56, ""))</f>
        <v/>
      </c>
      <c r="J56" s="46" t="str">
        <f>IF($D56="", "", IFERROR(INDEX('Types, Rates &amp; Payments'!$E$11:$E$22, MATCH($D56, 'Types, Rates &amp; Payments'!$C$11:$C$22, 0)), ""))</f>
        <v/>
      </c>
      <c r="K56" s="54"/>
      <c r="L56" s="53" t="str">
        <f>IF($O56="", "", IF($E56=$Y$5, IF($D56="", "", $D56), IF(IFERROR(INDEX('Types, Rates &amp; Payments'!$D$32:$D$39, MATCH($O56, 'Types, Rates &amp; Payments'!$C$32:$C$39, 0)), "")="", "", IFERROR(INDEX('Types, Rates &amp; Payments'!$D$32:$D$39, MATCH($O56, 'Types, Rates &amp; Payments'!$C$32:$C$39, 0)), ""))))</f>
        <v>Full Day</v>
      </c>
      <c r="M56" s="54"/>
      <c r="O56" s="11" t="str">
        <f t="shared" si="7"/>
        <v>Wednesday</v>
      </c>
      <c r="Q56" s="64">
        <f t="shared" ca="1" si="8"/>
        <v>0</v>
      </c>
      <c r="S56" s="11" t="str">
        <f t="shared" si="9"/>
        <v>Oct 2019</v>
      </c>
      <c r="U56" s="11" t="str">
        <f t="shared" si="10"/>
        <v/>
      </c>
      <c r="W56" s="11" t="str">
        <f t="shared" si="11"/>
        <v/>
      </c>
      <c r="Y56" s="11" t="str">
        <f t="shared" si="12"/>
        <v/>
      </c>
      <c r="AA56" s="49" t="str">
        <f t="shared" ca="1" si="13"/>
        <v/>
      </c>
      <c r="AB56" s="46" t="str">
        <f t="shared" ca="1" si="14"/>
        <v/>
      </c>
      <c r="AD56" s="49" t="str">
        <f t="shared" ca="1" si="15"/>
        <v/>
      </c>
      <c r="AE56" s="46" t="str">
        <f t="shared" ca="1" si="16"/>
        <v/>
      </c>
      <c r="AG56" s="11" t="str">
        <f t="shared" si="17"/>
        <v>OP</v>
      </c>
      <c r="AH56" s="35" t="str">
        <f t="shared" si="2"/>
        <v/>
      </c>
      <c r="AI56" s="15" t="str">
        <f t="shared" si="18"/>
        <v/>
      </c>
      <c r="AJ56" s="15" t="str">
        <f t="shared" si="19"/>
        <v/>
      </c>
      <c r="AK56" s="38" t="str">
        <f t="shared" si="20"/>
        <v/>
      </c>
    </row>
    <row r="57" spans="1:39" x14ac:dyDescent="0.25">
      <c r="A57" s="62" t="str">
        <f t="shared" ca="1" si="3"/>
        <v/>
      </c>
      <c r="B57" s="145">
        <f t="shared" si="4"/>
        <v>43755</v>
      </c>
      <c r="C57" s="62" t="str">
        <f t="shared" ca="1" si="5"/>
        <v/>
      </c>
      <c r="D57" s="159"/>
      <c r="E57" s="122" t="str">
        <f t="shared" si="6"/>
        <v/>
      </c>
      <c r="F57" s="163"/>
      <c r="G57" s="164"/>
      <c r="H57" s="54"/>
      <c r="I57" s="49" t="str">
        <f>IF($D57="", "", IFERROR(INDEX('Types, Rates &amp; Payments'!$D$11:$D$22, MATCH($D57, 'Types, Rates &amp; Payments'!$C$11:$C$22, 0))+$F57, ""))</f>
        <v/>
      </c>
      <c r="J57" s="46" t="str">
        <f>IF($D57="", "", IFERROR(INDEX('Types, Rates &amp; Payments'!$E$11:$E$22, MATCH($D57, 'Types, Rates &amp; Payments'!$C$11:$C$22, 0)), ""))</f>
        <v/>
      </c>
      <c r="K57" s="54"/>
      <c r="L57" s="53" t="str">
        <f>IF($O57="", "", IF($E57=$Y$5, IF($D57="", "", $D57), IF(IFERROR(INDEX('Types, Rates &amp; Payments'!$D$32:$D$39, MATCH($O57, 'Types, Rates &amp; Payments'!$C$32:$C$39, 0)), "")="", "", IFERROR(INDEX('Types, Rates &amp; Payments'!$D$32:$D$39, MATCH($O57, 'Types, Rates &amp; Payments'!$C$32:$C$39, 0)), ""))))</f>
        <v/>
      </c>
      <c r="M57" s="54"/>
      <c r="O57" s="11" t="str">
        <f t="shared" si="7"/>
        <v/>
      </c>
      <c r="Q57" s="64">
        <f t="shared" ca="1" si="8"/>
        <v>0</v>
      </c>
      <c r="S57" s="11" t="str">
        <f t="shared" si="9"/>
        <v>Oct 2019</v>
      </c>
      <c r="U57" s="11" t="str">
        <f t="shared" si="10"/>
        <v/>
      </c>
      <c r="W57" s="11" t="str">
        <f t="shared" si="11"/>
        <v/>
      </c>
      <c r="Y57" s="11" t="str">
        <f t="shared" si="12"/>
        <v/>
      </c>
      <c r="AA57" s="49" t="str">
        <f t="shared" ca="1" si="13"/>
        <v/>
      </c>
      <c r="AB57" s="46" t="str">
        <f t="shared" ca="1" si="14"/>
        <v/>
      </c>
      <c r="AD57" s="49" t="str">
        <f t="shared" ca="1" si="15"/>
        <v/>
      </c>
      <c r="AE57" s="46" t="str">
        <f t="shared" ca="1" si="16"/>
        <v/>
      </c>
      <c r="AG57" s="11" t="str">
        <f t="shared" si="17"/>
        <v>CL</v>
      </c>
      <c r="AH57" s="35" t="str">
        <f t="shared" si="2"/>
        <v/>
      </c>
      <c r="AI57" s="15" t="str">
        <f t="shared" si="18"/>
        <v/>
      </c>
      <c r="AJ57" s="15" t="str">
        <f t="shared" si="19"/>
        <v>X</v>
      </c>
      <c r="AK57" s="38" t="str">
        <f t="shared" si="20"/>
        <v/>
      </c>
    </row>
    <row r="58" spans="1:39" x14ac:dyDescent="0.25">
      <c r="A58" s="62" t="str">
        <f t="shared" ca="1" si="3"/>
        <v/>
      </c>
      <c r="B58" s="145">
        <f t="shared" si="4"/>
        <v>43756</v>
      </c>
      <c r="C58" s="62" t="str">
        <f t="shared" ca="1" si="5"/>
        <v/>
      </c>
      <c r="D58" s="159"/>
      <c r="E58" s="122" t="str">
        <f t="shared" si="6"/>
        <v/>
      </c>
      <c r="F58" s="163"/>
      <c r="G58" s="164"/>
      <c r="H58" s="54"/>
      <c r="I58" s="49" t="str">
        <f>IF($D58="", "", IFERROR(INDEX('Types, Rates &amp; Payments'!$D$11:$D$22, MATCH($D58, 'Types, Rates &amp; Payments'!$C$11:$C$22, 0))+$F58, ""))</f>
        <v/>
      </c>
      <c r="J58" s="46" t="str">
        <f>IF($D58="", "", IFERROR(INDEX('Types, Rates &amp; Payments'!$E$11:$E$22, MATCH($D58, 'Types, Rates &amp; Payments'!$C$11:$C$22, 0)), ""))</f>
        <v/>
      </c>
      <c r="K58" s="54"/>
      <c r="L58" s="53" t="str">
        <f>IF($O58="", "", IF($E58=$Y$5, IF($D58="", "", $D58), IF(IFERROR(INDEX('Types, Rates &amp; Payments'!$D$32:$D$39, MATCH($O58, 'Types, Rates &amp; Payments'!$C$32:$C$39, 0)), "")="", "", IFERROR(INDEX('Types, Rates &amp; Payments'!$D$32:$D$39, MATCH($O58, 'Types, Rates &amp; Payments'!$C$32:$C$39, 0)), ""))))</f>
        <v>Half Day</v>
      </c>
      <c r="M58" s="54"/>
      <c r="O58" s="11" t="str">
        <f t="shared" si="7"/>
        <v>Friday</v>
      </c>
      <c r="Q58" s="64">
        <f t="shared" ca="1" si="8"/>
        <v>0</v>
      </c>
      <c r="S58" s="11" t="str">
        <f t="shared" si="9"/>
        <v>Oct 2019</v>
      </c>
      <c r="U58" s="11" t="str">
        <f t="shared" si="10"/>
        <v/>
      </c>
      <c r="W58" s="11" t="str">
        <f t="shared" si="11"/>
        <v/>
      </c>
      <c r="Y58" s="11" t="str">
        <f t="shared" si="12"/>
        <v/>
      </c>
      <c r="AA58" s="49" t="str">
        <f t="shared" ca="1" si="13"/>
        <v/>
      </c>
      <c r="AB58" s="46" t="str">
        <f t="shared" ca="1" si="14"/>
        <v/>
      </c>
      <c r="AD58" s="49" t="str">
        <f t="shared" ca="1" si="15"/>
        <v/>
      </c>
      <c r="AE58" s="46" t="str">
        <f t="shared" ca="1" si="16"/>
        <v/>
      </c>
      <c r="AG58" s="11" t="str">
        <f t="shared" si="17"/>
        <v>OP</v>
      </c>
      <c r="AH58" s="35" t="str">
        <f t="shared" si="2"/>
        <v/>
      </c>
      <c r="AI58" s="15" t="str">
        <f t="shared" si="18"/>
        <v/>
      </c>
      <c r="AJ58" s="15" t="str">
        <f t="shared" si="19"/>
        <v/>
      </c>
      <c r="AK58" s="38" t="str">
        <f t="shared" si="20"/>
        <v/>
      </c>
    </row>
    <row r="59" spans="1:39" x14ac:dyDescent="0.25">
      <c r="A59" s="62" t="str">
        <f t="shared" ca="1" si="3"/>
        <v/>
      </c>
      <c r="B59" s="145">
        <f t="shared" si="4"/>
        <v>43757</v>
      </c>
      <c r="C59" s="62" t="str">
        <f t="shared" ca="1" si="5"/>
        <v/>
      </c>
      <c r="D59" s="159"/>
      <c r="E59" s="122" t="str">
        <f t="shared" si="6"/>
        <v/>
      </c>
      <c r="F59" s="163"/>
      <c r="G59" s="164"/>
      <c r="H59" s="54"/>
      <c r="I59" s="49" t="str">
        <f>IF($D59="", "", IFERROR(INDEX('Types, Rates &amp; Payments'!$D$11:$D$22, MATCH($D59, 'Types, Rates &amp; Payments'!$C$11:$C$22, 0))+$F59, ""))</f>
        <v/>
      </c>
      <c r="J59" s="46" t="str">
        <f>IF($D59="", "", IFERROR(INDEX('Types, Rates &amp; Payments'!$E$11:$E$22, MATCH($D59, 'Types, Rates &amp; Payments'!$C$11:$C$22, 0)), ""))</f>
        <v/>
      </c>
      <c r="K59" s="54"/>
      <c r="L59" s="53" t="str">
        <f>IF($O59="", "", IF($E59=$Y$5, IF($D59="", "", $D59), IF(IFERROR(INDEX('Types, Rates &amp; Payments'!$D$32:$D$39, MATCH($O59, 'Types, Rates &amp; Payments'!$C$32:$C$39, 0)), "")="", "", IFERROR(INDEX('Types, Rates &amp; Payments'!$D$32:$D$39, MATCH($O59, 'Types, Rates &amp; Payments'!$C$32:$C$39, 0)), ""))))</f>
        <v/>
      </c>
      <c r="M59" s="54"/>
      <c r="O59" s="11" t="str">
        <f t="shared" si="7"/>
        <v>Saturday</v>
      </c>
      <c r="Q59" s="64">
        <f t="shared" ca="1" si="8"/>
        <v>0</v>
      </c>
      <c r="S59" s="11" t="str">
        <f t="shared" si="9"/>
        <v>Oct 2019</v>
      </c>
      <c r="U59" s="11" t="str">
        <f t="shared" si="10"/>
        <v/>
      </c>
      <c r="W59" s="11" t="str">
        <f t="shared" si="11"/>
        <v/>
      </c>
      <c r="Y59" s="11" t="str">
        <f t="shared" si="12"/>
        <v/>
      </c>
      <c r="AA59" s="49" t="str">
        <f t="shared" ca="1" si="13"/>
        <v/>
      </c>
      <c r="AB59" s="46" t="str">
        <f t="shared" ca="1" si="14"/>
        <v/>
      </c>
      <c r="AD59" s="49" t="str">
        <f t="shared" ca="1" si="15"/>
        <v/>
      </c>
      <c r="AE59" s="46" t="str">
        <f t="shared" ca="1" si="16"/>
        <v/>
      </c>
      <c r="AG59" s="11" t="str">
        <f t="shared" si="17"/>
        <v>WE</v>
      </c>
      <c r="AH59" s="35" t="str">
        <f t="shared" si="2"/>
        <v/>
      </c>
      <c r="AI59" s="15" t="str">
        <f t="shared" si="18"/>
        <v>X</v>
      </c>
      <c r="AJ59" s="15" t="str">
        <f t="shared" si="19"/>
        <v/>
      </c>
      <c r="AK59" s="38" t="str">
        <f t="shared" si="20"/>
        <v/>
      </c>
    </row>
    <row r="60" spans="1:39" x14ac:dyDescent="0.25">
      <c r="A60" s="62" t="str">
        <f t="shared" ca="1" si="3"/>
        <v/>
      </c>
      <c r="B60" s="145">
        <f t="shared" si="4"/>
        <v>43758</v>
      </c>
      <c r="C60" s="62" t="str">
        <f t="shared" ca="1" si="5"/>
        <v/>
      </c>
      <c r="D60" s="159"/>
      <c r="E60" s="122" t="str">
        <f t="shared" si="6"/>
        <v/>
      </c>
      <c r="F60" s="163"/>
      <c r="G60" s="164"/>
      <c r="H60" s="54"/>
      <c r="I60" s="49" t="str">
        <f>IF($D60="", "", IFERROR(INDEX('Types, Rates &amp; Payments'!$D$11:$D$22, MATCH($D60, 'Types, Rates &amp; Payments'!$C$11:$C$22, 0))+$F60, ""))</f>
        <v/>
      </c>
      <c r="J60" s="46" t="str">
        <f>IF($D60="", "", IFERROR(INDEX('Types, Rates &amp; Payments'!$E$11:$E$22, MATCH($D60, 'Types, Rates &amp; Payments'!$C$11:$C$22, 0)), ""))</f>
        <v/>
      </c>
      <c r="K60" s="54"/>
      <c r="L60" s="53" t="str">
        <f>IF($O60="", "", IF($E60=$Y$5, IF($D60="", "", $D60), IF(IFERROR(INDEX('Types, Rates &amp; Payments'!$D$32:$D$39, MATCH($O60, 'Types, Rates &amp; Payments'!$C$32:$C$39, 0)), "")="", "", IFERROR(INDEX('Types, Rates &amp; Payments'!$D$32:$D$39, MATCH($O60, 'Types, Rates &amp; Payments'!$C$32:$C$39, 0)), ""))))</f>
        <v/>
      </c>
      <c r="M60" s="54"/>
      <c r="O60" s="11" t="str">
        <f t="shared" si="7"/>
        <v>Sunday</v>
      </c>
      <c r="Q60" s="64">
        <f t="shared" ca="1" si="8"/>
        <v>0</v>
      </c>
      <c r="S60" s="11" t="str">
        <f t="shared" si="9"/>
        <v>Oct 2019</v>
      </c>
      <c r="U60" s="11" t="str">
        <f t="shared" si="10"/>
        <v/>
      </c>
      <c r="W60" s="11" t="str">
        <f t="shared" si="11"/>
        <v/>
      </c>
      <c r="Y60" s="11" t="str">
        <f t="shared" si="12"/>
        <v/>
      </c>
      <c r="AA60" s="49" t="str">
        <f t="shared" ca="1" si="13"/>
        <v/>
      </c>
      <c r="AB60" s="46" t="str">
        <f t="shared" ca="1" si="14"/>
        <v/>
      </c>
      <c r="AD60" s="49" t="str">
        <f t="shared" ca="1" si="15"/>
        <v/>
      </c>
      <c r="AE60" s="46" t="str">
        <f t="shared" ca="1" si="16"/>
        <v/>
      </c>
      <c r="AG60" s="11" t="str">
        <f t="shared" si="17"/>
        <v>WE</v>
      </c>
      <c r="AH60" s="35" t="str">
        <f t="shared" si="2"/>
        <v/>
      </c>
      <c r="AI60" s="15" t="str">
        <f t="shared" si="18"/>
        <v>X</v>
      </c>
      <c r="AJ60" s="15" t="str">
        <f t="shared" si="19"/>
        <v/>
      </c>
      <c r="AK60" s="38" t="str">
        <f t="shared" si="20"/>
        <v/>
      </c>
    </row>
    <row r="61" spans="1:39" x14ac:dyDescent="0.25">
      <c r="A61" s="62" t="str">
        <f t="shared" ca="1" si="3"/>
        <v/>
      </c>
      <c r="B61" s="145">
        <f t="shared" si="4"/>
        <v>43759</v>
      </c>
      <c r="C61" s="62" t="str">
        <f t="shared" ca="1" si="5"/>
        <v/>
      </c>
      <c r="D61" s="159"/>
      <c r="E61" s="122" t="str">
        <f t="shared" si="6"/>
        <v/>
      </c>
      <c r="F61" s="163"/>
      <c r="G61" s="164"/>
      <c r="H61" s="54"/>
      <c r="I61" s="49" t="str">
        <f>IF($D61="", "", IFERROR(INDEX('Types, Rates &amp; Payments'!$D$11:$D$22, MATCH($D61, 'Types, Rates &amp; Payments'!$C$11:$C$22, 0))+$F61, ""))</f>
        <v/>
      </c>
      <c r="J61" s="46" t="str">
        <f>IF($D61="", "", IFERROR(INDEX('Types, Rates &amp; Payments'!$E$11:$E$22, MATCH($D61, 'Types, Rates &amp; Payments'!$C$11:$C$22, 0)), ""))</f>
        <v/>
      </c>
      <c r="K61" s="54"/>
      <c r="L61" s="53" t="str">
        <f>IF($O61="", "", IF($E61=$Y$5, IF($D61="", "", $D61), IF(IFERROR(INDEX('Types, Rates &amp; Payments'!$D$32:$D$39, MATCH($O61, 'Types, Rates &amp; Payments'!$C$32:$C$39, 0)), "")="", "", IFERROR(INDEX('Types, Rates &amp; Payments'!$D$32:$D$39, MATCH($O61, 'Types, Rates &amp; Payments'!$C$32:$C$39, 0)), ""))))</f>
        <v/>
      </c>
      <c r="M61" s="54"/>
      <c r="O61" s="11" t="str">
        <f t="shared" si="7"/>
        <v/>
      </c>
      <c r="Q61" s="64">
        <f t="shared" ca="1" si="8"/>
        <v>0</v>
      </c>
      <c r="S61" s="11" t="str">
        <f t="shared" si="9"/>
        <v>Oct 2019</v>
      </c>
      <c r="U61" s="11" t="str">
        <f t="shared" si="10"/>
        <v/>
      </c>
      <c r="W61" s="11" t="str">
        <f t="shared" si="11"/>
        <v/>
      </c>
      <c r="Y61" s="11" t="str">
        <f t="shared" si="12"/>
        <v/>
      </c>
      <c r="AA61" s="49" t="str">
        <f t="shared" ca="1" si="13"/>
        <v/>
      </c>
      <c r="AB61" s="46" t="str">
        <f t="shared" ca="1" si="14"/>
        <v/>
      </c>
      <c r="AD61" s="49" t="str">
        <f t="shared" ca="1" si="15"/>
        <v/>
      </c>
      <c r="AE61" s="46" t="str">
        <f t="shared" ca="1" si="16"/>
        <v/>
      </c>
      <c r="AG61" s="11" t="str">
        <f t="shared" si="17"/>
        <v>SH</v>
      </c>
      <c r="AH61" s="35" t="str">
        <f t="shared" si="2"/>
        <v/>
      </c>
      <c r="AI61" s="15" t="str">
        <f t="shared" si="18"/>
        <v/>
      </c>
      <c r="AJ61" s="15" t="str">
        <f t="shared" si="19"/>
        <v/>
      </c>
      <c r="AK61" s="38" t="str">
        <f t="shared" si="20"/>
        <v>X</v>
      </c>
    </row>
    <row r="62" spans="1:39" x14ac:dyDescent="0.25">
      <c r="A62" s="62" t="str">
        <f t="shared" ca="1" si="3"/>
        <v/>
      </c>
      <c r="B62" s="145">
        <f t="shared" si="4"/>
        <v>43760</v>
      </c>
      <c r="C62" s="62" t="str">
        <f t="shared" ca="1" si="5"/>
        <v/>
      </c>
      <c r="D62" s="159"/>
      <c r="E62" s="122" t="str">
        <f t="shared" si="6"/>
        <v/>
      </c>
      <c r="F62" s="163"/>
      <c r="G62" s="164"/>
      <c r="H62" s="54"/>
      <c r="I62" s="49" t="str">
        <f>IF($D62="", "", IFERROR(INDEX('Types, Rates &amp; Payments'!$D$11:$D$22, MATCH($D62, 'Types, Rates &amp; Payments'!$C$11:$C$22, 0))+$F62, ""))</f>
        <v/>
      </c>
      <c r="J62" s="46" t="str">
        <f>IF($D62="", "", IFERROR(INDEX('Types, Rates &amp; Payments'!$E$11:$E$22, MATCH($D62, 'Types, Rates &amp; Payments'!$C$11:$C$22, 0)), ""))</f>
        <v/>
      </c>
      <c r="K62" s="54"/>
      <c r="L62" s="53" t="str">
        <f>IF($O62="", "", IF($E62=$Y$5, IF($D62="", "", $D62), IF(IFERROR(INDEX('Types, Rates &amp; Payments'!$D$32:$D$39, MATCH($O62, 'Types, Rates &amp; Payments'!$C$32:$C$39, 0)), "")="", "", IFERROR(INDEX('Types, Rates &amp; Payments'!$D$32:$D$39, MATCH($O62, 'Types, Rates &amp; Payments'!$C$32:$C$39, 0)), ""))))</f>
        <v/>
      </c>
      <c r="M62" s="54"/>
      <c r="O62" s="11" t="str">
        <f t="shared" si="7"/>
        <v/>
      </c>
      <c r="Q62" s="64">
        <f t="shared" ca="1" si="8"/>
        <v>0</v>
      </c>
      <c r="S62" s="11" t="str">
        <f t="shared" si="9"/>
        <v>Oct 2019</v>
      </c>
      <c r="U62" s="11" t="str">
        <f t="shared" si="10"/>
        <v/>
      </c>
      <c r="W62" s="11" t="str">
        <f t="shared" si="11"/>
        <v/>
      </c>
      <c r="Y62" s="11" t="str">
        <f t="shared" si="12"/>
        <v/>
      </c>
      <c r="AA62" s="49" t="str">
        <f t="shared" ca="1" si="13"/>
        <v/>
      </c>
      <c r="AB62" s="46" t="str">
        <f t="shared" ca="1" si="14"/>
        <v/>
      </c>
      <c r="AD62" s="49" t="str">
        <f t="shared" ca="1" si="15"/>
        <v/>
      </c>
      <c r="AE62" s="46" t="str">
        <f t="shared" ca="1" si="16"/>
        <v/>
      </c>
      <c r="AG62" s="11" t="str">
        <f t="shared" si="17"/>
        <v>SH</v>
      </c>
      <c r="AH62" s="35" t="str">
        <f t="shared" si="2"/>
        <v/>
      </c>
      <c r="AI62" s="15" t="str">
        <f t="shared" si="18"/>
        <v/>
      </c>
      <c r="AJ62" s="15" t="str">
        <f t="shared" si="19"/>
        <v/>
      </c>
      <c r="AK62" s="38" t="str">
        <f t="shared" si="20"/>
        <v>X</v>
      </c>
    </row>
    <row r="63" spans="1:39" x14ac:dyDescent="0.25">
      <c r="A63" s="62" t="str">
        <f t="shared" ca="1" si="3"/>
        <v/>
      </c>
      <c r="B63" s="145">
        <f t="shared" si="4"/>
        <v>43761</v>
      </c>
      <c r="C63" s="62" t="str">
        <f t="shared" ca="1" si="5"/>
        <v/>
      </c>
      <c r="D63" s="159"/>
      <c r="E63" s="122" t="str">
        <f t="shared" si="6"/>
        <v/>
      </c>
      <c r="F63" s="163"/>
      <c r="G63" s="164"/>
      <c r="H63" s="54"/>
      <c r="I63" s="49" t="str">
        <f>IF($D63="", "", IFERROR(INDEX('Types, Rates &amp; Payments'!$D$11:$D$22, MATCH($D63, 'Types, Rates &amp; Payments'!$C$11:$C$22, 0))+$F63, ""))</f>
        <v/>
      </c>
      <c r="J63" s="46" t="str">
        <f>IF($D63="", "", IFERROR(INDEX('Types, Rates &amp; Payments'!$E$11:$E$22, MATCH($D63, 'Types, Rates &amp; Payments'!$C$11:$C$22, 0)), ""))</f>
        <v/>
      </c>
      <c r="K63" s="54"/>
      <c r="L63" s="53" t="str">
        <f>IF($O63="", "", IF($E63=$Y$5, IF($D63="", "", $D63), IF(IFERROR(INDEX('Types, Rates &amp; Payments'!$D$32:$D$39, MATCH($O63, 'Types, Rates &amp; Payments'!$C$32:$C$39, 0)), "")="", "", IFERROR(INDEX('Types, Rates &amp; Payments'!$D$32:$D$39, MATCH($O63, 'Types, Rates &amp; Payments'!$C$32:$C$39, 0)), ""))))</f>
        <v/>
      </c>
      <c r="M63" s="54"/>
      <c r="O63" s="11" t="str">
        <f t="shared" si="7"/>
        <v/>
      </c>
      <c r="Q63" s="64">
        <f t="shared" ca="1" si="8"/>
        <v>0</v>
      </c>
      <c r="S63" s="11" t="str">
        <f t="shared" si="9"/>
        <v>Oct 2019</v>
      </c>
      <c r="U63" s="11" t="str">
        <f t="shared" si="10"/>
        <v/>
      </c>
      <c r="W63" s="11" t="str">
        <f t="shared" si="11"/>
        <v/>
      </c>
      <c r="Y63" s="11" t="str">
        <f t="shared" si="12"/>
        <v/>
      </c>
      <c r="AA63" s="49" t="str">
        <f t="shared" ca="1" si="13"/>
        <v/>
      </c>
      <c r="AB63" s="46" t="str">
        <f t="shared" ca="1" si="14"/>
        <v/>
      </c>
      <c r="AD63" s="49" t="str">
        <f t="shared" ca="1" si="15"/>
        <v/>
      </c>
      <c r="AE63" s="46" t="str">
        <f t="shared" ca="1" si="16"/>
        <v/>
      </c>
      <c r="AG63" s="11" t="str">
        <f t="shared" si="17"/>
        <v>SH</v>
      </c>
      <c r="AH63" s="35" t="str">
        <f t="shared" si="2"/>
        <v/>
      </c>
      <c r="AI63" s="15" t="str">
        <f t="shared" si="18"/>
        <v/>
      </c>
      <c r="AJ63" s="15" t="str">
        <f t="shared" si="19"/>
        <v/>
      </c>
      <c r="AK63" s="38" t="str">
        <f t="shared" si="20"/>
        <v>X</v>
      </c>
    </row>
    <row r="64" spans="1:39" x14ac:dyDescent="0.25">
      <c r="A64" s="62" t="str">
        <f t="shared" ca="1" si="3"/>
        <v/>
      </c>
      <c r="B64" s="145">
        <f t="shared" si="4"/>
        <v>43762</v>
      </c>
      <c r="C64" s="62" t="str">
        <f t="shared" ca="1" si="5"/>
        <v/>
      </c>
      <c r="D64" s="159"/>
      <c r="E64" s="122" t="str">
        <f t="shared" si="6"/>
        <v/>
      </c>
      <c r="F64" s="163"/>
      <c r="G64" s="164"/>
      <c r="H64" s="54"/>
      <c r="I64" s="49" t="str">
        <f>IF($D64="", "", IFERROR(INDEX('Types, Rates &amp; Payments'!$D$11:$D$22, MATCH($D64, 'Types, Rates &amp; Payments'!$C$11:$C$22, 0))+$F64, ""))</f>
        <v/>
      </c>
      <c r="J64" s="46" t="str">
        <f>IF($D64="", "", IFERROR(INDEX('Types, Rates &amp; Payments'!$E$11:$E$22, MATCH($D64, 'Types, Rates &amp; Payments'!$C$11:$C$22, 0)), ""))</f>
        <v/>
      </c>
      <c r="K64" s="54"/>
      <c r="L64" s="53" t="str">
        <f>IF($O64="", "", IF($E64=$Y$5, IF($D64="", "", $D64), IF(IFERROR(INDEX('Types, Rates &amp; Payments'!$D$32:$D$39, MATCH($O64, 'Types, Rates &amp; Payments'!$C$32:$C$39, 0)), "")="", "", IFERROR(INDEX('Types, Rates &amp; Payments'!$D$32:$D$39, MATCH($O64, 'Types, Rates &amp; Payments'!$C$32:$C$39, 0)), ""))))</f>
        <v/>
      </c>
      <c r="M64" s="54"/>
      <c r="O64" s="11" t="str">
        <f t="shared" si="7"/>
        <v/>
      </c>
      <c r="Q64" s="64">
        <f t="shared" ca="1" si="8"/>
        <v>0</v>
      </c>
      <c r="S64" s="11" t="str">
        <f t="shared" si="9"/>
        <v>Oct 2019</v>
      </c>
      <c r="U64" s="11" t="str">
        <f t="shared" si="10"/>
        <v/>
      </c>
      <c r="W64" s="11" t="str">
        <f t="shared" si="11"/>
        <v/>
      </c>
      <c r="Y64" s="11" t="str">
        <f t="shared" si="12"/>
        <v/>
      </c>
      <c r="AA64" s="49" t="str">
        <f t="shared" ca="1" si="13"/>
        <v/>
      </c>
      <c r="AB64" s="46" t="str">
        <f t="shared" ca="1" si="14"/>
        <v/>
      </c>
      <c r="AD64" s="49" t="str">
        <f t="shared" ca="1" si="15"/>
        <v/>
      </c>
      <c r="AE64" s="46" t="str">
        <f t="shared" ca="1" si="16"/>
        <v/>
      </c>
      <c r="AG64" s="11" t="str">
        <f t="shared" si="17"/>
        <v>SH</v>
      </c>
      <c r="AH64" s="35" t="str">
        <f t="shared" si="2"/>
        <v/>
      </c>
      <c r="AI64" s="15" t="str">
        <f t="shared" si="18"/>
        <v/>
      </c>
      <c r="AJ64" s="15" t="str">
        <f t="shared" si="19"/>
        <v>X</v>
      </c>
      <c r="AK64" s="38" t="str">
        <f t="shared" si="20"/>
        <v>X</v>
      </c>
    </row>
    <row r="65" spans="1:37" x14ac:dyDescent="0.25">
      <c r="A65" s="62" t="str">
        <f t="shared" ca="1" si="3"/>
        <v/>
      </c>
      <c r="B65" s="145">
        <f t="shared" si="4"/>
        <v>43763</v>
      </c>
      <c r="C65" s="62" t="str">
        <f t="shared" ca="1" si="5"/>
        <v/>
      </c>
      <c r="D65" s="159"/>
      <c r="E65" s="122" t="str">
        <f t="shared" si="6"/>
        <v/>
      </c>
      <c r="F65" s="163"/>
      <c r="G65" s="164"/>
      <c r="H65" s="54"/>
      <c r="I65" s="49" t="str">
        <f>IF($D65="", "", IFERROR(INDEX('Types, Rates &amp; Payments'!$D$11:$D$22, MATCH($D65, 'Types, Rates &amp; Payments'!$C$11:$C$22, 0))+$F65, ""))</f>
        <v/>
      </c>
      <c r="J65" s="46" t="str">
        <f>IF($D65="", "", IFERROR(INDEX('Types, Rates &amp; Payments'!$E$11:$E$22, MATCH($D65, 'Types, Rates &amp; Payments'!$C$11:$C$22, 0)), ""))</f>
        <v/>
      </c>
      <c r="K65" s="54"/>
      <c r="L65" s="53" t="str">
        <f>IF($O65="", "", IF($E65=$Y$5, IF($D65="", "", $D65), IF(IFERROR(INDEX('Types, Rates &amp; Payments'!$D$32:$D$39, MATCH($O65, 'Types, Rates &amp; Payments'!$C$32:$C$39, 0)), "")="", "", IFERROR(INDEX('Types, Rates &amp; Payments'!$D$32:$D$39, MATCH($O65, 'Types, Rates &amp; Payments'!$C$32:$C$39, 0)), ""))))</f>
        <v/>
      </c>
      <c r="M65" s="54"/>
      <c r="O65" s="11" t="str">
        <f t="shared" si="7"/>
        <v/>
      </c>
      <c r="Q65" s="64">
        <f t="shared" ca="1" si="8"/>
        <v>0</v>
      </c>
      <c r="S65" s="11" t="str">
        <f t="shared" si="9"/>
        <v>Oct 2019</v>
      </c>
      <c r="U65" s="11" t="str">
        <f t="shared" si="10"/>
        <v/>
      </c>
      <c r="W65" s="11" t="str">
        <f t="shared" si="11"/>
        <v/>
      </c>
      <c r="Y65" s="11" t="str">
        <f t="shared" si="12"/>
        <v/>
      </c>
      <c r="AA65" s="49" t="str">
        <f t="shared" ca="1" si="13"/>
        <v/>
      </c>
      <c r="AB65" s="46" t="str">
        <f t="shared" ca="1" si="14"/>
        <v/>
      </c>
      <c r="AD65" s="49" t="str">
        <f t="shared" ca="1" si="15"/>
        <v/>
      </c>
      <c r="AE65" s="46" t="str">
        <f t="shared" ca="1" si="16"/>
        <v/>
      </c>
      <c r="AG65" s="11" t="str">
        <f t="shared" si="17"/>
        <v>SH</v>
      </c>
      <c r="AH65" s="35" t="str">
        <f t="shared" si="2"/>
        <v/>
      </c>
      <c r="AI65" s="15" t="str">
        <f t="shared" si="18"/>
        <v/>
      </c>
      <c r="AJ65" s="15" t="str">
        <f t="shared" si="19"/>
        <v/>
      </c>
      <c r="AK65" s="38" t="str">
        <f t="shared" si="20"/>
        <v>X</v>
      </c>
    </row>
    <row r="66" spans="1:37" x14ac:dyDescent="0.25">
      <c r="A66" s="62" t="str">
        <f t="shared" ca="1" si="3"/>
        <v/>
      </c>
      <c r="B66" s="145">
        <f t="shared" si="4"/>
        <v>43764</v>
      </c>
      <c r="C66" s="62" t="str">
        <f t="shared" ca="1" si="5"/>
        <v/>
      </c>
      <c r="D66" s="159"/>
      <c r="E66" s="122" t="str">
        <f t="shared" si="6"/>
        <v/>
      </c>
      <c r="F66" s="163"/>
      <c r="G66" s="164"/>
      <c r="H66" s="54"/>
      <c r="I66" s="49" t="str">
        <f>IF($D66="", "", IFERROR(INDEX('Types, Rates &amp; Payments'!$D$11:$D$22, MATCH($D66, 'Types, Rates &amp; Payments'!$C$11:$C$22, 0))+$F66, ""))</f>
        <v/>
      </c>
      <c r="J66" s="46" t="str">
        <f>IF($D66="", "", IFERROR(INDEX('Types, Rates &amp; Payments'!$E$11:$E$22, MATCH($D66, 'Types, Rates &amp; Payments'!$C$11:$C$22, 0)), ""))</f>
        <v/>
      </c>
      <c r="K66" s="54"/>
      <c r="L66" s="53" t="str">
        <f>IF($O66="", "", IF($E66=$Y$5, IF($D66="", "", $D66), IF(IFERROR(INDEX('Types, Rates &amp; Payments'!$D$32:$D$39, MATCH($O66, 'Types, Rates &amp; Payments'!$C$32:$C$39, 0)), "")="", "", IFERROR(INDEX('Types, Rates &amp; Payments'!$D$32:$D$39, MATCH($O66, 'Types, Rates &amp; Payments'!$C$32:$C$39, 0)), ""))))</f>
        <v/>
      </c>
      <c r="M66" s="54"/>
      <c r="O66" s="11" t="str">
        <f t="shared" si="7"/>
        <v>Saturday</v>
      </c>
      <c r="Q66" s="64">
        <f t="shared" ca="1" si="8"/>
        <v>0</v>
      </c>
      <c r="S66" s="11" t="str">
        <f t="shared" si="9"/>
        <v>Oct 2019</v>
      </c>
      <c r="U66" s="11" t="str">
        <f t="shared" si="10"/>
        <v/>
      </c>
      <c r="W66" s="11" t="str">
        <f t="shared" si="11"/>
        <v/>
      </c>
      <c r="Y66" s="11" t="str">
        <f t="shared" si="12"/>
        <v/>
      </c>
      <c r="AA66" s="49" t="str">
        <f t="shared" ca="1" si="13"/>
        <v/>
      </c>
      <c r="AB66" s="46" t="str">
        <f t="shared" ca="1" si="14"/>
        <v/>
      </c>
      <c r="AD66" s="49" t="str">
        <f t="shared" ca="1" si="15"/>
        <v/>
      </c>
      <c r="AE66" s="46" t="str">
        <f t="shared" ca="1" si="16"/>
        <v/>
      </c>
      <c r="AG66" s="11" t="str">
        <f t="shared" si="17"/>
        <v>WE</v>
      </c>
      <c r="AH66" s="35" t="str">
        <f t="shared" si="2"/>
        <v/>
      </c>
      <c r="AI66" s="15" t="str">
        <f t="shared" si="18"/>
        <v>X</v>
      </c>
      <c r="AJ66" s="15" t="str">
        <f t="shared" si="19"/>
        <v/>
      </c>
      <c r="AK66" s="38" t="str">
        <f t="shared" si="20"/>
        <v/>
      </c>
    </row>
    <row r="67" spans="1:37" x14ac:dyDescent="0.25">
      <c r="A67" s="62" t="str">
        <f t="shared" ca="1" si="3"/>
        <v/>
      </c>
      <c r="B67" s="145">
        <f t="shared" si="4"/>
        <v>43765</v>
      </c>
      <c r="C67" s="62" t="str">
        <f t="shared" ca="1" si="5"/>
        <v/>
      </c>
      <c r="D67" s="159"/>
      <c r="E67" s="122" t="str">
        <f t="shared" si="6"/>
        <v/>
      </c>
      <c r="F67" s="163"/>
      <c r="G67" s="164"/>
      <c r="H67" s="54"/>
      <c r="I67" s="49" t="str">
        <f>IF($D67="", "", IFERROR(INDEX('Types, Rates &amp; Payments'!$D$11:$D$22, MATCH($D67, 'Types, Rates &amp; Payments'!$C$11:$C$22, 0))+$F67, ""))</f>
        <v/>
      </c>
      <c r="J67" s="46" t="str">
        <f>IF($D67="", "", IFERROR(INDEX('Types, Rates &amp; Payments'!$E$11:$E$22, MATCH($D67, 'Types, Rates &amp; Payments'!$C$11:$C$22, 0)), ""))</f>
        <v/>
      </c>
      <c r="K67" s="54"/>
      <c r="L67" s="53" t="str">
        <f>IF($O67="", "", IF($E67=$Y$5, IF($D67="", "", $D67), IF(IFERROR(INDEX('Types, Rates &amp; Payments'!$D$32:$D$39, MATCH($O67, 'Types, Rates &amp; Payments'!$C$32:$C$39, 0)), "")="", "", IFERROR(INDEX('Types, Rates &amp; Payments'!$D$32:$D$39, MATCH($O67, 'Types, Rates &amp; Payments'!$C$32:$C$39, 0)), ""))))</f>
        <v/>
      </c>
      <c r="M67" s="54"/>
      <c r="O67" s="11" t="str">
        <f t="shared" si="7"/>
        <v>Sunday</v>
      </c>
      <c r="Q67" s="64">
        <f t="shared" ca="1" si="8"/>
        <v>0</v>
      </c>
      <c r="S67" s="11" t="str">
        <f t="shared" si="9"/>
        <v>Oct 2019</v>
      </c>
      <c r="U67" s="11" t="str">
        <f t="shared" si="10"/>
        <v/>
      </c>
      <c r="W67" s="11" t="str">
        <f t="shared" si="11"/>
        <v/>
      </c>
      <c r="Y67" s="11" t="str">
        <f t="shared" si="12"/>
        <v/>
      </c>
      <c r="AA67" s="49" t="str">
        <f t="shared" ca="1" si="13"/>
        <v/>
      </c>
      <c r="AB67" s="46" t="str">
        <f t="shared" ca="1" si="14"/>
        <v/>
      </c>
      <c r="AD67" s="49" t="str">
        <f t="shared" ca="1" si="15"/>
        <v/>
      </c>
      <c r="AE67" s="46" t="str">
        <f t="shared" ca="1" si="16"/>
        <v/>
      </c>
      <c r="AG67" s="11" t="str">
        <f t="shared" si="17"/>
        <v>WE</v>
      </c>
      <c r="AH67" s="35" t="str">
        <f t="shared" si="2"/>
        <v/>
      </c>
      <c r="AI67" s="15" t="str">
        <f t="shared" si="18"/>
        <v>X</v>
      </c>
      <c r="AJ67" s="15" t="str">
        <f t="shared" si="19"/>
        <v/>
      </c>
      <c r="AK67" s="38" t="str">
        <f t="shared" si="20"/>
        <v/>
      </c>
    </row>
    <row r="68" spans="1:37" x14ac:dyDescent="0.25">
      <c r="A68" s="62" t="str">
        <f t="shared" ca="1" si="3"/>
        <v/>
      </c>
      <c r="B68" s="145">
        <f t="shared" si="4"/>
        <v>43766</v>
      </c>
      <c r="C68" s="62" t="str">
        <f t="shared" ca="1" si="5"/>
        <v/>
      </c>
      <c r="D68" s="159"/>
      <c r="E68" s="122" t="str">
        <f t="shared" si="6"/>
        <v/>
      </c>
      <c r="F68" s="163"/>
      <c r="G68" s="164"/>
      <c r="H68" s="54"/>
      <c r="I68" s="49" t="str">
        <f>IF($D68="", "", IFERROR(INDEX('Types, Rates &amp; Payments'!$D$11:$D$22, MATCH($D68, 'Types, Rates &amp; Payments'!$C$11:$C$22, 0))+$F68, ""))</f>
        <v/>
      </c>
      <c r="J68" s="46" t="str">
        <f>IF($D68="", "", IFERROR(INDEX('Types, Rates &amp; Payments'!$E$11:$E$22, MATCH($D68, 'Types, Rates &amp; Payments'!$C$11:$C$22, 0)), ""))</f>
        <v/>
      </c>
      <c r="K68" s="54"/>
      <c r="L68" s="53" t="str">
        <f>IF($O68="", "", IF($E68=$Y$5, IF($D68="", "", $D68), IF(IFERROR(INDEX('Types, Rates &amp; Payments'!$D$32:$D$39, MATCH($O68, 'Types, Rates &amp; Payments'!$C$32:$C$39, 0)), "")="", "", IFERROR(INDEX('Types, Rates &amp; Payments'!$D$32:$D$39, MATCH($O68, 'Types, Rates &amp; Payments'!$C$32:$C$39, 0)), ""))))</f>
        <v>Full Day</v>
      </c>
      <c r="M68" s="54"/>
      <c r="O68" s="11" t="str">
        <f t="shared" si="7"/>
        <v>Monday</v>
      </c>
      <c r="Q68" s="64">
        <f t="shared" ca="1" si="8"/>
        <v>0</v>
      </c>
      <c r="S68" s="11" t="str">
        <f t="shared" si="9"/>
        <v>Oct 2019</v>
      </c>
      <c r="U68" s="11" t="str">
        <f t="shared" si="10"/>
        <v/>
      </c>
      <c r="W68" s="11" t="str">
        <f t="shared" si="11"/>
        <v/>
      </c>
      <c r="Y68" s="11" t="str">
        <f t="shared" si="12"/>
        <v/>
      </c>
      <c r="AA68" s="49" t="str">
        <f t="shared" ca="1" si="13"/>
        <v/>
      </c>
      <c r="AB68" s="46" t="str">
        <f t="shared" ca="1" si="14"/>
        <v/>
      </c>
      <c r="AD68" s="49" t="str">
        <f t="shared" ca="1" si="15"/>
        <v/>
      </c>
      <c r="AE68" s="46" t="str">
        <f t="shared" ca="1" si="16"/>
        <v/>
      </c>
      <c r="AG68" s="11" t="str">
        <f t="shared" si="17"/>
        <v>OP</v>
      </c>
      <c r="AH68" s="35" t="str">
        <f t="shared" si="2"/>
        <v/>
      </c>
      <c r="AI68" s="15" t="str">
        <f t="shared" si="18"/>
        <v/>
      </c>
      <c r="AJ68" s="15" t="str">
        <f t="shared" si="19"/>
        <v/>
      </c>
      <c r="AK68" s="38" t="str">
        <f t="shared" si="20"/>
        <v/>
      </c>
    </row>
    <row r="69" spans="1:37" x14ac:dyDescent="0.25">
      <c r="A69" s="62" t="str">
        <f t="shared" ca="1" si="3"/>
        <v/>
      </c>
      <c r="B69" s="145">
        <f t="shared" si="4"/>
        <v>43767</v>
      </c>
      <c r="C69" s="62" t="str">
        <f t="shared" ca="1" si="5"/>
        <v/>
      </c>
      <c r="D69" s="159"/>
      <c r="E69" s="122" t="str">
        <f t="shared" si="6"/>
        <v/>
      </c>
      <c r="F69" s="163"/>
      <c r="G69" s="164"/>
      <c r="H69" s="54"/>
      <c r="I69" s="49" t="str">
        <f>IF($D69="", "", IFERROR(INDEX('Types, Rates &amp; Payments'!$D$11:$D$22, MATCH($D69, 'Types, Rates &amp; Payments'!$C$11:$C$22, 0))+$F69, ""))</f>
        <v/>
      </c>
      <c r="J69" s="46" t="str">
        <f>IF($D69="", "", IFERROR(INDEX('Types, Rates &amp; Payments'!$E$11:$E$22, MATCH($D69, 'Types, Rates &amp; Payments'!$C$11:$C$22, 0)), ""))</f>
        <v/>
      </c>
      <c r="K69" s="54"/>
      <c r="L69" s="53" t="str">
        <f>IF($O69="", "", IF($E69=$Y$5, IF($D69="", "", $D69), IF(IFERROR(INDEX('Types, Rates &amp; Payments'!$D$32:$D$39, MATCH($O69, 'Types, Rates &amp; Payments'!$C$32:$C$39, 0)), "")="", "", IFERROR(INDEX('Types, Rates &amp; Payments'!$D$32:$D$39, MATCH($O69, 'Types, Rates &amp; Payments'!$C$32:$C$39, 0)), ""))))</f>
        <v>Half Day</v>
      </c>
      <c r="M69" s="54"/>
      <c r="O69" s="11" t="str">
        <f t="shared" si="7"/>
        <v>Tuesday</v>
      </c>
      <c r="Q69" s="64">
        <f t="shared" ca="1" si="8"/>
        <v>0</v>
      </c>
      <c r="S69" s="11" t="str">
        <f t="shared" si="9"/>
        <v>Oct 2019</v>
      </c>
      <c r="U69" s="11" t="str">
        <f t="shared" si="10"/>
        <v/>
      </c>
      <c r="W69" s="11" t="str">
        <f t="shared" si="11"/>
        <v/>
      </c>
      <c r="Y69" s="11" t="str">
        <f t="shared" si="12"/>
        <v/>
      </c>
      <c r="AA69" s="49" t="str">
        <f t="shared" ca="1" si="13"/>
        <v/>
      </c>
      <c r="AB69" s="46" t="str">
        <f t="shared" ca="1" si="14"/>
        <v/>
      </c>
      <c r="AD69" s="49" t="str">
        <f t="shared" ca="1" si="15"/>
        <v/>
      </c>
      <c r="AE69" s="46" t="str">
        <f t="shared" ca="1" si="16"/>
        <v/>
      </c>
      <c r="AG69" s="11" t="str">
        <f t="shared" si="17"/>
        <v>OP</v>
      </c>
      <c r="AH69" s="35" t="str">
        <f t="shared" si="2"/>
        <v/>
      </c>
      <c r="AI69" s="15" t="str">
        <f t="shared" si="18"/>
        <v/>
      </c>
      <c r="AJ69" s="15" t="str">
        <f t="shared" si="19"/>
        <v/>
      </c>
      <c r="AK69" s="38" t="str">
        <f t="shared" si="20"/>
        <v/>
      </c>
    </row>
    <row r="70" spans="1:37" x14ac:dyDescent="0.25">
      <c r="A70" s="62" t="str">
        <f t="shared" ca="1" si="3"/>
        <v/>
      </c>
      <c r="B70" s="145">
        <f t="shared" si="4"/>
        <v>43768</v>
      </c>
      <c r="C70" s="62" t="str">
        <f t="shared" ca="1" si="5"/>
        <v/>
      </c>
      <c r="D70" s="159"/>
      <c r="E70" s="122" t="str">
        <f t="shared" si="6"/>
        <v/>
      </c>
      <c r="F70" s="163"/>
      <c r="G70" s="164"/>
      <c r="H70" s="54"/>
      <c r="I70" s="49" t="str">
        <f>IF($D70="", "", IFERROR(INDEX('Types, Rates &amp; Payments'!$D$11:$D$22, MATCH($D70, 'Types, Rates &amp; Payments'!$C$11:$C$22, 0))+$F70, ""))</f>
        <v/>
      </c>
      <c r="J70" s="46" t="str">
        <f>IF($D70="", "", IFERROR(INDEX('Types, Rates &amp; Payments'!$E$11:$E$22, MATCH($D70, 'Types, Rates &amp; Payments'!$C$11:$C$22, 0)), ""))</f>
        <v/>
      </c>
      <c r="K70" s="54"/>
      <c r="L70" s="53" t="str">
        <f>IF($O70="", "", IF($E70=$Y$5, IF($D70="", "", $D70), IF(IFERROR(INDEX('Types, Rates &amp; Payments'!$D$32:$D$39, MATCH($O70, 'Types, Rates &amp; Payments'!$C$32:$C$39, 0)), "")="", "", IFERROR(INDEX('Types, Rates &amp; Payments'!$D$32:$D$39, MATCH($O70, 'Types, Rates &amp; Payments'!$C$32:$C$39, 0)), ""))))</f>
        <v>Full Day</v>
      </c>
      <c r="M70" s="54"/>
      <c r="O70" s="11" t="str">
        <f t="shared" si="7"/>
        <v>Wednesday</v>
      </c>
      <c r="Q70" s="64">
        <f t="shared" ca="1" si="8"/>
        <v>0</v>
      </c>
      <c r="S70" s="11" t="str">
        <f t="shared" si="9"/>
        <v>Oct 2019</v>
      </c>
      <c r="U70" s="11" t="str">
        <f t="shared" si="10"/>
        <v/>
      </c>
      <c r="W70" s="11" t="str">
        <f t="shared" si="11"/>
        <v/>
      </c>
      <c r="Y70" s="11" t="str">
        <f t="shared" si="12"/>
        <v/>
      </c>
      <c r="AA70" s="49" t="str">
        <f t="shared" ca="1" si="13"/>
        <v/>
      </c>
      <c r="AB70" s="46" t="str">
        <f t="shared" ca="1" si="14"/>
        <v/>
      </c>
      <c r="AD70" s="49" t="str">
        <f t="shared" ca="1" si="15"/>
        <v/>
      </c>
      <c r="AE70" s="46" t="str">
        <f t="shared" ca="1" si="16"/>
        <v/>
      </c>
      <c r="AG70" s="11" t="str">
        <f t="shared" si="17"/>
        <v>OP</v>
      </c>
      <c r="AH70" s="35" t="str">
        <f t="shared" si="2"/>
        <v/>
      </c>
      <c r="AI70" s="15" t="str">
        <f t="shared" si="18"/>
        <v/>
      </c>
      <c r="AJ70" s="15" t="str">
        <f t="shared" si="19"/>
        <v/>
      </c>
      <c r="AK70" s="38" t="str">
        <f t="shared" si="20"/>
        <v/>
      </c>
    </row>
    <row r="71" spans="1:37" x14ac:dyDescent="0.25">
      <c r="A71" s="62" t="str">
        <f t="shared" ca="1" si="3"/>
        <v/>
      </c>
      <c r="B71" s="145">
        <f t="shared" si="4"/>
        <v>43769</v>
      </c>
      <c r="C71" s="62" t="str">
        <f t="shared" ca="1" si="5"/>
        <v/>
      </c>
      <c r="D71" s="159"/>
      <c r="E71" s="122" t="str">
        <f t="shared" si="6"/>
        <v/>
      </c>
      <c r="F71" s="163"/>
      <c r="G71" s="164"/>
      <c r="H71" s="54"/>
      <c r="I71" s="49" t="str">
        <f>IF($D71="", "", IFERROR(INDEX('Types, Rates &amp; Payments'!$D$11:$D$22, MATCH($D71, 'Types, Rates &amp; Payments'!$C$11:$C$22, 0))+$F71, ""))</f>
        <v/>
      </c>
      <c r="J71" s="46" t="str">
        <f>IF($D71="", "", IFERROR(INDEX('Types, Rates &amp; Payments'!$E$11:$E$22, MATCH($D71, 'Types, Rates &amp; Payments'!$C$11:$C$22, 0)), ""))</f>
        <v/>
      </c>
      <c r="K71" s="54"/>
      <c r="L71" s="53" t="str">
        <f>IF($O71="", "", IF($E71=$Y$5, IF($D71="", "", $D71), IF(IFERROR(INDEX('Types, Rates &amp; Payments'!$D$32:$D$39, MATCH($O71, 'Types, Rates &amp; Payments'!$C$32:$C$39, 0)), "")="", "", IFERROR(INDEX('Types, Rates &amp; Payments'!$D$32:$D$39, MATCH($O71, 'Types, Rates &amp; Payments'!$C$32:$C$39, 0)), ""))))</f>
        <v/>
      </c>
      <c r="M71" s="54"/>
      <c r="O71" s="11" t="str">
        <f t="shared" si="7"/>
        <v/>
      </c>
      <c r="Q71" s="64">
        <f t="shared" ca="1" si="8"/>
        <v>0</v>
      </c>
      <c r="S71" s="11" t="str">
        <f t="shared" si="9"/>
        <v>Oct 2019</v>
      </c>
      <c r="U71" s="11" t="str">
        <f t="shared" si="10"/>
        <v/>
      </c>
      <c r="W71" s="11" t="str">
        <f t="shared" si="11"/>
        <v/>
      </c>
      <c r="Y71" s="11" t="str">
        <f t="shared" si="12"/>
        <v/>
      </c>
      <c r="AA71" s="49" t="str">
        <f t="shared" ca="1" si="13"/>
        <v/>
      </c>
      <c r="AB71" s="46" t="str">
        <f t="shared" ca="1" si="14"/>
        <v/>
      </c>
      <c r="AD71" s="49" t="str">
        <f t="shared" ca="1" si="15"/>
        <v/>
      </c>
      <c r="AE71" s="46" t="str">
        <f t="shared" ca="1" si="16"/>
        <v/>
      </c>
      <c r="AG71" s="11" t="str">
        <f t="shared" si="17"/>
        <v>CL</v>
      </c>
      <c r="AH71" s="35" t="str">
        <f t="shared" si="2"/>
        <v/>
      </c>
      <c r="AI71" s="15" t="str">
        <f t="shared" si="18"/>
        <v/>
      </c>
      <c r="AJ71" s="15" t="str">
        <f t="shared" si="19"/>
        <v>X</v>
      </c>
      <c r="AK71" s="38" t="str">
        <f t="shared" si="20"/>
        <v/>
      </c>
    </row>
    <row r="72" spans="1:37" x14ac:dyDescent="0.25">
      <c r="A72" s="62" t="str">
        <f t="shared" ca="1" si="3"/>
        <v/>
      </c>
      <c r="B72" s="145">
        <f t="shared" si="4"/>
        <v>43770</v>
      </c>
      <c r="C72" s="62" t="str">
        <f t="shared" ca="1" si="5"/>
        <v/>
      </c>
      <c r="D72" s="159"/>
      <c r="E72" s="122" t="str">
        <f t="shared" si="6"/>
        <v/>
      </c>
      <c r="F72" s="163"/>
      <c r="G72" s="164"/>
      <c r="H72" s="54"/>
      <c r="I72" s="49" t="str">
        <f>IF($D72="", "", IFERROR(INDEX('Types, Rates &amp; Payments'!$D$11:$D$22, MATCH($D72, 'Types, Rates &amp; Payments'!$C$11:$C$22, 0))+$F72, ""))</f>
        <v/>
      </c>
      <c r="J72" s="46" t="str">
        <f>IF($D72="", "", IFERROR(INDEX('Types, Rates &amp; Payments'!$E$11:$E$22, MATCH($D72, 'Types, Rates &amp; Payments'!$C$11:$C$22, 0)), ""))</f>
        <v/>
      </c>
      <c r="K72" s="54"/>
      <c r="L72" s="53" t="str">
        <f>IF($O72="", "", IF($E72=$Y$5, IF($D72="", "", $D72), IF(IFERROR(INDEX('Types, Rates &amp; Payments'!$D$32:$D$39, MATCH($O72, 'Types, Rates &amp; Payments'!$C$32:$C$39, 0)), "")="", "", IFERROR(INDEX('Types, Rates &amp; Payments'!$D$32:$D$39, MATCH($O72, 'Types, Rates &amp; Payments'!$C$32:$C$39, 0)), ""))))</f>
        <v>Half Day</v>
      </c>
      <c r="M72" s="54"/>
      <c r="O72" s="11" t="str">
        <f t="shared" si="7"/>
        <v>Friday</v>
      </c>
      <c r="Q72" s="64">
        <f t="shared" ca="1" si="8"/>
        <v>0</v>
      </c>
      <c r="S72" s="11" t="str">
        <f t="shared" si="9"/>
        <v>Nov 2019</v>
      </c>
      <c r="U72" s="11" t="str">
        <f t="shared" si="10"/>
        <v/>
      </c>
      <c r="W72" s="11" t="str">
        <f t="shared" si="11"/>
        <v/>
      </c>
      <c r="Y72" s="11" t="str">
        <f t="shared" si="12"/>
        <v/>
      </c>
      <c r="AA72" s="49" t="str">
        <f t="shared" ca="1" si="13"/>
        <v/>
      </c>
      <c r="AB72" s="46" t="str">
        <f t="shared" ca="1" si="14"/>
        <v/>
      </c>
      <c r="AD72" s="49" t="str">
        <f t="shared" ca="1" si="15"/>
        <v/>
      </c>
      <c r="AE72" s="46" t="str">
        <f t="shared" ca="1" si="16"/>
        <v/>
      </c>
      <c r="AG72" s="11" t="str">
        <f t="shared" si="17"/>
        <v>OP</v>
      </c>
      <c r="AH72" s="35" t="str">
        <f t="shared" si="2"/>
        <v/>
      </c>
      <c r="AI72" s="15" t="str">
        <f t="shared" si="18"/>
        <v/>
      </c>
      <c r="AJ72" s="15" t="str">
        <f t="shared" si="19"/>
        <v/>
      </c>
      <c r="AK72" s="38" t="str">
        <f t="shared" si="20"/>
        <v/>
      </c>
    </row>
    <row r="73" spans="1:37" x14ac:dyDescent="0.25">
      <c r="A73" s="62" t="str">
        <f t="shared" ca="1" si="3"/>
        <v/>
      </c>
      <c r="B73" s="145">
        <f t="shared" si="4"/>
        <v>43771</v>
      </c>
      <c r="C73" s="62" t="str">
        <f t="shared" ca="1" si="5"/>
        <v/>
      </c>
      <c r="D73" s="159"/>
      <c r="E73" s="122" t="str">
        <f t="shared" si="6"/>
        <v/>
      </c>
      <c r="F73" s="163"/>
      <c r="G73" s="164"/>
      <c r="H73" s="54"/>
      <c r="I73" s="49" t="str">
        <f>IF($D73="", "", IFERROR(INDEX('Types, Rates &amp; Payments'!$D$11:$D$22, MATCH($D73, 'Types, Rates &amp; Payments'!$C$11:$C$22, 0))+$F73, ""))</f>
        <v/>
      </c>
      <c r="J73" s="46" t="str">
        <f>IF($D73="", "", IFERROR(INDEX('Types, Rates &amp; Payments'!$E$11:$E$22, MATCH($D73, 'Types, Rates &amp; Payments'!$C$11:$C$22, 0)), ""))</f>
        <v/>
      </c>
      <c r="K73" s="54"/>
      <c r="L73" s="53" t="str">
        <f>IF($O73="", "", IF($E73=$Y$5, IF($D73="", "", $D73), IF(IFERROR(INDEX('Types, Rates &amp; Payments'!$D$32:$D$39, MATCH($O73, 'Types, Rates &amp; Payments'!$C$32:$C$39, 0)), "")="", "", IFERROR(INDEX('Types, Rates &amp; Payments'!$D$32:$D$39, MATCH($O73, 'Types, Rates &amp; Payments'!$C$32:$C$39, 0)), ""))))</f>
        <v/>
      </c>
      <c r="M73" s="54"/>
      <c r="O73" s="11" t="str">
        <f t="shared" si="7"/>
        <v>Saturday</v>
      </c>
      <c r="Q73" s="64">
        <f t="shared" ca="1" si="8"/>
        <v>0</v>
      </c>
      <c r="S73" s="11" t="str">
        <f t="shared" si="9"/>
        <v>Nov 2019</v>
      </c>
      <c r="U73" s="11" t="str">
        <f t="shared" si="10"/>
        <v/>
      </c>
      <c r="W73" s="11" t="str">
        <f t="shared" si="11"/>
        <v/>
      </c>
      <c r="Y73" s="11" t="str">
        <f t="shared" si="12"/>
        <v/>
      </c>
      <c r="AA73" s="49" t="str">
        <f t="shared" ca="1" si="13"/>
        <v/>
      </c>
      <c r="AB73" s="46" t="str">
        <f t="shared" ca="1" si="14"/>
        <v/>
      </c>
      <c r="AD73" s="49" t="str">
        <f t="shared" ca="1" si="15"/>
        <v/>
      </c>
      <c r="AE73" s="46" t="str">
        <f t="shared" ca="1" si="16"/>
        <v/>
      </c>
      <c r="AG73" s="11" t="str">
        <f t="shared" si="17"/>
        <v>WE</v>
      </c>
      <c r="AH73" s="35" t="str">
        <f t="shared" si="2"/>
        <v/>
      </c>
      <c r="AI73" s="15" t="str">
        <f t="shared" si="18"/>
        <v>X</v>
      </c>
      <c r="AJ73" s="15" t="str">
        <f t="shared" si="19"/>
        <v/>
      </c>
      <c r="AK73" s="38" t="str">
        <f t="shared" si="20"/>
        <v/>
      </c>
    </row>
    <row r="74" spans="1:37" x14ac:dyDescent="0.25">
      <c r="A74" s="62" t="str">
        <f t="shared" ca="1" si="3"/>
        <v/>
      </c>
      <c r="B74" s="145">
        <f t="shared" si="4"/>
        <v>43772</v>
      </c>
      <c r="C74" s="62" t="str">
        <f t="shared" ca="1" si="5"/>
        <v/>
      </c>
      <c r="D74" s="159"/>
      <c r="E74" s="122" t="str">
        <f t="shared" si="6"/>
        <v/>
      </c>
      <c r="F74" s="163"/>
      <c r="G74" s="164"/>
      <c r="H74" s="54"/>
      <c r="I74" s="49" t="str">
        <f>IF($D74="", "", IFERROR(INDEX('Types, Rates &amp; Payments'!$D$11:$D$22, MATCH($D74, 'Types, Rates &amp; Payments'!$C$11:$C$22, 0))+$F74, ""))</f>
        <v/>
      </c>
      <c r="J74" s="46" t="str">
        <f>IF($D74="", "", IFERROR(INDEX('Types, Rates &amp; Payments'!$E$11:$E$22, MATCH($D74, 'Types, Rates &amp; Payments'!$C$11:$C$22, 0)), ""))</f>
        <v/>
      </c>
      <c r="K74" s="54"/>
      <c r="L74" s="53" t="str">
        <f>IF($O74="", "", IF($E74=$Y$5, IF($D74="", "", $D74), IF(IFERROR(INDEX('Types, Rates &amp; Payments'!$D$32:$D$39, MATCH($O74, 'Types, Rates &amp; Payments'!$C$32:$C$39, 0)), "")="", "", IFERROR(INDEX('Types, Rates &amp; Payments'!$D$32:$D$39, MATCH($O74, 'Types, Rates &amp; Payments'!$C$32:$C$39, 0)), ""))))</f>
        <v/>
      </c>
      <c r="M74" s="54"/>
      <c r="O74" s="11" t="str">
        <f t="shared" si="7"/>
        <v>Sunday</v>
      </c>
      <c r="Q74" s="64">
        <f t="shared" ca="1" si="8"/>
        <v>0</v>
      </c>
      <c r="S74" s="11" t="str">
        <f t="shared" si="9"/>
        <v>Nov 2019</v>
      </c>
      <c r="U74" s="11" t="str">
        <f t="shared" si="10"/>
        <v/>
      </c>
      <c r="W74" s="11" t="str">
        <f t="shared" si="11"/>
        <v/>
      </c>
      <c r="Y74" s="11" t="str">
        <f t="shared" si="12"/>
        <v/>
      </c>
      <c r="AA74" s="49" t="str">
        <f t="shared" ca="1" si="13"/>
        <v/>
      </c>
      <c r="AB74" s="46" t="str">
        <f t="shared" ca="1" si="14"/>
        <v/>
      </c>
      <c r="AD74" s="49" t="str">
        <f t="shared" ca="1" si="15"/>
        <v/>
      </c>
      <c r="AE74" s="46" t="str">
        <f t="shared" ca="1" si="16"/>
        <v/>
      </c>
      <c r="AG74" s="11" t="str">
        <f t="shared" si="17"/>
        <v>WE</v>
      </c>
      <c r="AH74" s="35" t="str">
        <f t="shared" si="2"/>
        <v/>
      </c>
      <c r="AI74" s="15" t="str">
        <f t="shared" si="18"/>
        <v>X</v>
      </c>
      <c r="AJ74" s="15" t="str">
        <f t="shared" si="19"/>
        <v/>
      </c>
      <c r="AK74" s="38" t="str">
        <f t="shared" si="20"/>
        <v/>
      </c>
    </row>
    <row r="75" spans="1:37" x14ac:dyDescent="0.25">
      <c r="A75" s="62" t="str">
        <f t="shared" ca="1" si="3"/>
        <v/>
      </c>
      <c r="B75" s="145">
        <f t="shared" si="4"/>
        <v>43773</v>
      </c>
      <c r="C75" s="62" t="str">
        <f t="shared" ca="1" si="5"/>
        <v/>
      </c>
      <c r="D75" s="159"/>
      <c r="E75" s="122" t="str">
        <f t="shared" si="6"/>
        <v/>
      </c>
      <c r="F75" s="163"/>
      <c r="G75" s="164"/>
      <c r="H75" s="54"/>
      <c r="I75" s="49" t="str">
        <f>IF($D75="", "", IFERROR(INDEX('Types, Rates &amp; Payments'!$D$11:$D$22, MATCH($D75, 'Types, Rates &amp; Payments'!$C$11:$C$22, 0))+$F75, ""))</f>
        <v/>
      </c>
      <c r="J75" s="46" t="str">
        <f>IF($D75="", "", IFERROR(INDEX('Types, Rates &amp; Payments'!$E$11:$E$22, MATCH($D75, 'Types, Rates &amp; Payments'!$C$11:$C$22, 0)), ""))</f>
        <v/>
      </c>
      <c r="K75" s="54"/>
      <c r="L75" s="53" t="str">
        <f>IF($O75="", "", IF($E75=$Y$5, IF($D75="", "", $D75), IF(IFERROR(INDEX('Types, Rates &amp; Payments'!$D$32:$D$39, MATCH($O75, 'Types, Rates &amp; Payments'!$C$32:$C$39, 0)), "")="", "", IFERROR(INDEX('Types, Rates &amp; Payments'!$D$32:$D$39, MATCH($O75, 'Types, Rates &amp; Payments'!$C$32:$C$39, 0)), ""))))</f>
        <v>Full Day</v>
      </c>
      <c r="M75" s="54"/>
      <c r="O75" s="11" t="str">
        <f t="shared" si="7"/>
        <v>Monday</v>
      </c>
      <c r="Q75" s="64">
        <f t="shared" ca="1" si="8"/>
        <v>0</v>
      </c>
      <c r="S75" s="11" t="str">
        <f t="shared" si="9"/>
        <v>Nov 2019</v>
      </c>
      <c r="U75" s="11" t="str">
        <f t="shared" si="10"/>
        <v/>
      </c>
      <c r="W75" s="11" t="str">
        <f t="shared" si="11"/>
        <v/>
      </c>
      <c r="Y75" s="11" t="str">
        <f t="shared" si="12"/>
        <v/>
      </c>
      <c r="AA75" s="49" t="str">
        <f t="shared" ca="1" si="13"/>
        <v/>
      </c>
      <c r="AB75" s="46" t="str">
        <f t="shared" ca="1" si="14"/>
        <v/>
      </c>
      <c r="AD75" s="49" t="str">
        <f t="shared" ca="1" si="15"/>
        <v/>
      </c>
      <c r="AE75" s="46" t="str">
        <f t="shared" ca="1" si="16"/>
        <v/>
      </c>
      <c r="AG75" s="11" t="str">
        <f t="shared" si="17"/>
        <v>OP</v>
      </c>
      <c r="AH75" s="35" t="str">
        <f t="shared" ref="AH75:AH138" si="25">IF($B75="", "", IF(COUNTIF($AM$25:$AM$49, $B75), "X", ""))</f>
        <v/>
      </c>
      <c r="AI75" s="15" t="str">
        <f t="shared" si="18"/>
        <v/>
      </c>
      <c r="AJ75" s="15" t="str">
        <f t="shared" si="19"/>
        <v/>
      </c>
      <c r="AK75" s="38" t="str">
        <f t="shared" si="20"/>
        <v/>
      </c>
    </row>
    <row r="76" spans="1:37" x14ac:dyDescent="0.25">
      <c r="A76" s="62" t="str">
        <f t="shared" ref="A76:A139" ca="1" si="26">IF($B76="", "", IF($B76=$AK$8, "*", ""))</f>
        <v/>
      </c>
      <c r="B76" s="145">
        <f t="shared" ref="B76:B139" si="27">IF(B75="", "", IF(B75+1&gt;$AE$5, "", B75+1))</f>
        <v>43774</v>
      </c>
      <c r="C76" s="62" t="str">
        <f t="shared" ref="C76:C139" ca="1" si="28">IF($B76="", "", IF($B76=$AK$8, "*", ""))</f>
        <v/>
      </c>
      <c r="D76" s="159"/>
      <c r="E76" s="122" t="str">
        <f t="shared" ref="E76:E139" si="29">$Y76</f>
        <v/>
      </c>
      <c r="F76" s="163"/>
      <c r="G76" s="164"/>
      <c r="H76" s="54"/>
      <c r="I76" s="49" t="str">
        <f>IF($D76="", "", IFERROR(INDEX('Types, Rates &amp; Payments'!$D$11:$D$22, MATCH($D76, 'Types, Rates &amp; Payments'!$C$11:$C$22, 0))+$F76, ""))</f>
        <v/>
      </c>
      <c r="J76" s="46" t="str">
        <f>IF($D76="", "", IFERROR(INDEX('Types, Rates &amp; Payments'!$E$11:$E$22, MATCH($D76, 'Types, Rates &amp; Payments'!$C$11:$C$22, 0)), ""))</f>
        <v/>
      </c>
      <c r="K76" s="54"/>
      <c r="L76" s="53" t="str">
        <f>IF($O76="", "", IF($E76=$Y$5, IF($D76="", "", $D76), IF(IFERROR(INDEX('Types, Rates &amp; Payments'!$D$32:$D$39, MATCH($O76, 'Types, Rates &amp; Payments'!$C$32:$C$39, 0)), "")="", "", IFERROR(INDEX('Types, Rates &amp; Payments'!$D$32:$D$39, MATCH($O76, 'Types, Rates &amp; Payments'!$C$32:$C$39, 0)), ""))))</f>
        <v>Half Day</v>
      </c>
      <c r="M76" s="54"/>
      <c r="O76" s="11" t="str">
        <f t="shared" ref="O76:O139" si="30">IF(OR($AG76=$AG$3, $AG76=$AG$6), TEXT($B76, "dddd"), IF($AG76=$AG$2, $AE$2, ""))</f>
        <v>Tuesday</v>
      </c>
      <c r="Q76" s="64">
        <f t="shared" ref="Q76:Q139" ca="1" si="31">IF(OR($I76="", $B76&gt;$AK$8), 0, $I76)</f>
        <v>0</v>
      </c>
      <c r="S76" s="11" t="str">
        <f t="shared" ref="S76:S139" si="32">IF($B76="", "", TEXT($B76, "mmm yyyy"))</f>
        <v>Nov 2019</v>
      </c>
      <c r="U76" s="11" t="str">
        <f t="shared" ref="U76:U139" si="33">IF(OR($D76="", $S76=""), "", _xlfn.CONCAT($D76, " - ", $S76))</f>
        <v/>
      </c>
      <c r="W76" s="11" t="str">
        <f t="shared" ref="W76:W139" si="34">IF(OR($D76="", $S76=""), "", _xlfn.CONCAT($D76, " - ", TEXT($B76, "dddd")))</f>
        <v/>
      </c>
      <c r="Y76" s="11" t="str">
        <f t="shared" ref="Y76:Y139" si="35">IF(OR($B76="", $D76=""), "", IF($B76&lt;=$AK$8, $Y$5, $Y$6))</f>
        <v/>
      </c>
      <c r="AA76" s="49" t="str">
        <f t="shared" ref="AA76:AA139" ca="1" si="36">IF($B76="", "", IF($B76&gt;$AK$8, "", I76))</f>
        <v/>
      </c>
      <c r="AB76" s="46" t="str">
        <f t="shared" ref="AB76:AB139" ca="1" si="37">IF($B76="", "", IF($B76&gt;$AK$8, "", J76))</f>
        <v/>
      </c>
      <c r="AD76" s="49" t="str">
        <f t="shared" ref="AD76:AD139" ca="1" si="38">IF($B76="", "", IF($B76&lt;=$AK$8, "", I76))</f>
        <v/>
      </c>
      <c r="AE76" s="46" t="str">
        <f t="shared" ref="AE76:AE139" ca="1" si="39">IF($B76="", "", IF($B76&lt;=$AK$8, "", J76))</f>
        <v/>
      </c>
      <c r="AG76" s="11" t="str">
        <f t="shared" ref="AG76:AG139" si="40">IF($B76="", "", IF($AK76="X", $AK$10, IF($AJ76="X", $AJ$10, IF($AH76="X", $AH$10, IF($AI76="X", $AI$10, $AG$6)))))</f>
        <v>OP</v>
      </c>
      <c r="AH76" s="35" t="str">
        <f t="shared" si="25"/>
        <v/>
      </c>
      <c r="AI76" s="15" t="str">
        <f t="shared" ref="AI76:AI139" si="41">IF($B76="", "", IF(TEXT($B76, "ddd")="Sat", "X", IF(TEXT($B76, "ddd")="Sun", "X", "")))</f>
        <v/>
      </c>
      <c r="AJ76" s="15" t="str">
        <f t="shared" ref="AJ76:AJ139" si="42">IFERROR(IF($B76="", "", IF(INDEX($AK$2:$AK$6, MATCH(TEXT($B76, "ddd"), $AJ$2:$AJ$6, 0))="Closed", "X", "")), "")</f>
        <v/>
      </c>
      <c r="AK76" s="38" t="str">
        <f t="shared" ref="AK76:AK139" si="43">IF($B76="", "", IF(OR(AND($B76&gt;=$AH$2, $B76&lt;=$AI$2), AND($B76&gt;=$AH$3, $B76&lt;=$AI$3), AND($B76&gt;=$AH$4, $B76&lt;=$AI$4), AND($B76&gt;=$AH$5, $B76&lt;=$AI$5), AND($B76&gt;=$AH$6, $B76&lt;=$AI$6), AND($B76&gt;=$AH$7, $B76&lt;=$AI$7)), "X", ""))</f>
        <v/>
      </c>
    </row>
    <row r="77" spans="1:37" x14ac:dyDescent="0.25">
      <c r="A77" s="62" t="str">
        <f t="shared" ca="1" si="26"/>
        <v/>
      </c>
      <c r="B77" s="145">
        <f t="shared" si="27"/>
        <v>43775</v>
      </c>
      <c r="C77" s="62" t="str">
        <f t="shared" ca="1" si="28"/>
        <v/>
      </c>
      <c r="D77" s="159"/>
      <c r="E77" s="122" t="str">
        <f t="shared" si="29"/>
        <v/>
      </c>
      <c r="F77" s="163"/>
      <c r="G77" s="164"/>
      <c r="H77" s="54"/>
      <c r="I77" s="49" t="str">
        <f>IF($D77="", "", IFERROR(INDEX('Types, Rates &amp; Payments'!$D$11:$D$22, MATCH($D77, 'Types, Rates &amp; Payments'!$C$11:$C$22, 0))+$F77, ""))</f>
        <v/>
      </c>
      <c r="J77" s="46" t="str">
        <f>IF($D77="", "", IFERROR(INDEX('Types, Rates &amp; Payments'!$E$11:$E$22, MATCH($D77, 'Types, Rates &amp; Payments'!$C$11:$C$22, 0)), ""))</f>
        <v/>
      </c>
      <c r="K77" s="54"/>
      <c r="L77" s="53" t="str">
        <f>IF($O77="", "", IF($E77=$Y$5, IF($D77="", "", $D77), IF(IFERROR(INDEX('Types, Rates &amp; Payments'!$D$32:$D$39, MATCH($O77, 'Types, Rates &amp; Payments'!$C$32:$C$39, 0)), "")="", "", IFERROR(INDEX('Types, Rates &amp; Payments'!$D$32:$D$39, MATCH($O77, 'Types, Rates &amp; Payments'!$C$32:$C$39, 0)), ""))))</f>
        <v>Full Day</v>
      </c>
      <c r="M77" s="54"/>
      <c r="O77" s="11" t="str">
        <f t="shared" si="30"/>
        <v>Wednesday</v>
      </c>
      <c r="Q77" s="64">
        <f t="shared" ca="1" si="31"/>
        <v>0</v>
      </c>
      <c r="S77" s="11" t="str">
        <f t="shared" si="32"/>
        <v>Nov 2019</v>
      </c>
      <c r="U77" s="11" t="str">
        <f t="shared" si="33"/>
        <v/>
      </c>
      <c r="W77" s="11" t="str">
        <f t="shared" si="34"/>
        <v/>
      </c>
      <c r="Y77" s="11" t="str">
        <f t="shared" si="35"/>
        <v/>
      </c>
      <c r="AA77" s="49" t="str">
        <f t="shared" ca="1" si="36"/>
        <v/>
      </c>
      <c r="AB77" s="46" t="str">
        <f t="shared" ca="1" si="37"/>
        <v/>
      </c>
      <c r="AD77" s="49" t="str">
        <f t="shared" ca="1" si="38"/>
        <v/>
      </c>
      <c r="AE77" s="46" t="str">
        <f t="shared" ca="1" si="39"/>
        <v/>
      </c>
      <c r="AG77" s="11" t="str">
        <f t="shared" si="40"/>
        <v>OP</v>
      </c>
      <c r="AH77" s="35" t="str">
        <f t="shared" si="25"/>
        <v/>
      </c>
      <c r="AI77" s="15" t="str">
        <f t="shared" si="41"/>
        <v/>
      </c>
      <c r="AJ77" s="15" t="str">
        <f t="shared" si="42"/>
        <v/>
      </c>
      <c r="AK77" s="38" t="str">
        <f t="shared" si="43"/>
        <v/>
      </c>
    </row>
    <row r="78" spans="1:37" x14ac:dyDescent="0.25">
      <c r="A78" s="62" t="str">
        <f t="shared" ca="1" si="26"/>
        <v/>
      </c>
      <c r="B78" s="145">
        <f t="shared" si="27"/>
        <v>43776</v>
      </c>
      <c r="C78" s="62" t="str">
        <f t="shared" ca="1" si="28"/>
        <v/>
      </c>
      <c r="D78" s="159"/>
      <c r="E78" s="122" t="str">
        <f t="shared" si="29"/>
        <v/>
      </c>
      <c r="F78" s="163"/>
      <c r="G78" s="164"/>
      <c r="H78" s="54"/>
      <c r="I78" s="49" t="str">
        <f>IF($D78="", "", IFERROR(INDEX('Types, Rates &amp; Payments'!$D$11:$D$22, MATCH($D78, 'Types, Rates &amp; Payments'!$C$11:$C$22, 0))+$F78, ""))</f>
        <v/>
      </c>
      <c r="J78" s="46" t="str">
        <f>IF($D78="", "", IFERROR(INDEX('Types, Rates &amp; Payments'!$E$11:$E$22, MATCH($D78, 'Types, Rates &amp; Payments'!$C$11:$C$22, 0)), ""))</f>
        <v/>
      </c>
      <c r="K78" s="54"/>
      <c r="L78" s="53" t="str">
        <f>IF($O78="", "", IF($E78=$Y$5, IF($D78="", "", $D78), IF(IFERROR(INDEX('Types, Rates &amp; Payments'!$D$32:$D$39, MATCH($O78, 'Types, Rates &amp; Payments'!$C$32:$C$39, 0)), "")="", "", IFERROR(INDEX('Types, Rates &amp; Payments'!$D$32:$D$39, MATCH($O78, 'Types, Rates &amp; Payments'!$C$32:$C$39, 0)), ""))))</f>
        <v/>
      </c>
      <c r="M78" s="54"/>
      <c r="O78" s="11" t="str">
        <f t="shared" si="30"/>
        <v/>
      </c>
      <c r="Q78" s="64">
        <f t="shared" ca="1" si="31"/>
        <v>0</v>
      </c>
      <c r="S78" s="11" t="str">
        <f t="shared" si="32"/>
        <v>Nov 2019</v>
      </c>
      <c r="U78" s="11" t="str">
        <f t="shared" si="33"/>
        <v/>
      </c>
      <c r="W78" s="11" t="str">
        <f t="shared" si="34"/>
        <v/>
      </c>
      <c r="Y78" s="11" t="str">
        <f t="shared" si="35"/>
        <v/>
      </c>
      <c r="AA78" s="49" t="str">
        <f t="shared" ca="1" si="36"/>
        <v/>
      </c>
      <c r="AB78" s="46" t="str">
        <f t="shared" ca="1" si="37"/>
        <v/>
      </c>
      <c r="AD78" s="49" t="str">
        <f t="shared" ca="1" si="38"/>
        <v/>
      </c>
      <c r="AE78" s="46" t="str">
        <f t="shared" ca="1" si="39"/>
        <v/>
      </c>
      <c r="AG78" s="11" t="str">
        <f t="shared" si="40"/>
        <v>CL</v>
      </c>
      <c r="AH78" s="35" t="str">
        <f t="shared" si="25"/>
        <v/>
      </c>
      <c r="AI78" s="15" t="str">
        <f t="shared" si="41"/>
        <v/>
      </c>
      <c r="AJ78" s="15" t="str">
        <f t="shared" si="42"/>
        <v>X</v>
      </c>
      <c r="AK78" s="38" t="str">
        <f t="shared" si="43"/>
        <v/>
      </c>
    </row>
    <row r="79" spans="1:37" x14ac:dyDescent="0.25">
      <c r="A79" s="62" t="str">
        <f t="shared" ca="1" si="26"/>
        <v/>
      </c>
      <c r="B79" s="145">
        <f t="shared" si="27"/>
        <v>43777</v>
      </c>
      <c r="C79" s="62" t="str">
        <f t="shared" ca="1" si="28"/>
        <v/>
      </c>
      <c r="D79" s="159"/>
      <c r="E79" s="122" t="str">
        <f t="shared" si="29"/>
        <v/>
      </c>
      <c r="F79" s="163"/>
      <c r="G79" s="164"/>
      <c r="H79" s="54"/>
      <c r="I79" s="49" t="str">
        <f>IF($D79="", "", IFERROR(INDEX('Types, Rates &amp; Payments'!$D$11:$D$22, MATCH($D79, 'Types, Rates &amp; Payments'!$C$11:$C$22, 0))+$F79, ""))</f>
        <v/>
      </c>
      <c r="J79" s="46" t="str">
        <f>IF($D79="", "", IFERROR(INDEX('Types, Rates &amp; Payments'!$E$11:$E$22, MATCH($D79, 'Types, Rates &amp; Payments'!$C$11:$C$22, 0)), ""))</f>
        <v/>
      </c>
      <c r="K79" s="54"/>
      <c r="L79" s="53" t="str">
        <f>IF($O79="", "", IF($E79=$Y$5, IF($D79="", "", $D79), IF(IFERROR(INDEX('Types, Rates &amp; Payments'!$D$32:$D$39, MATCH($O79, 'Types, Rates &amp; Payments'!$C$32:$C$39, 0)), "")="", "", IFERROR(INDEX('Types, Rates &amp; Payments'!$D$32:$D$39, MATCH($O79, 'Types, Rates &amp; Payments'!$C$32:$C$39, 0)), ""))))</f>
        <v>Half Day</v>
      </c>
      <c r="M79" s="54"/>
      <c r="O79" s="11" t="str">
        <f t="shared" si="30"/>
        <v>Friday</v>
      </c>
      <c r="Q79" s="64">
        <f t="shared" ca="1" si="31"/>
        <v>0</v>
      </c>
      <c r="S79" s="11" t="str">
        <f t="shared" si="32"/>
        <v>Nov 2019</v>
      </c>
      <c r="U79" s="11" t="str">
        <f t="shared" si="33"/>
        <v/>
      </c>
      <c r="W79" s="11" t="str">
        <f t="shared" si="34"/>
        <v/>
      </c>
      <c r="Y79" s="11" t="str">
        <f t="shared" si="35"/>
        <v/>
      </c>
      <c r="AA79" s="49" t="str">
        <f t="shared" ca="1" si="36"/>
        <v/>
      </c>
      <c r="AB79" s="46" t="str">
        <f t="shared" ca="1" si="37"/>
        <v/>
      </c>
      <c r="AD79" s="49" t="str">
        <f t="shared" ca="1" si="38"/>
        <v/>
      </c>
      <c r="AE79" s="46" t="str">
        <f t="shared" ca="1" si="39"/>
        <v/>
      </c>
      <c r="AG79" s="11" t="str">
        <f t="shared" si="40"/>
        <v>OP</v>
      </c>
      <c r="AH79" s="35" t="str">
        <f t="shared" si="25"/>
        <v/>
      </c>
      <c r="AI79" s="15" t="str">
        <f t="shared" si="41"/>
        <v/>
      </c>
      <c r="AJ79" s="15" t="str">
        <f t="shared" si="42"/>
        <v/>
      </c>
      <c r="AK79" s="38" t="str">
        <f t="shared" si="43"/>
        <v/>
      </c>
    </row>
    <row r="80" spans="1:37" x14ac:dyDescent="0.25">
      <c r="A80" s="62" t="str">
        <f t="shared" ca="1" si="26"/>
        <v/>
      </c>
      <c r="B80" s="145">
        <f t="shared" si="27"/>
        <v>43778</v>
      </c>
      <c r="C80" s="62" t="str">
        <f t="shared" ca="1" si="28"/>
        <v/>
      </c>
      <c r="D80" s="159"/>
      <c r="E80" s="122" t="str">
        <f t="shared" si="29"/>
        <v/>
      </c>
      <c r="F80" s="163"/>
      <c r="G80" s="164"/>
      <c r="H80" s="54"/>
      <c r="I80" s="49" t="str">
        <f>IF($D80="", "", IFERROR(INDEX('Types, Rates &amp; Payments'!$D$11:$D$22, MATCH($D80, 'Types, Rates &amp; Payments'!$C$11:$C$22, 0))+$F80, ""))</f>
        <v/>
      </c>
      <c r="J80" s="46" t="str">
        <f>IF($D80="", "", IFERROR(INDEX('Types, Rates &amp; Payments'!$E$11:$E$22, MATCH($D80, 'Types, Rates &amp; Payments'!$C$11:$C$22, 0)), ""))</f>
        <v/>
      </c>
      <c r="K80" s="54"/>
      <c r="L80" s="53" t="str">
        <f>IF($O80="", "", IF($E80=$Y$5, IF($D80="", "", $D80), IF(IFERROR(INDEX('Types, Rates &amp; Payments'!$D$32:$D$39, MATCH($O80, 'Types, Rates &amp; Payments'!$C$32:$C$39, 0)), "")="", "", IFERROR(INDEX('Types, Rates &amp; Payments'!$D$32:$D$39, MATCH($O80, 'Types, Rates &amp; Payments'!$C$32:$C$39, 0)), ""))))</f>
        <v/>
      </c>
      <c r="M80" s="54"/>
      <c r="O80" s="11" t="str">
        <f t="shared" si="30"/>
        <v>Saturday</v>
      </c>
      <c r="Q80" s="64">
        <f t="shared" ca="1" si="31"/>
        <v>0</v>
      </c>
      <c r="S80" s="11" t="str">
        <f t="shared" si="32"/>
        <v>Nov 2019</v>
      </c>
      <c r="U80" s="11" t="str">
        <f t="shared" si="33"/>
        <v/>
      </c>
      <c r="W80" s="11" t="str">
        <f t="shared" si="34"/>
        <v/>
      </c>
      <c r="Y80" s="11" t="str">
        <f t="shared" si="35"/>
        <v/>
      </c>
      <c r="AA80" s="49" t="str">
        <f t="shared" ca="1" si="36"/>
        <v/>
      </c>
      <c r="AB80" s="46" t="str">
        <f t="shared" ca="1" si="37"/>
        <v/>
      </c>
      <c r="AD80" s="49" t="str">
        <f t="shared" ca="1" si="38"/>
        <v/>
      </c>
      <c r="AE80" s="46" t="str">
        <f t="shared" ca="1" si="39"/>
        <v/>
      </c>
      <c r="AG80" s="11" t="str">
        <f t="shared" si="40"/>
        <v>WE</v>
      </c>
      <c r="AH80" s="35" t="str">
        <f t="shared" si="25"/>
        <v/>
      </c>
      <c r="AI80" s="15" t="str">
        <f t="shared" si="41"/>
        <v>X</v>
      </c>
      <c r="AJ80" s="15" t="str">
        <f t="shared" si="42"/>
        <v/>
      </c>
      <c r="AK80" s="38" t="str">
        <f t="shared" si="43"/>
        <v/>
      </c>
    </row>
    <row r="81" spans="1:37" x14ac:dyDescent="0.25">
      <c r="A81" s="62" t="str">
        <f t="shared" ca="1" si="26"/>
        <v/>
      </c>
      <c r="B81" s="145">
        <f t="shared" si="27"/>
        <v>43779</v>
      </c>
      <c r="C81" s="62" t="str">
        <f t="shared" ca="1" si="28"/>
        <v/>
      </c>
      <c r="D81" s="159"/>
      <c r="E81" s="122" t="str">
        <f t="shared" si="29"/>
        <v/>
      </c>
      <c r="F81" s="163"/>
      <c r="G81" s="164"/>
      <c r="H81" s="54"/>
      <c r="I81" s="49" t="str">
        <f>IF($D81="", "", IFERROR(INDEX('Types, Rates &amp; Payments'!$D$11:$D$22, MATCH($D81, 'Types, Rates &amp; Payments'!$C$11:$C$22, 0))+$F81, ""))</f>
        <v/>
      </c>
      <c r="J81" s="46" t="str">
        <f>IF($D81="", "", IFERROR(INDEX('Types, Rates &amp; Payments'!$E$11:$E$22, MATCH($D81, 'Types, Rates &amp; Payments'!$C$11:$C$22, 0)), ""))</f>
        <v/>
      </c>
      <c r="K81" s="54"/>
      <c r="L81" s="53" t="str">
        <f>IF($O81="", "", IF($E81=$Y$5, IF($D81="", "", $D81), IF(IFERROR(INDEX('Types, Rates &amp; Payments'!$D$32:$D$39, MATCH($O81, 'Types, Rates &amp; Payments'!$C$32:$C$39, 0)), "")="", "", IFERROR(INDEX('Types, Rates &amp; Payments'!$D$32:$D$39, MATCH($O81, 'Types, Rates &amp; Payments'!$C$32:$C$39, 0)), ""))))</f>
        <v/>
      </c>
      <c r="M81" s="54"/>
      <c r="O81" s="11" t="str">
        <f t="shared" si="30"/>
        <v>Sunday</v>
      </c>
      <c r="Q81" s="64">
        <f t="shared" ca="1" si="31"/>
        <v>0</v>
      </c>
      <c r="S81" s="11" t="str">
        <f t="shared" si="32"/>
        <v>Nov 2019</v>
      </c>
      <c r="U81" s="11" t="str">
        <f t="shared" si="33"/>
        <v/>
      </c>
      <c r="W81" s="11" t="str">
        <f t="shared" si="34"/>
        <v/>
      </c>
      <c r="Y81" s="11" t="str">
        <f t="shared" si="35"/>
        <v/>
      </c>
      <c r="AA81" s="49" t="str">
        <f t="shared" ca="1" si="36"/>
        <v/>
      </c>
      <c r="AB81" s="46" t="str">
        <f t="shared" ca="1" si="37"/>
        <v/>
      </c>
      <c r="AD81" s="49" t="str">
        <f t="shared" ca="1" si="38"/>
        <v/>
      </c>
      <c r="AE81" s="46" t="str">
        <f t="shared" ca="1" si="39"/>
        <v/>
      </c>
      <c r="AG81" s="11" t="str">
        <f t="shared" si="40"/>
        <v>WE</v>
      </c>
      <c r="AH81" s="35" t="str">
        <f t="shared" si="25"/>
        <v/>
      </c>
      <c r="AI81" s="15" t="str">
        <f t="shared" si="41"/>
        <v>X</v>
      </c>
      <c r="AJ81" s="15" t="str">
        <f t="shared" si="42"/>
        <v/>
      </c>
      <c r="AK81" s="38" t="str">
        <f t="shared" si="43"/>
        <v/>
      </c>
    </row>
    <row r="82" spans="1:37" x14ac:dyDescent="0.25">
      <c r="A82" s="62" t="str">
        <f t="shared" ca="1" si="26"/>
        <v/>
      </c>
      <c r="B82" s="145">
        <f t="shared" si="27"/>
        <v>43780</v>
      </c>
      <c r="C82" s="62" t="str">
        <f t="shared" ca="1" si="28"/>
        <v/>
      </c>
      <c r="D82" s="159"/>
      <c r="E82" s="122" t="str">
        <f t="shared" si="29"/>
        <v/>
      </c>
      <c r="F82" s="163"/>
      <c r="G82" s="164"/>
      <c r="H82" s="54"/>
      <c r="I82" s="49" t="str">
        <f>IF($D82="", "", IFERROR(INDEX('Types, Rates &amp; Payments'!$D$11:$D$22, MATCH($D82, 'Types, Rates &amp; Payments'!$C$11:$C$22, 0))+$F82, ""))</f>
        <v/>
      </c>
      <c r="J82" s="46" t="str">
        <f>IF($D82="", "", IFERROR(INDEX('Types, Rates &amp; Payments'!$E$11:$E$22, MATCH($D82, 'Types, Rates &amp; Payments'!$C$11:$C$22, 0)), ""))</f>
        <v/>
      </c>
      <c r="K82" s="54"/>
      <c r="L82" s="53" t="str">
        <f>IF($O82="", "", IF($E82=$Y$5, IF($D82="", "", $D82), IF(IFERROR(INDEX('Types, Rates &amp; Payments'!$D$32:$D$39, MATCH($O82, 'Types, Rates &amp; Payments'!$C$32:$C$39, 0)), "")="", "", IFERROR(INDEX('Types, Rates &amp; Payments'!$D$32:$D$39, MATCH($O82, 'Types, Rates &amp; Payments'!$C$32:$C$39, 0)), ""))))</f>
        <v>Full Day</v>
      </c>
      <c r="M82" s="54"/>
      <c r="O82" s="11" t="str">
        <f t="shared" si="30"/>
        <v>Monday</v>
      </c>
      <c r="Q82" s="64">
        <f t="shared" ca="1" si="31"/>
        <v>0</v>
      </c>
      <c r="S82" s="11" t="str">
        <f t="shared" si="32"/>
        <v>Nov 2019</v>
      </c>
      <c r="U82" s="11" t="str">
        <f t="shared" si="33"/>
        <v/>
      </c>
      <c r="W82" s="11" t="str">
        <f t="shared" si="34"/>
        <v/>
      </c>
      <c r="Y82" s="11" t="str">
        <f t="shared" si="35"/>
        <v/>
      </c>
      <c r="AA82" s="49" t="str">
        <f t="shared" ca="1" si="36"/>
        <v/>
      </c>
      <c r="AB82" s="46" t="str">
        <f t="shared" ca="1" si="37"/>
        <v/>
      </c>
      <c r="AD82" s="49" t="str">
        <f t="shared" ca="1" si="38"/>
        <v/>
      </c>
      <c r="AE82" s="46" t="str">
        <f t="shared" ca="1" si="39"/>
        <v/>
      </c>
      <c r="AG82" s="11" t="str">
        <f t="shared" si="40"/>
        <v>OP</v>
      </c>
      <c r="AH82" s="35" t="str">
        <f t="shared" si="25"/>
        <v/>
      </c>
      <c r="AI82" s="15" t="str">
        <f t="shared" si="41"/>
        <v/>
      </c>
      <c r="AJ82" s="15" t="str">
        <f t="shared" si="42"/>
        <v/>
      </c>
      <c r="AK82" s="38" t="str">
        <f t="shared" si="43"/>
        <v/>
      </c>
    </row>
    <row r="83" spans="1:37" x14ac:dyDescent="0.25">
      <c r="A83" s="62" t="str">
        <f t="shared" ca="1" si="26"/>
        <v/>
      </c>
      <c r="B83" s="145">
        <f t="shared" si="27"/>
        <v>43781</v>
      </c>
      <c r="C83" s="62" t="str">
        <f t="shared" ca="1" si="28"/>
        <v/>
      </c>
      <c r="D83" s="159"/>
      <c r="E83" s="122" t="str">
        <f t="shared" si="29"/>
        <v/>
      </c>
      <c r="F83" s="163"/>
      <c r="G83" s="164"/>
      <c r="H83" s="54"/>
      <c r="I83" s="49" t="str">
        <f>IF($D83="", "", IFERROR(INDEX('Types, Rates &amp; Payments'!$D$11:$D$22, MATCH($D83, 'Types, Rates &amp; Payments'!$C$11:$C$22, 0))+$F83, ""))</f>
        <v/>
      </c>
      <c r="J83" s="46" t="str">
        <f>IF($D83="", "", IFERROR(INDEX('Types, Rates &amp; Payments'!$E$11:$E$22, MATCH($D83, 'Types, Rates &amp; Payments'!$C$11:$C$22, 0)), ""))</f>
        <v/>
      </c>
      <c r="K83" s="54"/>
      <c r="L83" s="53" t="str">
        <f>IF($O83="", "", IF($E83=$Y$5, IF($D83="", "", $D83), IF(IFERROR(INDEX('Types, Rates &amp; Payments'!$D$32:$D$39, MATCH($O83, 'Types, Rates &amp; Payments'!$C$32:$C$39, 0)), "")="", "", IFERROR(INDEX('Types, Rates &amp; Payments'!$D$32:$D$39, MATCH($O83, 'Types, Rates &amp; Payments'!$C$32:$C$39, 0)), ""))))</f>
        <v>Half Day</v>
      </c>
      <c r="M83" s="54"/>
      <c r="O83" s="11" t="str">
        <f t="shared" si="30"/>
        <v>Tuesday</v>
      </c>
      <c r="Q83" s="64">
        <f t="shared" ca="1" si="31"/>
        <v>0</v>
      </c>
      <c r="S83" s="11" t="str">
        <f t="shared" si="32"/>
        <v>Nov 2019</v>
      </c>
      <c r="U83" s="11" t="str">
        <f t="shared" si="33"/>
        <v/>
      </c>
      <c r="W83" s="11" t="str">
        <f t="shared" si="34"/>
        <v/>
      </c>
      <c r="Y83" s="11" t="str">
        <f t="shared" si="35"/>
        <v/>
      </c>
      <c r="AA83" s="49" t="str">
        <f t="shared" ca="1" si="36"/>
        <v/>
      </c>
      <c r="AB83" s="46" t="str">
        <f t="shared" ca="1" si="37"/>
        <v/>
      </c>
      <c r="AD83" s="49" t="str">
        <f t="shared" ca="1" si="38"/>
        <v/>
      </c>
      <c r="AE83" s="46" t="str">
        <f t="shared" ca="1" si="39"/>
        <v/>
      </c>
      <c r="AG83" s="11" t="str">
        <f t="shared" si="40"/>
        <v>OP</v>
      </c>
      <c r="AH83" s="35" t="str">
        <f t="shared" si="25"/>
        <v/>
      </c>
      <c r="AI83" s="15" t="str">
        <f t="shared" si="41"/>
        <v/>
      </c>
      <c r="AJ83" s="15" t="str">
        <f t="shared" si="42"/>
        <v/>
      </c>
      <c r="AK83" s="38" t="str">
        <f t="shared" si="43"/>
        <v/>
      </c>
    </row>
    <row r="84" spans="1:37" x14ac:dyDescent="0.25">
      <c r="A84" s="62" t="str">
        <f t="shared" ca="1" si="26"/>
        <v/>
      </c>
      <c r="B84" s="145">
        <f t="shared" si="27"/>
        <v>43782</v>
      </c>
      <c r="C84" s="62" t="str">
        <f t="shared" ca="1" si="28"/>
        <v/>
      </c>
      <c r="D84" s="159"/>
      <c r="E84" s="122" t="str">
        <f t="shared" si="29"/>
        <v/>
      </c>
      <c r="F84" s="163"/>
      <c r="G84" s="164"/>
      <c r="H84" s="54"/>
      <c r="I84" s="49" t="str">
        <f>IF($D84="", "", IFERROR(INDEX('Types, Rates &amp; Payments'!$D$11:$D$22, MATCH($D84, 'Types, Rates &amp; Payments'!$C$11:$C$22, 0))+$F84, ""))</f>
        <v/>
      </c>
      <c r="J84" s="46" t="str">
        <f>IF($D84="", "", IFERROR(INDEX('Types, Rates &amp; Payments'!$E$11:$E$22, MATCH($D84, 'Types, Rates &amp; Payments'!$C$11:$C$22, 0)), ""))</f>
        <v/>
      </c>
      <c r="K84" s="54"/>
      <c r="L84" s="53" t="str">
        <f>IF($O84="", "", IF($E84=$Y$5, IF($D84="", "", $D84), IF(IFERROR(INDEX('Types, Rates &amp; Payments'!$D$32:$D$39, MATCH($O84, 'Types, Rates &amp; Payments'!$C$32:$C$39, 0)), "")="", "", IFERROR(INDEX('Types, Rates &amp; Payments'!$D$32:$D$39, MATCH($O84, 'Types, Rates &amp; Payments'!$C$32:$C$39, 0)), ""))))</f>
        <v>Full Day</v>
      </c>
      <c r="M84" s="54"/>
      <c r="O84" s="11" t="str">
        <f t="shared" si="30"/>
        <v>Wednesday</v>
      </c>
      <c r="Q84" s="64">
        <f t="shared" ca="1" si="31"/>
        <v>0</v>
      </c>
      <c r="S84" s="11" t="str">
        <f t="shared" si="32"/>
        <v>Nov 2019</v>
      </c>
      <c r="U84" s="11" t="str">
        <f t="shared" si="33"/>
        <v/>
      </c>
      <c r="W84" s="11" t="str">
        <f t="shared" si="34"/>
        <v/>
      </c>
      <c r="Y84" s="11" t="str">
        <f t="shared" si="35"/>
        <v/>
      </c>
      <c r="AA84" s="49" t="str">
        <f t="shared" ca="1" si="36"/>
        <v/>
      </c>
      <c r="AB84" s="46" t="str">
        <f t="shared" ca="1" si="37"/>
        <v/>
      </c>
      <c r="AD84" s="49" t="str">
        <f t="shared" ca="1" si="38"/>
        <v/>
      </c>
      <c r="AE84" s="46" t="str">
        <f t="shared" ca="1" si="39"/>
        <v/>
      </c>
      <c r="AG84" s="11" t="str">
        <f t="shared" si="40"/>
        <v>OP</v>
      </c>
      <c r="AH84" s="35" t="str">
        <f t="shared" si="25"/>
        <v/>
      </c>
      <c r="AI84" s="15" t="str">
        <f t="shared" si="41"/>
        <v/>
      </c>
      <c r="AJ84" s="15" t="str">
        <f t="shared" si="42"/>
        <v/>
      </c>
      <c r="AK84" s="38" t="str">
        <f t="shared" si="43"/>
        <v/>
      </c>
    </row>
    <row r="85" spans="1:37" x14ac:dyDescent="0.25">
      <c r="A85" s="62" t="str">
        <f t="shared" ca="1" si="26"/>
        <v/>
      </c>
      <c r="B85" s="145">
        <f t="shared" si="27"/>
        <v>43783</v>
      </c>
      <c r="C85" s="62" t="str">
        <f t="shared" ca="1" si="28"/>
        <v/>
      </c>
      <c r="D85" s="159"/>
      <c r="E85" s="122" t="str">
        <f t="shared" si="29"/>
        <v/>
      </c>
      <c r="F85" s="163"/>
      <c r="G85" s="164"/>
      <c r="H85" s="54"/>
      <c r="I85" s="49" t="str">
        <f>IF($D85="", "", IFERROR(INDEX('Types, Rates &amp; Payments'!$D$11:$D$22, MATCH($D85, 'Types, Rates &amp; Payments'!$C$11:$C$22, 0))+$F85, ""))</f>
        <v/>
      </c>
      <c r="J85" s="46" t="str">
        <f>IF($D85="", "", IFERROR(INDEX('Types, Rates &amp; Payments'!$E$11:$E$22, MATCH($D85, 'Types, Rates &amp; Payments'!$C$11:$C$22, 0)), ""))</f>
        <v/>
      </c>
      <c r="K85" s="54"/>
      <c r="L85" s="53" t="str">
        <f>IF($O85="", "", IF($E85=$Y$5, IF($D85="", "", $D85), IF(IFERROR(INDEX('Types, Rates &amp; Payments'!$D$32:$D$39, MATCH($O85, 'Types, Rates &amp; Payments'!$C$32:$C$39, 0)), "")="", "", IFERROR(INDEX('Types, Rates &amp; Payments'!$D$32:$D$39, MATCH($O85, 'Types, Rates &amp; Payments'!$C$32:$C$39, 0)), ""))))</f>
        <v/>
      </c>
      <c r="M85" s="54"/>
      <c r="O85" s="11" t="str">
        <f t="shared" si="30"/>
        <v/>
      </c>
      <c r="Q85" s="64">
        <f t="shared" ca="1" si="31"/>
        <v>0</v>
      </c>
      <c r="S85" s="11" t="str">
        <f t="shared" si="32"/>
        <v>Nov 2019</v>
      </c>
      <c r="U85" s="11" t="str">
        <f t="shared" si="33"/>
        <v/>
      </c>
      <c r="W85" s="11" t="str">
        <f t="shared" si="34"/>
        <v/>
      </c>
      <c r="Y85" s="11" t="str">
        <f t="shared" si="35"/>
        <v/>
      </c>
      <c r="AA85" s="49" t="str">
        <f t="shared" ca="1" si="36"/>
        <v/>
      </c>
      <c r="AB85" s="46" t="str">
        <f t="shared" ca="1" si="37"/>
        <v/>
      </c>
      <c r="AD85" s="49" t="str">
        <f t="shared" ca="1" si="38"/>
        <v/>
      </c>
      <c r="AE85" s="46" t="str">
        <f t="shared" ca="1" si="39"/>
        <v/>
      </c>
      <c r="AG85" s="11" t="str">
        <f t="shared" si="40"/>
        <v>CL</v>
      </c>
      <c r="AH85" s="35" t="str">
        <f t="shared" si="25"/>
        <v/>
      </c>
      <c r="AI85" s="15" t="str">
        <f t="shared" si="41"/>
        <v/>
      </c>
      <c r="AJ85" s="15" t="str">
        <f t="shared" si="42"/>
        <v>X</v>
      </c>
      <c r="AK85" s="38" t="str">
        <f t="shared" si="43"/>
        <v/>
      </c>
    </row>
    <row r="86" spans="1:37" x14ac:dyDescent="0.25">
      <c r="A86" s="62" t="str">
        <f t="shared" ca="1" si="26"/>
        <v/>
      </c>
      <c r="B86" s="145">
        <f t="shared" si="27"/>
        <v>43784</v>
      </c>
      <c r="C86" s="62" t="str">
        <f t="shared" ca="1" si="28"/>
        <v/>
      </c>
      <c r="D86" s="159"/>
      <c r="E86" s="122" t="str">
        <f t="shared" si="29"/>
        <v/>
      </c>
      <c r="F86" s="163"/>
      <c r="G86" s="164"/>
      <c r="H86" s="54"/>
      <c r="I86" s="49" t="str">
        <f>IF($D86="", "", IFERROR(INDEX('Types, Rates &amp; Payments'!$D$11:$D$22, MATCH($D86, 'Types, Rates &amp; Payments'!$C$11:$C$22, 0))+$F86, ""))</f>
        <v/>
      </c>
      <c r="J86" s="46" t="str">
        <f>IF($D86="", "", IFERROR(INDEX('Types, Rates &amp; Payments'!$E$11:$E$22, MATCH($D86, 'Types, Rates &amp; Payments'!$C$11:$C$22, 0)), ""))</f>
        <v/>
      </c>
      <c r="K86" s="54"/>
      <c r="L86" s="53" t="str">
        <f>IF($O86="", "", IF($E86=$Y$5, IF($D86="", "", $D86), IF(IFERROR(INDEX('Types, Rates &amp; Payments'!$D$32:$D$39, MATCH($O86, 'Types, Rates &amp; Payments'!$C$32:$C$39, 0)), "")="", "", IFERROR(INDEX('Types, Rates &amp; Payments'!$D$32:$D$39, MATCH($O86, 'Types, Rates &amp; Payments'!$C$32:$C$39, 0)), ""))))</f>
        <v>Half Day</v>
      </c>
      <c r="M86" s="54"/>
      <c r="O86" s="11" t="str">
        <f t="shared" si="30"/>
        <v>Friday</v>
      </c>
      <c r="Q86" s="64">
        <f t="shared" ca="1" si="31"/>
        <v>0</v>
      </c>
      <c r="S86" s="11" t="str">
        <f t="shared" si="32"/>
        <v>Nov 2019</v>
      </c>
      <c r="U86" s="11" t="str">
        <f t="shared" si="33"/>
        <v/>
      </c>
      <c r="W86" s="11" t="str">
        <f t="shared" si="34"/>
        <v/>
      </c>
      <c r="Y86" s="11" t="str">
        <f t="shared" si="35"/>
        <v/>
      </c>
      <c r="AA86" s="49" t="str">
        <f t="shared" ca="1" si="36"/>
        <v/>
      </c>
      <c r="AB86" s="46" t="str">
        <f t="shared" ca="1" si="37"/>
        <v/>
      </c>
      <c r="AD86" s="49" t="str">
        <f t="shared" ca="1" si="38"/>
        <v/>
      </c>
      <c r="AE86" s="46" t="str">
        <f t="shared" ca="1" si="39"/>
        <v/>
      </c>
      <c r="AG86" s="11" t="str">
        <f t="shared" si="40"/>
        <v>OP</v>
      </c>
      <c r="AH86" s="35" t="str">
        <f t="shared" si="25"/>
        <v/>
      </c>
      <c r="AI86" s="15" t="str">
        <f t="shared" si="41"/>
        <v/>
      </c>
      <c r="AJ86" s="15" t="str">
        <f t="shared" si="42"/>
        <v/>
      </c>
      <c r="AK86" s="38" t="str">
        <f t="shared" si="43"/>
        <v/>
      </c>
    </row>
    <row r="87" spans="1:37" x14ac:dyDescent="0.25">
      <c r="A87" s="62" t="str">
        <f t="shared" ca="1" si="26"/>
        <v/>
      </c>
      <c r="B87" s="145">
        <f t="shared" si="27"/>
        <v>43785</v>
      </c>
      <c r="C87" s="62" t="str">
        <f t="shared" ca="1" si="28"/>
        <v/>
      </c>
      <c r="D87" s="159"/>
      <c r="E87" s="122" t="str">
        <f t="shared" si="29"/>
        <v/>
      </c>
      <c r="F87" s="163"/>
      <c r="G87" s="164"/>
      <c r="H87" s="54"/>
      <c r="I87" s="49" t="str">
        <f>IF($D87="", "", IFERROR(INDEX('Types, Rates &amp; Payments'!$D$11:$D$22, MATCH($D87, 'Types, Rates &amp; Payments'!$C$11:$C$22, 0))+$F87, ""))</f>
        <v/>
      </c>
      <c r="J87" s="46" t="str">
        <f>IF($D87="", "", IFERROR(INDEX('Types, Rates &amp; Payments'!$E$11:$E$22, MATCH($D87, 'Types, Rates &amp; Payments'!$C$11:$C$22, 0)), ""))</f>
        <v/>
      </c>
      <c r="K87" s="54"/>
      <c r="L87" s="53" t="str">
        <f>IF($O87="", "", IF($E87=$Y$5, IF($D87="", "", $D87), IF(IFERROR(INDEX('Types, Rates &amp; Payments'!$D$32:$D$39, MATCH($O87, 'Types, Rates &amp; Payments'!$C$32:$C$39, 0)), "")="", "", IFERROR(INDEX('Types, Rates &amp; Payments'!$D$32:$D$39, MATCH($O87, 'Types, Rates &amp; Payments'!$C$32:$C$39, 0)), ""))))</f>
        <v/>
      </c>
      <c r="M87" s="54"/>
      <c r="O87" s="11" t="str">
        <f t="shared" si="30"/>
        <v>Saturday</v>
      </c>
      <c r="Q87" s="64">
        <f t="shared" ca="1" si="31"/>
        <v>0</v>
      </c>
      <c r="S87" s="11" t="str">
        <f t="shared" si="32"/>
        <v>Nov 2019</v>
      </c>
      <c r="U87" s="11" t="str">
        <f t="shared" si="33"/>
        <v/>
      </c>
      <c r="W87" s="11" t="str">
        <f t="shared" si="34"/>
        <v/>
      </c>
      <c r="Y87" s="11" t="str">
        <f t="shared" si="35"/>
        <v/>
      </c>
      <c r="AA87" s="49" t="str">
        <f t="shared" ca="1" si="36"/>
        <v/>
      </c>
      <c r="AB87" s="46" t="str">
        <f t="shared" ca="1" si="37"/>
        <v/>
      </c>
      <c r="AD87" s="49" t="str">
        <f t="shared" ca="1" si="38"/>
        <v/>
      </c>
      <c r="AE87" s="46" t="str">
        <f t="shared" ca="1" si="39"/>
        <v/>
      </c>
      <c r="AG87" s="11" t="str">
        <f t="shared" si="40"/>
        <v>WE</v>
      </c>
      <c r="AH87" s="35" t="str">
        <f t="shared" si="25"/>
        <v/>
      </c>
      <c r="AI87" s="15" t="str">
        <f t="shared" si="41"/>
        <v>X</v>
      </c>
      <c r="AJ87" s="15" t="str">
        <f t="shared" si="42"/>
        <v/>
      </c>
      <c r="AK87" s="38" t="str">
        <f t="shared" si="43"/>
        <v/>
      </c>
    </row>
    <row r="88" spans="1:37" x14ac:dyDescent="0.25">
      <c r="A88" s="62" t="str">
        <f t="shared" ca="1" si="26"/>
        <v/>
      </c>
      <c r="B88" s="145">
        <f t="shared" si="27"/>
        <v>43786</v>
      </c>
      <c r="C88" s="62" t="str">
        <f t="shared" ca="1" si="28"/>
        <v/>
      </c>
      <c r="D88" s="159"/>
      <c r="E88" s="122" t="str">
        <f t="shared" si="29"/>
        <v/>
      </c>
      <c r="F88" s="163"/>
      <c r="G88" s="164"/>
      <c r="H88" s="54"/>
      <c r="I88" s="49" t="str">
        <f>IF($D88="", "", IFERROR(INDEX('Types, Rates &amp; Payments'!$D$11:$D$22, MATCH($D88, 'Types, Rates &amp; Payments'!$C$11:$C$22, 0))+$F88, ""))</f>
        <v/>
      </c>
      <c r="J88" s="46" t="str">
        <f>IF($D88="", "", IFERROR(INDEX('Types, Rates &amp; Payments'!$E$11:$E$22, MATCH($D88, 'Types, Rates &amp; Payments'!$C$11:$C$22, 0)), ""))</f>
        <v/>
      </c>
      <c r="K88" s="54"/>
      <c r="L88" s="53" t="str">
        <f>IF($O88="", "", IF($E88=$Y$5, IF($D88="", "", $D88), IF(IFERROR(INDEX('Types, Rates &amp; Payments'!$D$32:$D$39, MATCH($O88, 'Types, Rates &amp; Payments'!$C$32:$C$39, 0)), "")="", "", IFERROR(INDEX('Types, Rates &amp; Payments'!$D$32:$D$39, MATCH($O88, 'Types, Rates &amp; Payments'!$C$32:$C$39, 0)), ""))))</f>
        <v/>
      </c>
      <c r="M88" s="54"/>
      <c r="O88" s="11" t="str">
        <f t="shared" si="30"/>
        <v>Sunday</v>
      </c>
      <c r="Q88" s="64">
        <f t="shared" ca="1" si="31"/>
        <v>0</v>
      </c>
      <c r="S88" s="11" t="str">
        <f t="shared" si="32"/>
        <v>Nov 2019</v>
      </c>
      <c r="U88" s="11" t="str">
        <f t="shared" si="33"/>
        <v/>
      </c>
      <c r="W88" s="11" t="str">
        <f t="shared" si="34"/>
        <v/>
      </c>
      <c r="Y88" s="11" t="str">
        <f t="shared" si="35"/>
        <v/>
      </c>
      <c r="AA88" s="49" t="str">
        <f t="shared" ca="1" si="36"/>
        <v/>
      </c>
      <c r="AB88" s="46" t="str">
        <f t="shared" ca="1" si="37"/>
        <v/>
      </c>
      <c r="AD88" s="49" t="str">
        <f t="shared" ca="1" si="38"/>
        <v/>
      </c>
      <c r="AE88" s="46" t="str">
        <f t="shared" ca="1" si="39"/>
        <v/>
      </c>
      <c r="AG88" s="11" t="str">
        <f t="shared" si="40"/>
        <v>WE</v>
      </c>
      <c r="AH88" s="35" t="str">
        <f t="shared" si="25"/>
        <v/>
      </c>
      <c r="AI88" s="15" t="str">
        <f t="shared" si="41"/>
        <v>X</v>
      </c>
      <c r="AJ88" s="15" t="str">
        <f t="shared" si="42"/>
        <v/>
      </c>
      <c r="AK88" s="38" t="str">
        <f t="shared" si="43"/>
        <v/>
      </c>
    </row>
    <row r="89" spans="1:37" x14ac:dyDescent="0.25">
      <c r="A89" s="62" t="str">
        <f t="shared" ca="1" si="26"/>
        <v/>
      </c>
      <c r="B89" s="145">
        <f t="shared" si="27"/>
        <v>43787</v>
      </c>
      <c r="C89" s="62" t="str">
        <f t="shared" ca="1" si="28"/>
        <v/>
      </c>
      <c r="D89" s="159"/>
      <c r="E89" s="122" t="str">
        <f t="shared" si="29"/>
        <v/>
      </c>
      <c r="F89" s="163"/>
      <c r="G89" s="164"/>
      <c r="H89" s="54"/>
      <c r="I89" s="49" t="str">
        <f>IF($D89="", "", IFERROR(INDEX('Types, Rates &amp; Payments'!$D$11:$D$22, MATCH($D89, 'Types, Rates &amp; Payments'!$C$11:$C$22, 0))+$F89, ""))</f>
        <v/>
      </c>
      <c r="J89" s="46" t="str">
        <f>IF($D89="", "", IFERROR(INDEX('Types, Rates &amp; Payments'!$E$11:$E$22, MATCH($D89, 'Types, Rates &amp; Payments'!$C$11:$C$22, 0)), ""))</f>
        <v/>
      </c>
      <c r="K89" s="54"/>
      <c r="L89" s="53" t="str">
        <f>IF($O89="", "", IF($E89=$Y$5, IF($D89="", "", $D89), IF(IFERROR(INDEX('Types, Rates &amp; Payments'!$D$32:$D$39, MATCH($O89, 'Types, Rates &amp; Payments'!$C$32:$C$39, 0)), "")="", "", IFERROR(INDEX('Types, Rates &amp; Payments'!$D$32:$D$39, MATCH($O89, 'Types, Rates &amp; Payments'!$C$32:$C$39, 0)), ""))))</f>
        <v>Full Day</v>
      </c>
      <c r="M89" s="54"/>
      <c r="O89" s="11" t="str">
        <f t="shared" si="30"/>
        <v>Monday</v>
      </c>
      <c r="Q89" s="64">
        <f t="shared" ca="1" si="31"/>
        <v>0</v>
      </c>
      <c r="S89" s="11" t="str">
        <f t="shared" si="32"/>
        <v>Nov 2019</v>
      </c>
      <c r="U89" s="11" t="str">
        <f t="shared" si="33"/>
        <v/>
      </c>
      <c r="W89" s="11" t="str">
        <f t="shared" si="34"/>
        <v/>
      </c>
      <c r="Y89" s="11" t="str">
        <f t="shared" si="35"/>
        <v/>
      </c>
      <c r="AA89" s="49" t="str">
        <f t="shared" ca="1" si="36"/>
        <v/>
      </c>
      <c r="AB89" s="46" t="str">
        <f t="shared" ca="1" si="37"/>
        <v/>
      </c>
      <c r="AD89" s="49" t="str">
        <f t="shared" ca="1" si="38"/>
        <v/>
      </c>
      <c r="AE89" s="46" t="str">
        <f t="shared" ca="1" si="39"/>
        <v/>
      </c>
      <c r="AG89" s="11" t="str">
        <f t="shared" si="40"/>
        <v>OP</v>
      </c>
      <c r="AH89" s="35" t="str">
        <f t="shared" si="25"/>
        <v/>
      </c>
      <c r="AI89" s="15" t="str">
        <f t="shared" si="41"/>
        <v/>
      </c>
      <c r="AJ89" s="15" t="str">
        <f t="shared" si="42"/>
        <v/>
      </c>
      <c r="AK89" s="38" t="str">
        <f t="shared" si="43"/>
        <v/>
      </c>
    </row>
    <row r="90" spans="1:37" x14ac:dyDescent="0.25">
      <c r="A90" s="62" t="str">
        <f t="shared" ca="1" si="26"/>
        <v/>
      </c>
      <c r="B90" s="145">
        <f t="shared" si="27"/>
        <v>43788</v>
      </c>
      <c r="C90" s="62" t="str">
        <f t="shared" ca="1" si="28"/>
        <v/>
      </c>
      <c r="D90" s="159"/>
      <c r="E90" s="122" t="str">
        <f t="shared" si="29"/>
        <v/>
      </c>
      <c r="F90" s="163"/>
      <c r="G90" s="164"/>
      <c r="H90" s="54"/>
      <c r="I90" s="49" t="str">
        <f>IF($D90="", "", IFERROR(INDEX('Types, Rates &amp; Payments'!$D$11:$D$22, MATCH($D90, 'Types, Rates &amp; Payments'!$C$11:$C$22, 0))+$F90, ""))</f>
        <v/>
      </c>
      <c r="J90" s="46" t="str">
        <f>IF($D90="", "", IFERROR(INDEX('Types, Rates &amp; Payments'!$E$11:$E$22, MATCH($D90, 'Types, Rates &amp; Payments'!$C$11:$C$22, 0)), ""))</f>
        <v/>
      </c>
      <c r="K90" s="54"/>
      <c r="L90" s="53" t="str">
        <f>IF($O90="", "", IF($E90=$Y$5, IF($D90="", "", $D90), IF(IFERROR(INDEX('Types, Rates &amp; Payments'!$D$32:$D$39, MATCH($O90, 'Types, Rates &amp; Payments'!$C$32:$C$39, 0)), "")="", "", IFERROR(INDEX('Types, Rates &amp; Payments'!$D$32:$D$39, MATCH($O90, 'Types, Rates &amp; Payments'!$C$32:$C$39, 0)), ""))))</f>
        <v>Half Day</v>
      </c>
      <c r="M90" s="54"/>
      <c r="O90" s="11" t="str">
        <f t="shared" si="30"/>
        <v>Tuesday</v>
      </c>
      <c r="Q90" s="64">
        <f t="shared" ca="1" si="31"/>
        <v>0</v>
      </c>
      <c r="S90" s="11" t="str">
        <f t="shared" si="32"/>
        <v>Nov 2019</v>
      </c>
      <c r="U90" s="11" t="str">
        <f t="shared" si="33"/>
        <v/>
      </c>
      <c r="W90" s="11" t="str">
        <f t="shared" si="34"/>
        <v/>
      </c>
      <c r="Y90" s="11" t="str">
        <f t="shared" si="35"/>
        <v/>
      </c>
      <c r="AA90" s="49" t="str">
        <f t="shared" ca="1" si="36"/>
        <v/>
      </c>
      <c r="AB90" s="46" t="str">
        <f t="shared" ca="1" si="37"/>
        <v/>
      </c>
      <c r="AD90" s="49" t="str">
        <f t="shared" ca="1" si="38"/>
        <v/>
      </c>
      <c r="AE90" s="46" t="str">
        <f t="shared" ca="1" si="39"/>
        <v/>
      </c>
      <c r="AG90" s="11" t="str">
        <f t="shared" si="40"/>
        <v>OP</v>
      </c>
      <c r="AH90" s="35" t="str">
        <f t="shared" si="25"/>
        <v/>
      </c>
      <c r="AI90" s="15" t="str">
        <f t="shared" si="41"/>
        <v/>
      </c>
      <c r="AJ90" s="15" t="str">
        <f t="shared" si="42"/>
        <v/>
      </c>
      <c r="AK90" s="38" t="str">
        <f t="shared" si="43"/>
        <v/>
      </c>
    </row>
    <row r="91" spans="1:37" x14ac:dyDescent="0.25">
      <c r="A91" s="62" t="str">
        <f t="shared" ca="1" si="26"/>
        <v/>
      </c>
      <c r="B91" s="145">
        <f t="shared" si="27"/>
        <v>43789</v>
      </c>
      <c r="C91" s="62" t="str">
        <f t="shared" ca="1" si="28"/>
        <v/>
      </c>
      <c r="D91" s="159"/>
      <c r="E91" s="122" t="str">
        <f t="shared" si="29"/>
        <v/>
      </c>
      <c r="F91" s="163"/>
      <c r="G91" s="164"/>
      <c r="H91" s="54"/>
      <c r="I91" s="49" t="str">
        <f>IF($D91="", "", IFERROR(INDEX('Types, Rates &amp; Payments'!$D$11:$D$22, MATCH($D91, 'Types, Rates &amp; Payments'!$C$11:$C$22, 0))+$F91, ""))</f>
        <v/>
      </c>
      <c r="J91" s="46" t="str">
        <f>IF($D91="", "", IFERROR(INDEX('Types, Rates &amp; Payments'!$E$11:$E$22, MATCH($D91, 'Types, Rates &amp; Payments'!$C$11:$C$22, 0)), ""))</f>
        <v/>
      </c>
      <c r="K91" s="54"/>
      <c r="L91" s="53" t="str">
        <f>IF($O91="", "", IF($E91=$Y$5, IF($D91="", "", $D91), IF(IFERROR(INDEX('Types, Rates &amp; Payments'!$D$32:$D$39, MATCH($O91, 'Types, Rates &amp; Payments'!$C$32:$C$39, 0)), "")="", "", IFERROR(INDEX('Types, Rates &amp; Payments'!$D$32:$D$39, MATCH($O91, 'Types, Rates &amp; Payments'!$C$32:$C$39, 0)), ""))))</f>
        <v>Full Day</v>
      </c>
      <c r="M91" s="54"/>
      <c r="O91" s="11" t="str">
        <f t="shared" si="30"/>
        <v>Wednesday</v>
      </c>
      <c r="Q91" s="64">
        <f t="shared" ca="1" si="31"/>
        <v>0</v>
      </c>
      <c r="S91" s="11" t="str">
        <f t="shared" si="32"/>
        <v>Nov 2019</v>
      </c>
      <c r="U91" s="11" t="str">
        <f t="shared" si="33"/>
        <v/>
      </c>
      <c r="W91" s="11" t="str">
        <f t="shared" si="34"/>
        <v/>
      </c>
      <c r="Y91" s="11" t="str">
        <f t="shared" si="35"/>
        <v/>
      </c>
      <c r="AA91" s="49" t="str">
        <f t="shared" ca="1" si="36"/>
        <v/>
      </c>
      <c r="AB91" s="46" t="str">
        <f t="shared" ca="1" si="37"/>
        <v/>
      </c>
      <c r="AD91" s="49" t="str">
        <f t="shared" ca="1" si="38"/>
        <v/>
      </c>
      <c r="AE91" s="46" t="str">
        <f t="shared" ca="1" si="39"/>
        <v/>
      </c>
      <c r="AG91" s="11" t="str">
        <f t="shared" si="40"/>
        <v>OP</v>
      </c>
      <c r="AH91" s="35" t="str">
        <f t="shared" si="25"/>
        <v/>
      </c>
      <c r="AI91" s="15" t="str">
        <f t="shared" si="41"/>
        <v/>
      </c>
      <c r="AJ91" s="15" t="str">
        <f t="shared" si="42"/>
        <v/>
      </c>
      <c r="AK91" s="38" t="str">
        <f t="shared" si="43"/>
        <v/>
      </c>
    </row>
    <row r="92" spans="1:37" x14ac:dyDescent="0.25">
      <c r="A92" s="62" t="str">
        <f t="shared" ca="1" si="26"/>
        <v/>
      </c>
      <c r="B92" s="145">
        <f t="shared" si="27"/>
        <v>43790</v>
      </c>
      <c r="C92" s="62" t="str">
        <f t="shared" ca="1" si="28"/>
        <v/>
      </c>
      <c r="D92" s="159"/>
      <c r="E92" s="122" t="str">
        <f t="shared" si="29"/>
        <v/>
      </c>
      <c r="F92" s="163"/>
      <c r="G92" s="164"/>
      <c r="H92" s="54"/>
      <c r="I92" s="49" t="str">
        <f>IF($D92="", "", IFERROR(INDEX('Types, Rates &amp; Payments'!$D$11:$D$22, MATCH($D92, 'Types, Rates &amp; Payments'!$C$11:$C$22, 0))+$F92, ""))</f>
        <v/>
      </c>
      <c r="J92" s="46" t="str">
        <f>IF($D92="", "", IFERROR(INDEX('Types, Rates &amp; Payments'!$E$11:$E$22, MATCH($D92, 'Types, Rates &amp; Payments'!$C$11:$C$22, 0)), ""))</f>
        <v/>
      </c>
      <c r="K92" s="54"/>
      <c r="L92" s="53" t="str">
        <f>IF($O92="", "", IF($E92=$Y$5, IF($D92="", "", $D92), IF(IFERROR(INDEX('Types, Rates &amp; Payments'!$D$32:$D$39, MATCH($O92, 'Types, Rates &amp; Payments'!$C$32:$C$39, 0)), "")="", "", IFERROR(INDEX('Types, Rates &amp; Payments'!$D$32:$D$39, MATCH($O92, 'Types, Rates &amp; Payments'!$C$32:$C$39, 0)), ""))))</f>
        <v/>
      </c>
      <c r="M92" s="54"/>
      <c r="O92" s="11" t="str">
        <f t="shared" si="30"/>
        <v/>
      </c>
      <c r="Q92" s="64">
        <f t="shared" ca="1" si="31"/>
        <v>0</v>
      </c>
      <c r="S92" s="11" t="str">
        <f t="shared" si="32"/>
        <v>Nov 2019</v>
      </c>
      <c r="U92" s="11" t="str">
        <f t="shared" si="33"/>
        <v/>
      </c>
      <c r="W92" s="11" t="str">
        <f t="shared" si="34"/>
        <v/>
      </c>
      <c r="Y92" s="11" t="str">
        <f t="shared" si="35"/>
        <v/>
      </c>
      <c r="AA92" s="49" t="str">
        <f t="shared" ca="1" si="36"/>
        <v/>
      </c>
      <c r="AB92" s="46" t="str">
        <f t="shared" ca="1" si="37"/>
        <v/>
      </c>
      <c r="AD92" s="49" t="str">
        <f t="shared" ca="1" si="38"/>
        <v/>
      </c>
      <c r="AE92" s="46" t="str">
        <f t="shared" ca="1" si="39"/>
        <v/>
      </c>
      <c r="AG92" s="11" t="str">
        <f t="shared" si="40"/>
        <v>CL</v>
      </c>
      <c r="AH92" s="35" t="str">
        <f t="shared" si="25"/>
        <v/>
      </c>
      <c r="AI92" s="15" t="str">
        <f t="shared" si="41"/>
        <v/>
      </c>
      <c r="AJ92" s="15" t="str">
        <f t="shared" si="42"/>
        <v>X</v>
      </c>
      <c r="AK92" s="38" t="str">
        <f t="shared" si="43"/>
        <v/>
      </c>
    </row>
    <row r="93" spans="1:37" x14ac:dyDescent="0.25">
      <c r="A93" s="62" t="str">
        <f t="shared" ca="1" si="26"/>
        <v/>
      </c>
      <c r="B93" s="145">
        <f t="shared" si="27"/>
        <v>43791</v>
      </c>
      <c r="C93" s="62" t="str">
        <f t="shared" ca="1" si="28"/>
        <v/>
      </c>
      <c r="D93" s="159"/>
      <c r="E93" s="122" t="str">
        <f t="shared" si="29"/>
        <v/>
      </c>
      <c r="F93" s="163"/>
      <c r="G93" s="164"/>
      <c r="H93" s="54"/>
      <c r="I93" s="49" t="str">
        <f>IF($D93="", "", IFERROR(INDEX('Types, Rates &amp; Payments'!$D$11:$D$22, MATCH($D93, 'Types, Rates &amp; Payments'!$C$11:$C$22, 0))+$F93, ""))</f>
        <v/>
      </c>
      <c r="J93" s="46" t="str">
        <f>IF($D93="", "", IFERROR(INDEX('Types, Rates &amp; Payments'!$E$11:$E$22, MATCH($D93, 'Types, Rates &amp; Payments'!$C$11:$C$22, 0)), ""))</f>
        <v/>
      </c>
      <c r="K93" s="54"/>
      <c r="L93" s="53" t="str">
        <f>IF($O93="", "", IF($E93=$Y$5, IF($D93="", "", $D93), IF(IFERROR(INDEX('Types, Rates &amp; Payments'!$D$32:$D$39, MATCH($O93, 'Types, Rates &amp; Payments'!$C$32:$C$39, 0)), "")="", "", IFERROR(INDEX('Types, Rates &amp; Payments'!$D$32:$D$39, MATCH($O93, 'Types, Rates &amp; Payments'!$C$32:$C$39, 0)), ""))))</f>
        <v>Half Day</v>
      </c>
      <c r="M93" s="54"/>
      <c r="O93" s="11" t="str">
        <f t="shared" si="30"/>
        <v>Friday</v>
      </c>
      <c r="Q93" s="64">
        <f t="shared" ca="1" si="31"/>
        <v>0</v>
      </c>
      <c r="S93" s="11" t="str">
        <f t="shared" si="32"/>
        <v>Nov 2019</v>
      </c>
      <c r="U93" s="11" t="str">
        <f t="shared" si="33"/>
        <v/>
      </c>
      <c r="W93" s="11" t="str">
        <f t="shared" si="34"/>
        <v/>
      </c>
      <c r="Y93" s="11" t="str">
        <f t="shared" si="35"/>
        <v/>
      </c>
      <c r="AA93" s="49" t="str">
        <f t="shared" ca="1" si="36"/>
        <v/>
      </c>
      <c r="AB93" s="46" t="str">
        <f t="shared" ca="1" si="37"/>
        <v/>
      </c>
      <c r="AD93" s="49" t="str">
        <f t="shared" ca="1" si="38"/>
        <v/>
      </c>
      <c r="AE93" s="46" t="str">
        <f t="shared" ca="1" si="39"/>
        <v/>
      </c>
      <c r="AG93" s="11" t="str">
        <f t="shared" si="40"/>
        <v>OP</v>
      </c>
      <c r="AH93" s="35" t="str">
        <f t="shared" si="25"/>
        <v/>
      </c>
      <c r="AI93" s="15" t="str">
        <f t="shared" si="41"/>
        <v/>
      </c>
      <c r="AJ93" s="15" t="str">
        <f t="shared" si="42"/>
        <v/>
      </c>
      <c r="AK93" s="38" t="str">
        <f t="shared" si="43"/>
        <v/>
      </c>
    </row>
    <row r="94" spans="1:37" x14ac:dyDescent="0.25">
      <c r="A94" s="62" t="str">
        <f t="shared" ca="1" si="26"/>
        <v/>
      </c>
      <c r="B94" s="145">
        <f t="shared" si="27"/>
        <v>43792</v>
      </c>
      <c r="C94" s="62" t="str">
        <f t="shared" ca="1" si="28"/>
        <v/>
      </c>
      <c r="D94" s="159"/>
      <c r="E94" s="122" t="str">
        <f t="shared" si="29"/>
        <v/>
      </c>
      <c r="F94" s="163"/>
      <c r="G94" s="164"/>
      <c r="H94" s="54"/>
      <c r="I94" s="49" t="str">
        <f>IF($D94="", "", IFERROR(INDEX('Types, Rates &amp; Payments'!$D$11:$D$22, MATCH($D94, 'Types, Rates &amp; Payments'!$C$11:$C$22, 0))+$F94, ""))</f>
        <v/>
      </c>
      <c r="J94" s="46" t="str">
        <f>IF($D94="", "", IFERROR(INDEX('Types, Rates &amp; Payments'!$E$11:$E$22, MATCH($D94, 'Types, Rates &amp; Payments'!$C$11:$C$22, 0)), ""))</f>
        <v/>
      </c>
      <c r="K94" s="54"/>
      <c r="L94" s="53" t="str">
        <f>IF($O94="", "", IF($E94=$Y$5, IF($D94="", "", $D94), IF(IFERROR(INDEX('Types, Rates &amp; Payments'!$D$32:$D$39, MATCH($O94, 'Types, Rates &amp; Payments'!$C$32:$C$39, 0)), "")="", "", IFERROR(INDEX('Types, Rates &amp; Payments'!$D$32:$D$39, MATCH($O94, 'Types, Rates &amp; Payments'!$C$32:$C$39, 0)), ""))))</f>
        <v/>
      </c>
      <c r="M94" s="54"/>
      <c r="O94" s="11" t="str">
        <f t="shared" si="30"/>
        <v>Saturday</v>
      </c>
      <c r="Q94" s="64">
        <f t="shared" ca="1" si="31"/>
        <v>0</v>
      </c>
      <c r="S94" s="11" t="str">
        <f t="shared" si="32"/>
        <v>Nov 2019</v>
      </c>
      <c r="U94" s="11" t="str">
        <f t="shared" si="33"/>
        <v/>
      </c>
      <c r="W94" s="11" t="str">
        <f t="shared" si="34"/>
        <v/>
      </c>
      <c r="Y94" s="11" t="str">
        <f t="shared" si="35"/>
        <v/>
      </c>
      <c r="AA94" s="49" t="str">
        <f t="shared" ca="1" si="36"/>
        <v/>
      </c>
      <c r="AB94" s="46" t="str">
        <f t="shared" ca="1" si="37"/>
        <v/>
      </c>
      <c r="AD94" s="49" t="str">
        <f t="shared" ca="1" si="38"/>
        <v/>
      </c>
      <c r="AE94" s="46" t="str">
        <f t="shared" ca="1" si="39"/>
        <v/>
      </c>
      <c r="AG94" s="11" t="str">
        <f t="shared" si="40"/>
        <v>WE</v>
      </c>
      <c r="AH94" s="35" t="str">
        <f t="shared" si="25"/>
        <v/>
      </c>
      <c r="AI94" s="15" t="str">
        <f t="shared" si="41"/>
        <v>X</v>
      </c>
      <c r="AJ94" s="15" t="str">
        <f t="shared" si="42"/>
        <v/>
      </c>
      <c r="AK94" s="38" t="str">
        <f t="shared" si="43"/>
        <v/>
      </c>
    </row>
    <row r="95" spans="1:37" x14ac:dyDescent="0.25">
      <c r="A95" s="62" t="str">
        <f t="shared" ca="1" si="26"/>
        <v/>
      </c>
      <c r="B95" s="145">
        <f t="shared" si="27"/>
        <v>43793</v>
      </c>
      <c r="C95" s="62" t="str">
        <f t="shared" ca="1" si="28"/>
        <v/>
      </c>
      <c r="D95" s="159"/>
      <c r="E95" s="122" t="str">
        <f t="shared" si="29"/>
        <v/>
      </c>
      <c r="F95" s="163"/>
      <c r="G95" s="164"/>
      <c r="H95" s="54"/>
      <c r="I95" s="49" t="str">
        <f>IF($D95="", "", IFERROR(INDEX('Types, Rates &amp; Payments'!$D$11:$D$22, MATCH($D95, 'Types, Rates &amp; Payments'!$C$11:$C$22, 0))+$F95, ""))</f>
        <v/>
      </c>
      <c r="J95" s="46" t="str">
        <f>IF($D95="", "", IFERROR(INDEX('Types, Rates &amp; Payments'!$E$11:$E$22, MATCH($D95, 'Types, Rates &amp; Payments'!$C$11:$C$22, 0)), ""))</f>
        <v/>
      </c>
      <c r="K95" s="54"/>
      <c r="L95" s="53" t="str">
        <f>IF($O95="", "", IF($E95=$Y$5, IF($D95="", "", $D95), IF(IFERROR(INDEX('Types, Rates &amp; Payments'!$D$32:$D$39, MATCH($O95, 'Types, Rates &amp; Payments'!$C$32:$C$39, 0)), "")="", "", IFERROR(INDEX('Types, Rates &amp; Payments'!$D$32:$D$39, MATCH($O95, 'Types, Rates &amp; Payments'!$C$32:$C$39, 0)), ""))))</f>
        <v/>
      </c>
      <c r="M95" s="54"/>
      <c r="O95" s="11" t="str">
        <f t="shared" si="30"/>
        <v>Sunday</v>
      </c>
      <c r="Q95" s="64">
        <f t="shared" ca="1" si="31"/>
        <v>0</v>
      </c>
      <c r="S95" s="11" t="str">
        <f t="shared" si="32"/>
        <v>Nov 2019</v>
      </c>
      <c r="U95" s="11" t="str">
        <f t="shared" si="33"/>
        <v/>
      </c>
      <c r="W95" s="11" t="str">
        <f t="shared" si="34"/>
        <v/>
      </c>
      <c r="Y95" s="11" t="str">
        <f t="shared" si="35"/>
        <v/>
      </c>
      <c r="AA95" s="49" t="str">
        <f t="shared" ca="1" si="36"/>
        <v/>
      </c>
      <c r="AB95" s="46" t="str">
        <f t="shared" ca="1" si="37"/>
        <v/>
      </c>
      <c r="AD95" s="49" t="str">
        <f t="shared" ca="1" si="38"/>
        <v/>
      </c>
      <c r="AE95" s="46" t="str">
        <f t="shared" ca="1" si="39"/>
        <v/>
      </c>
      <c r="AG95" s="11" t="str">
        <f t="shared" si="40"/>
        <v>WE</v>
      </c>
      <c r="AH95" s="35" t="str">
        <f t="shared" si="25"/>
        <v/>
      </c>
      <c r="AI95" s="15" t="str">
        <f t="shared" si="41"/>
        <v>X</v>
      </c>
      <c r="AJ95" s="15" t="str">
        <f t="shared" si="42"/>
        <v/>
      </c>
      <c r="AK95" s="38" t="str">
        <f t="shared" si="43"/>
        <v/>
      </c>
    </row>
    <row r="96" spans="1:37" x14ac:dyDescent="0.25">
      <c r="A96" s="62" t="str">
        <f t="shared" ca="1" si="26"/>
        <v/>
      </c>
      <c r="B96" s="145">
        <f t="shared" si="27"/>
        <v>43794</v>
      </c>
      <c r="C96" s="62" t="str">
        <f t="shared" ca="1" si="28"/>
        <v/>
      </c>
      <c r="D96" s="159"/>
      <c r="E96" s="122" t="str">
        <f t="shared" si="29"/>
        <v/>
      </c>
      <c r="F96" s="163"/>
      <c r="G96" s="164"/>
      <c r="H96" s="54"/>
      <c r="I96" s="49" t="str">
        <f>IF($D96="", "", IFERROR(INDEX('Types, Rates &amp; Payments'!$D$11:$D$22, MATCH($D96, 'Types, Rates &amp; Payments'!$C$11:$C$22, 0))+$F96, ""))</f>
        <v/>
      </c>
      <c r="J96" s="46" t="str">
        <f>IF($D96="", "", IFERROR(INDEX('Types, Rates &amp; Payments'!$E$11:$E$22, MATCH($D96, 'Types, Rates &amp; Payments'!$C$11:$C$22, 0)), ""))</f>
        <v/>
      </c>
      <c r="K96" s="54"/>
      <c r="L96" s="53" t="str">
        <f>IF($O96="", "", IF($E96=$Y$5, IF($D96="", "", $D96), IF(IFERROR(INDEX('Types, Rates &amp; Payments'!$D$32:$D$39, MATCH($O96, 'Types, Rates &amp; Payments'!$C$32:$C$39, 0)), "")="", "", IFERROR(INDEX('Types, Rates &amp; Payments'!$D$32:$D$39, MATCH($O96, 'Types, Rates &amp; Payments'!$C$32:$C$39, 0)), ""))))</f>
        <v>Full Day</v>
      </c>
      <c r="M96" s="54"/>
      <c r="O96" s="11" t="str">
        <f t="shared" si="30"/>
        <v>Monday</v>
      </c>
      <c r="Q96" s="64">
        <f t="shared" ca="1" si="31"/>
        <v>0</v>
      </c>
      <c r="S96" s="11" t="str">
        <f t="shared" si="32"/>
        <v>Nov 2019</v>
      </c>
      <c r="U96" s="11" t="str">
        <f t="shared" si="33"/>
        <v/>
      </c>
      <c r="W96" s="11" t="str">
        <f t="shared" si="34"/>
        <v/>
      </c>
      <c r="Y96" s="11" t="str">
        <f t="shared" si="35"/>
        <v/>
      </c>
      <c r="AA96" s="49" t="str">
        <f t="shared" ca="1" si="36"/>
        <v/>
      </c>
      <c r="AB96" s="46" t="str">
        <f t="shared" ca="1" si="37"/>
        <v/>
      </c>
      <c r="AD96" s="49" t="str">
        <f t="shared" ca="1" si="38"/>
        <v/>
      </c>
      <c r="AE96" s="46" t="str">
        <f t="shared" ca="1" si="39"/>
        <v/>
      </c>
      <c r="AG96" s="11" t="str">
        <f t="shared" si="40"/>
        <v>OP</v>
      </c>
      <c r="AH96" s="35" t="str">
        <f t="shared" si="25"/>
        <v/>
      </c>
      <c r="AI96" s="15" t="str">
        <f t="shared" si="41"/>
        <v/>
      </c>
      <c r="AJ96" s="15" t="str">
        <f t="shared" si="42"/>
        <v/>
      </c>
      <c r="AK96" s="38" t="str">
        <f t="shared" si="43"/>
        <v/>
      </c>
    </row>
    <row r="97" spans="1:37" x14ac:dyDescent="0.25">
      <c r="A97" s="62" t="str">
        <f t="shared" ca="1" si="26"/>
        <v/>
      </c>
      <c r="B97" s="145">
        <f t="shared" si="27"/>
        <v>43795</v>
      </c>
      <c r="C97" s="62" t="str">
        <f t="shared" ca="1" si="28"/>
        <v/>
      </c>
      <c r="D97" s="159"/>
      <c r="E97" s="122" t="str">
        <f t="shared" si="29"/>
        <v/>
      </c>
      <c r="F97" s="163"/>
      <c r="G97" s="164"/>
      <c r="H97" s="54"/>
      <c r="I97" s="49" t="str">
        <f>IF($D97="", "", IFERROR(INDEX('Types, Rates &amp; Payments'!$D$11:$D$22, MATCH($D97, 'Types, Rates &amp; Payments'!$C$11:$C$22, 0))+$F97, ""))</f>
        <v/>
      </c>
      <c r="J97" s="46" t="str">
        <f>IF($D97="", "", IFERROR(INDEX('Types, Rates &amp; Payments'!$E$11:$E$22, MATCH($D97, 'Types, Rates &amp; Payments'!$C$11:$C$22, 0)), ""))</f>
        <v/>
      </c>
      <c r="K97" s="54"/>
      <c r="L97" s="53" t="str">
        <f>IF($O97="", "", IF($E97=$Y$5, IF($D97="", "", $D97), IF(IFERROR(INDEX('Types, Rates &amp; Payments'!$D$32:$D$39, MATCH($O97, 'Types, Rates &amp; Payments'!$C$32:$C$39, 0)), "")="", "", IFERROR(INDEX('Types, Rates &amp; Payments'!$D$32:$D$39, MATCH($O97, 'Types, Rates &amp; Payments'!$C$32:$C$39, 0)), ""))))</f>
        <v>Half Day</v>
      </c>
      <c r="M97" s="54"/>
      <c r="O97" s="11" t="str">
        <f t="shared" si="30"/>
        <v>Tuesday</v>
      </c>
      <c r="Q97" s="64">
        <f t="shared" ca="1" si="31"/>
        <v>0</v>
      </c>
      <c r="S97" s="11" t="str">
        <f t="shared" si="32"/>
        <v>Nov 2019</v>
      </c>
      <c r="U97" s="11" t="str">
        <f t="shared" si="33"/>
        <v/>
      </c>
      <c r="W97" s="11" t="str">
        <f t="shared" si="34"/>
        <v/>
      </c>
      <c r="Y97" s="11" t="str">
        <f t="shared" si="35"/>
        <v/>
      </c>
      <c r="AA97" s="49" t="str">
        <f t="shared" ca="1" si="36"/>
        <v/>
      </c>
      <c r="AB97" s="46" t="str">
        <f t="shared" ca="1" si="37"/>
        <v/>
      </c>
      <c r="AD97" s="49" t="str">
        <f t="shared" ca="1" si="38"/>
        <v/>
      </c>
      <c r="AE97" s="46" t="str">
        <f t="shared" ca="1" si="39"/>
        <v/>
      </c>
      <c r="AG97" s="11" t="str">
        <f t="shared" si="40"/>
        <v>OP</v>
      </c>
      <c r="AH97" s="35" t="str">
        <f t="shared" si="25"/>
        <v/>
      </c>
      <c r="AI97" s="15" t="str">
        <f t="shared" si="41"/>
        <v/>
      </c>
      <c r="AJ97" s="15" t="str">
        <f t="shared" si="42"/>
        <v/>
      </c>
      <c r="AK97" s="38" t="str">
        <f t="shared" si="43"/>
        <v/>
      </c>
    </row>
    <row r="98" spans="1:37" x14ac:dyDescent="0.25">
      <c r="A98" s="62" t="str">
        <f t="shared" ca="1" si="26"/>
        <v/>
      </c>
      <c r="B98" s="145">
        <f t="shared" si="27"/>
        <v>43796</v>
      </c>
      <c r="C98" s="62" t="str">
        <f t="shared" ca="1" si="28"/>
        <v/>
      </c>
      <c r="D98" s="159"/>
      <c r="E98" s="122" t="str">
        <f t="shared" si="29"/>
        <v/>
      </c>
      <c r="F98" s="163"/>
      <c r="G98" s="164"/>
      <c r="H98" s="54"/>
      <c r="I98" s="49" t="str">
        <f>IF($D98="", "", IFERROR(INDEX('Types, Rates &amp; Payments'!$D$11:$D$22, MATCH($D98, 'Types, Rates &amp; Payments'!$C$11:$C$22, 0))+$F98, ""))</f>
        <v/>
      </c>
      <c r="J98" s="46" t="str">
        <f>IF($D98="", "", IFERROR(INDEX('Types, Rates &amp; Payments'!$E$11:$E$22, MATCH($D98, 'Types, Rates &amp; Payments'!$C$11:$C$22, 0)), ""))</f>
        <v/>
      </c>
      <c r="K98" s="54"/>
      <c r="L98" s="53" t="str">
        <f>IF($O98="", "", IF($E98=$Y$5, IF($D98="", "", $D98), IF(IFERROR(INDEX('Types, Rates &amp; Payments'!$D$32:$D$39, MATCH($O98, 'Types, Rates &amp; Payments'!$C$32:$C$39, 0)), "")="", "", IFERROR(INDEX('Types, Rates &amp; Payments'!$D$32:$D$39, MATCH($O98, 'Types, Rates &amp; Payments'!$C$32:$C$39, 0)), ""))))</f>
        <v>Full Day</v>
      </c>
      <c r="M98" s="54"/>
      <c r="O98" s="11" t="str">
        <f t="shared" si="30"/>
        <v>Wednesday</v>
      </c>
      <c r="Q98" s="64">
        <f t="shared" ca="1" si="31"/>
        <v>0</v>
      </c>
      <c r="S98" s="11" t="str">
        <f t="shared" si="32"/>
        <v>Nov 2019</v>
      </c>
      <c r="U98" s="11" t="str">
        <f t="shared" si="33"/>
        <v/>
      </c>
      <c r="W98" s="11" t="str">
        <f t="shared" si="34"/>
        <v/>
      </c>
      <c r="Y98" s="11" t="str">
        <f t="shared" si="35"/>
        <v/>
      </c>
      <c r="AA98" s="49" t="str">
        <f t="shared" ca="1" si="36"/>
        <v/>
      </c>
      <c r="AB98" s="46" t="str">
        <f t="shared" ca="1" si="37"/>
        <v/>
      </c>
      <c r="AD98" s="49" t="str">
        <f t="shared" ca="1" si="38"/>
        <v/>
      </c>
      <c r="AE98" s="46" t="str">
        <f t="shared" ca="1" si="39"/>
        <v/>
      </c>
      <c r="AG98" s="11" t="str">
        <f t="shared" si="40"/>
        <v>OP</v>
      </c>
      <c r="AH98" s="35" t="str">
        <f t="shared" si="25"/>
        <v/>
      </c>
      <c r="AI98" s="15" t="str">
        <f t="shared" si="41"/>
        <v/>
      </c>
      <c r="AJ98" s="15" t="str">
        <f t="shared" si="42"/>
        <v/>
      </c>
      <c r="AK98" s="38" t="str">
        <f t="shared" si="43"/>
        <v/>
      </c>
    </row>
    <row r="99" spans="1:37" x14ac:dyDescent="0.25">
      <c r="A99" s="62" t="str">
        <f t="shared" ca="1" si="26"/>
        <v/>
      </c>
      <c r="B99" s="145">
        <f t="shared" si="27"/>
        <v>43797</v>
      </c>
      <c r="C99" s="62" t="str">
        <f t="shared" ca="1" si="28"/>
        <v/>
      </c>
      <c r="D99" s="159"/>
      <c r="E99" s="122" t="str">
        <f t="shared" si="29"/>
        <v/>
      </c>
      <c r="F99" s="163"/>
      <c r="G99" s="164"/>
      <c r="H99" s="54"/>
      <c r="I99" s="49" t="str">
        <f>IF($D99="", "", IFERROR(INDEX('Types, Rates &amp; Payments'!$D$11:$D$22, MATCH($D99, 'Types, Rates &amp; Payments'!$C$11:$C$22, 0))+$F99, ""))</f>
        <v/>
      </c>
      <c r="J99" s="46" t="str">
        <f>IF($D99="", "", IFERROR(INDEX('Types, Rates &amp; Payments'!$E$11:$E$22, MATCH($D99, 'Types, Rates &amp; Payments'!$C$11:$C$22, 0)), ""))</f>
        <v/>
      </c>
      <c r="K99" s="54"/>
      <c r="L99" s="53" t="str">
        <f>IF($O99="", "", IF($E99=$Y$5, IF($D99="", "", $D99), IF(IFERROR(INDEX('Types, Rates &amp; Payments'!$D$32:$D$39, MATCH($O99, 'Types, Rates &amp; Payments'!$C$32:$C$39, 0)), "")="", "", IFERROR(INDEX('Types, Rates &amp; Payments'!$D$32:$D$39, MATCH($O99, 'Types, Rates &amp; Payments'!$C$32:$C$39, 0)), ""))))</f>
        <v/>
      </c>
      <c r="M99" s="54"/>
      <c r="O99" s="11" t="str">
        <f t="shared" si="30"/>
        <v/>
      </c>
      <c r="Q99" s="64">
        <f t="shared" ca="1" si="31"/>
        <v>0</v>
      </c>
      <c r="S99" s="11" t="str">
        <f t="shared" si="32"/>
        <v>Nov 2019</v>
      </c>
      <c r="U99" s="11" t="str">
        <f t="shared" si="33"/>
        <v/>
      </c>
      <c r="W99" s="11" t="str">
        <f t="shared" si="34"/>
        <v/>
      </c>
      <c r="Y99" s="11" t="str">
        <f t="shared" si="35"/>
        <v/>
      </c>
      <c r="AA99" s="49" t="str">
        <f t="shared" ca="1" si="36"/>
        <v/>
      </c>
      <c r="AB99" s="46" t="str">
        <f t="shared" ca="1" si="37"/>
        <v/>
      </c>
      <c r="AD99" s="49" t="str">
        <f t="shared" ca="1" si="38"/>
        <v/>
      </c>
      <c r="AE99" s="46" t="str">
        <f t="shared" ca="1" si="39"/>
        <v/>
      </c>
      <c r="AG99" s="11" t="str">
        <f t="shared" si="40"/>
        <v>CL</v>
      </c>
      <c r="AH99" s="35" t="str">
        <f t="shared" si="25"/>
        <v/>
      </c>
      <c r="AI99" s="15" t="str">
        <f t="shared" si="41"/>
        <v/>
      </c>
      <c r="AJ99" s="15" t="str">
        <f t="shared" si="42"/>
        <v>X</v>
      </c>
      <c r="AK99" s="38" t="str">
        <f t="shared" si="43"/>
        <v/>
      </c>
    </row>
    <row r="100" spans="1:37" x14ac:dyDescent="0.25">
      <c r="A100" s="62" t="str">
        <f t="shared" ca="1" si="26"/>
        <v/>
      </c>
      <c r="B100" s="145">
        <f t="shared" si="27"/>
        <v>43798</v>
      </c>
      <c r="C100" s="62" t="str">
        <f t="shared" ca="1" si="28"/>
        <v/>
      </c>
      <c r="D100" s="159"/>
      <c r="E100" s="122" t="str">
        <f t="shared" si="29"/>
        <v/>
      </c>
      <c r="F100" s="163"/>
      <c r="G100" s="164"/>
      <c r="H100" s="54"/>
      <c r="I100" s="49" t="str">
        <f>IF($D100="", "", IFERROR(INDEX('Types, Rates &amp; Payments'!$D$11:$D$22, MATCH($D100, 'Types, Rates &amp; Payments'!$C$11:$C$22, 0))+$F100, ""))</f>
        <v/>
      </c>
      <c r="J100" s="46" t="str">
        <f>IF($D100="", "", IFERROR(INDEX('Types, Rates &amp; Payments'!$E$11:$E$22, MATCH($D100, 'Types, Rates &amp; Payments'!$C$11:$C$22, 0)), ""))</f>
        <v/>
      </c>
      <c r="K100" s="54"/>
      <c r="L100" s="53" t="str">
        <f>IF($O100="", "", IF($E100=$Y$5, IF($D100="", "", $D100), IF(IFERROR(INDEX('Types, Rates &amp; Payments'!$D$32:$D$39, MATCH($O100, 'Types, Rates &amp; Payments'!$C$32:$C$39, 0)), "")="", "", IFERROR(INDEX('Types, Rates &amp; Payments'!$D$32:$D$39, MATCH($O100, 'Types, Rates &amp; Payments'!$C$32:$C$39, 0)), ""))))</f>
        <v>Half Day</v>
      </c>
      <c r="M100" s="54"/>
      <c r="O100" s="11" t="str">
        <f t="shared" si="30"/>
        <v>Friday</v>
      </c>
      <c r="Q100" s="64">
        <f t="shared" ca="1" si="31"/>
        <v>0</v>
      </c>
      <c r="S100" s="11" t="str">
        <f t="shared" si="32"/>
        <v>Nov 2019</v>
      </c>
      <c r="U100" s="11" t="str">
        <f t="shared" si="33"/>
        <v/>
      </c>
      <c r="W100" s="11" t="str">
        <f t="shared" si="34"/>
        <v/>
      </c>
      <c r="Y100" s="11" t="str">
        <f t="shared" si="35"/>
        <v/>
      </c>
      <c r="AA100" s="49" t="str">
        <f t="shared" ca="1" si="36"/>
        <v/>
      </c>
      <c r="AB100" s="46" t="str">
        <f t="shared" ca="1" si="37"/>
        <v/>
      </c>
      <c r="AD100" s="49" t="str">
        <f t="shared" ca="1" si="38"/>
        <v/>
      </c>
      <c r="AE100" s="46" t="str">
        <f t="shared" ca="1" si="39"/>
        <v/>
      </c>
      <c r="AG100" s="11" t="str">
        <f t="shared" si="40"/>
        <v>OP</v>
      </c>
      <c r="AH100" s="35" t="str">
        <f t="shared" si="25"/>
        <v/>
      </c>
      <c r="AI100" s="15" t="str">
        <f t="shared" si="41"/>
        <v/>
      </c>
      <c r="AJ100" s="15" t="str">
        <f t="shared" si="42"/>
        <v/>
      </c>
      <c r="AK100" s="38" t="str">
        <f t="shared" si="43"/>
        <v/>
      </c>
    </row>
    <row r="101" spans="1:37" x14ac:dyDescent="0.25">
      <c r="A101" s="62" t="str">
        <f t="shared" ca="1" si="26"/>
        <v/>
      </c>
      <c r="B101" s="145">
        <f t="shared" si="27"/>
        <v>43799</v>
      </c>
      <c r="C101" s="62" t="str">
        <f t="shared" ca="1" si="28"/>
        <v/>
      </c>
      <c r="D101" s="159"/>
      <c r="E101" s="122" t="str">
        <f t="shared" si="29"/>
        <v/>
      </c>
      <c r="F101" s="163"/>
      <c r="G101" s="164"/>
      <c r="H101" s="54"/>
      <c r="I101" s="49" t="str">
        <f>IF($D101="", "", IFERROR(INDEX('Types, Rates &amp; Payments'!$D$11:$D$22, MATCH($D101, 'Types, Rates &amp; Payments'!$C$11:$C$22, 0))+$F101, ""))</f>
        <v/>
      </c>
      <c r="J101" s="46" t="str">
        <f>IF($D101="", "", IFERROR(INDEX('Types, Rates &amp; Payments'!$E$11:$E$22, MATCH($D101, 'Types, Rates &amp; Payments'!$C$11:$C$22, 0)), ""))</f>
        <v/>
      </c>
      <c r="K101" s="54"/>
      <c r="L101" s="53" t="str">
        <f>IF($O101="", "", IF($E101=$Y$5, IF($D101="", "", $D101), IF(IFERROR(INDEX('Types, Rates &amp; Payments'!$D$32:$D$39, MATCH($O101, 'Types, Rates &amp; Payments'!$C$32:$C$39, 0)), "")="", "", IFERROR(INDEX('Types, Rates &amp; Payments'!$D$32:$D$39, MATCH($O101, 'Types, Rates &amp; Payments'!$C$32:$C$39, 0)), ""))))</f>
        <v/>
      </c>
      <c r="M101" s="54"/>
      <c r="O101" s="11" t="str">
        <f t="shared" si="30"/>
        <v>Saturday</v>
      </c>
      <c r="Q101" s="64">
        <f t="shared" ca="1" si="31"/>
        <v>0</v>
      </c>
      <c r="S101" s="11" t="str">
        <f t="shared" si="32"/>
        <v>Nov 2019</v>
      </c>
      <c r="U101" s="11" t="str">
        <f t="shared" si="33"/>
        <v/>
      </c>
      <c r="W101" s="11" t="str">
        <f t="shared" si="34"/>
        <v/>
      </c>
      <c r="Y101" s="11" t="str">
        <f t="shared" si="35"/>
        <v/>
      </c>
      <c r="AA101" s="49" t="str">
        <f t="shared" ca="1" si="36"/>
        <v/>
      </c>
      <c r="AB101" s="46" t="str">
        <f t="shared" ca="1" si="37"/>
        <v/>
      </c>
      <c r="AD101" s="49" t="str">
        <f t="shared" ca="1" si="38"/>
        <v/>
      </c>
      <c r="AE101" s="46" t="str">
        <f t="shared" ca="1" si="39"/>
        <v/>
      </c>
      <c r="AG101" s="11" t="str">
        <f t="shared" si="40"/>
        <v>WE</v>
      </c>
      <c r="AH101" s="35" t="str">
        <f t="shared" si="25"/>
        <v/>
      </c>
      <c r="AI101" s="15" t="str">
        <f t="shared" si="41"/>
        <v>X</v>
      </c>
      <c r="AJ101" s="15" t="str">
        <f t="shared" si="42"/>
        <v/>
      </c>
      <c r="AK101" s="38" t="str">
        <f t="shared" si="43"/>
        <v/>
      </c>
    </row>
    <row r="102" spans="1:37" x14ac:dyDescent="0.25">
      <c r="A102" s="62" t="str">
        <f t="shared" ca="1" si="26"/>
        <v/>
      </c>
      <c r="B102" s="145">
        <f t="shared" si="27"/>
        <v>43800</v>
      </c>
      <c r="C102" s="62" t="str">
        <f t="shared" ca="1" si="28"/>
        <v/>
      </c>
      <c r="D102" s="159"/>
      <c r="E102" s="122" t="str">
        <f t="shared" si="29"/>
        <v/>
      </c>
      <c r="F102" s="163"/>
      <c r="G102" s="164"/>
      <c r="H102" s="54"/>
      <c r="I102" s="49" t="str">
        <f>IF($D102="", "", IFERROR(INDEX('Types, Rates &amp; Payments'!$D$11:$D$22, MATCH($D102, 'Types, Rates &amp; Payments'!$C$11:$C$22, 0))+$F102, ""))</f>
        <v/>
      </c>
      <c r="J102" s="46" t="str">
        <f>IF($D102="", "", IFERROR(INDEX('Types, Rates &amp; Payments'!$E$11:$E$22, MATCH($D102, 'Types, Rates &amp; Payments'!$C$11:$C$22, 0)), ""))</f>
        <v/>
      </c>
      <c r="K102" s="54"/>
      <c r="L102" s="53" t="str">
        <f>IF($O102="", "", IF($E102=$Y$5, IF($D102="", "", $D102), IF(IFERROR(INDEX('Types, Rates &amp; Payments'!$D$32:$D$39, MATCH($O102, 'Types, Rates &amp; Payments'!$C$32:$C$39, 0)), "")="", "", IFERROR(INDEX('Types, Rates &amp; Payments'!$D$32:$D$39, MATCH($O102, 'Types, Rates &amp; Payments'!$C$32:$C$39, 0)), ""))))</f>
        <v/>
      </c>
      <c r="M102" s="54"/>
      <c r="O102" s="11" t="str">
        <f t="shared" si="30"/>
        <v>Sunday</v>
      </c>
      <c r="Q102" s="64">
        <f t="shared" ca="1" si="31"/>
        <v>0</v>
      </c>
      <c r="S102" s="11" t="str">
        <f t="shared" si="32"/>
        <v>Dec 2019</v>
      </c>
      <c r="U102" s="11" t="str">
        <f t="shared" si="33"/>
        <v/>
      </c>
      <c r="W102" s="11" t="str">
        <f t="shared" si="34"/>
        <v/>
      </c>
      <c r="Y102" s="11" t="str">
        <f t="shared" si="35"/>
        <v/>
      </c>
      <c r="AA102" s="49" t="str">
        <f t="shared" ca="1" si="36"/>
        <v/>
      </c>
      <c r="AB102" s="46" t="str">
        <f t="shared" ca="1" si="37"/>
        <v/>
      </c>
      <c r="AD102" s="49" t="str">
        <f t="shared" ca="1" si="38"/>
        <v/>
      </c>
      <c r="AE102" s="46" t="str">
        <f t="shared" ca="1" si="39"/>
        <v/>
      </c>
      <c r="AG102" s="11" t="str">
        <f t="shared" si="40"/>
        <v>WE</v>
      </c>
      <c r="AH102" s="35" t="str">
        <f t="shared" si="25"/>
        <v/>
      </c>
      <c r="AI102" s="15" t="str">
        <f t="shared" si="41"/>
        <v>X</v>
      </c>
      <c r="AJ102" s="15" t="str">
        <f t="shared" si="42"/>
        <v/>
      </c>
      <c r="AK102" s="38" t="str">
        <f t="shared" si="43"/>
        <v/>
      </c>
    </row>
    <row r="103" spans="1:37" x14ac:dyDescent="0.25">
      <c r="A103" s="62" t="str">
        <f t="shared" ca="1" si="26"/>
        <v>*</v>
      </c>
      <c r="B103" s="145">
        <f t="shared" si="27"/>
        <v>43801</v>
      </c>
      <c r="C103" s="62" t="str">
        <f t="shared" ca="1" si="28"/>
        <v>*</v>
      </c>
      <c r="D103" s="159"/>
      <c r="E103" s="122" t="str">
        <f t="shared" si="29"/>
        <v/>
      </c>
      <c r="F103" s="163"/>
      <c r="G103" s="164"/>
      <c r="H103" s="54"/>
      <c r="I103" s="49" t="str">
        <f>IF($D103="", "", IFERROR(INDEX('Types, Rates &amp; Payments'!$D$11:$D$22, MATCH($D103, 'Types, Rates &amp; Payments'!$C$11:$C$22, 0))+$F103, ""))</f>
        <v/>
      </c>
      <c r="J103" s="46" t="str">
        <f>IF($D103="", "", IFERROR(INDEX('Types, Rates &amp; Payments'!$E$11:$E$22, MATCH($D103, 'Types, Rates &amp; Payments'!$C$11:$C$22, 0)), ""))</f>
        <v/>
      </c>
      <c r="K103" s="54"/>
      <c r="L103" s="53" t="str">
        <f>IF($O103="", "", IF($E103=$Y$5, IF($D103="", "", $D103), IF(IFERROR(INDEX('Types, Rates &amp; Payments'!$D$32:$D$39, MATCH($O103, 'Types, Rates &amp; Payments'!$C$32:$C$39, 0)), "")="", "", IFERROR(INDEX('Types, Rates &amp; Payments'!$D$32:$D$39, MATCH($O103, 'Types, Rates &amp; Payments'!$C$32:$C$39, 0)), ""))))</f>
        <v>Full Day</v>
      </c>
      <c r="M103" s="54"/>
      <c r="O103" s="11" t="str">
        <f t="shared" si="30"/>
        <v>Monday</v>
      </c>
      <c r="Q103" s="64">
        <f t="shared" ca="1" si="31"/>
        <v>0</v>
      </c>
      <c r="S103" s="11" t="str">
        <f t="shared" si="32"/>
        <v>Dec 2019</v>
      </c>
      <c r="U103" s="11" t="str">
        <f t="shared" si="33"/>
        <v/>
      </c>
      <c r="W103" s="11" t="str">
        <f t="shared" si="34"/>
        <v/>
      </c>
      <c r="Y103" s="11" t="str">
        <f t="shared" si="35"/>
        <v/>
      </c>
      <c r="AA103" s="49" t="str">
        <f t="shared" ca="1" si="36"/>
        <v/>
      </c>
      <c r="AB103" s="46" t="str">
        <f t="shared" ca="1" si="37"/>
        <v/>
      </c>
      <c r="AD103" s="49" t="str">
        <f t="shared" ca="1" si="38"/>
        <v/>
      </c>
      <c r="AE103" s="46" t="str">
        <f t="shared" ca="1" si="39"/>
        <v/>
      </c>
      <c r="AG103" s="11" t="str">
        <f t="shared" si="40"/>
        <v>OP</v>
      </c>
      <c r="AH103" s="35" t="str">
        <f t="shared" si="25"/>
        <v/>
      </c>
      <c r="AI103" s="15" t="str">
        <f t="shared" si="41"/>
        <v/>
      </c>
      <c r="AJ103" s="15" t="str">
        <f t="shared" si="42"/>
        <v/>
      </c>
      <c r="AK103" s="38" t="str">
        <f t="shared" si="43"/>
        <v/>
      </c>
    </row>
    <row r="104" spans="1:37" x14ac:dyDescent="0.25">
      <c r="A104" s="62" t="str">
        <f t="shared" ca="1" si="26"/>
        <v/>
      </c>
      <c r="B104" s="145">
        <f t="shared" si="27"/>
        <v>43802</v>
      </c>
      <c r="C104" s="62" t="str">
        <f t="shared" ca="1" si="28"/>
        <v/>
      </c>
      <c r="D104" s="159"/>
      <c r="E104" s="122" t="str">
        <f t="shared" si="29"/>
        <v/>
      </c>
      <c r="F104" s="163"/>
      <c r="G104" s="164"/>
      <c r="H104" s="54"/>
      <c r="I104" s="49" t="str">
        <f>IF($D104="", "", IFERROR(INDEX('Types, Rates &amp; Payments'!$D$11:$D$22, MATCH($D104, 'Types, Rates &amp; Payments'!$C$11:$C$22, 0))+$F104, ""))</f>
        <v/>
      </c>
      <c r="J104" s="46" t="str">
        <f>IF($D104="", "", IFERROR(INDEX('Types, Rates &amp; Payments'!$E$11:$E$22, MATCH($D104, 'Types, Rates &amp; Payments'!$C$11:$C$22, 0)), ""))</f>
        <v/>
      </c>
      <c r="K104" s="54"/>
      <c r="L104" s="53" t="str">
        <f>IF($O104="", "", IF($E104=$Y$5, IF($D104="", "", $D104), IF(IFERROR(INDEX('Types, Rates &amp; Payments'!$D$32:$D$39, MATCH($O104, 'Types, Rates &amp; Payments'!$C$32:$C$39, 0)), "")="", "", IFERROR(INDEX('Types, Rates &amp; Payments'!$D$32:$D$39, MATCH($O104, 'Types, Rates &amp; Payments'!$C$32:$C$39, 0)), ""))))</f>
        <v>Half Day</v>
      </c>
      <c r="M104" s="54"/>
      <c r="O104" s="11" t="str">
        <f t="shared" si="30"/>
        <v>Tuesday</v>
      </c>
      <c r="Q104" s="64">
        <f t="shared" ca="1" si="31"/>
        <v>0</v>
      </c>
      <c r="S104" s="11" t="str">
        <f t="shared" si="32"/>
        <v>Dec 2019</v>
      </c>
      <c r="U104" s="11" t="str">
        <f t="shared" si="33"/>
        <v/>
      </c>
      <c r="W104" s="11" t="str">
        <f t="shared" si="34"/>
        <v/>
      </c>
      <c r="Y104" s="11" t="str">
        <f t="shared" si="35"/>
        <v/>
      </c>
      <c r="AA104" s="49" t="str">
        <f t="shared" ca="1" si="36"/>
        <v/>
      </c>
      <c r="AB104" s="46" t="str">
        <f t="shared" ca="1" si="37"/>
        <v/>
      </c>
      <c r="AD104" s="49" t="str">
        <f t="shared" ca="1" si="38"/>
        <v/>
      </c>
      <c r="AE104" s="46" t="str">
        <f t="shared" ca="1" si="39"/>
        <v/>
      </c>
      <c r="AG104" s="11" t="str">
        <f t="shared" si="40"/>
        <v>OP</v>
      </c>
      <c r="AH104" s="35" t="str">
        <f t="shared" si="25"/>
        <v/>
      </c>
      <c r="AI104" s="15" t="str">
        <f t="shared" si="41"/>
        <v/>
      </c>
      <c r="AJ104" s="15" t="str">
        <f t="shared" si="42"/>
        <v/>
      </c>
      <c r="AK104" s="38" t="str">
        <f t="shared" si="43"/>
        <v/>
      </c>
    </row>
    <row r="105" spans="1:37" x14ac:dyDescent="0.25">
      <c r="A105" s="62" t="str">
        <f t="shared" ca="1" si="26"/>
        <v/>
      </c>
      <c r="B105" s="145">
        <f t="shared" si="27"/>
        <v>43803</v>
      </c>
      <c r="C105" s="62" t="str">
        <f t="shared" ca="1" si="28"/>
        <v/>
      </c>
      <c r="D105" s="159"/>
      <c r="E105" s="122" t="str">
        <f t="shared" si="29"/>
        <v/>
      </c>
      <c r="F105" s="163"/>
      <c r="G105" s="164"/>
      <c r="H105" s="54"/>
      <c r="I105" s="49" t="str">
        <f>IF($D105="", "", IFERROR(INDEX('Types, Rates &amp; Payments'!$D$11:$D$22, MATCH($D105, 'Types, Rates &amp; Payments'!$C$11:$C$22, 0))+$F105, ""))</f>
        <v/>
      </c>
      <c r="J105" s="46" t="str">
        <f>IF($D105="", "", IFERROR(INDEX('Types, Rates &amp; Payments'!$E$11:$E$22, MATCH($D105, 'Types, Rates &amp; Payments'!$C$11:$C$22, 0)), ""))</f>
        <v/>
      </c>
      <c r="K105" s="54"/>
      <c r="L105" s="53" t="str">
        <f>IF($O105="", "", IF($E105=$Y$5, IF($D105="", "", $D105), IF(IFERROR(INDEX('Types, Rates &amp; Payments'!$D$32:$D$39, MATCH($O105, 'Types, Rates &amp; Payments'!$C$32:$C$39, 0)), "")="", "", IFERROR(INDEX('Types, Rates &amp; Payments'!$D$32:$D$39, MATCH($O105, 'Types, Rates &amp; Payments'!$C$32:$C$39, 0)), ""))))</f>
        <v>Full Day</v>
      </c>
      <c r="M105" s="54"/>
      <c r="O105" s="11" t="str">
        <f t="shared" si="30"/>
        <v>Wednesday</v>
      </c>
      <c r="Q105" s="64">
        <f t="shared" ca="1" si="31"/>
        <v>0</v>
      </c>
      <c r="S105" s="11" t="str">
        <f t="shared" si="32"/>
        <v>Dec 2019</v>
      </c>
      <c r="U105" s="11" t="str">
        <f t="shared" si="33"/>
        <v/>
      </c>
      <c r="W105" s="11" t="str">
        <f t="shared" si="34"/>
        <v/>
      </c>
      <c r="Y105" s="11" t="str">
        <f t="shared" si="35"/>
        <v/>
      </c>
      <c r="AA105" s="49" t="str">
        <f t="shared" ca="1" si="36"/>
        <v/>
      </c>
      <c r="AB105" s="46" t="str">
        <f t="shared" ca="1" si="37"/>
        <v/>
      </c>
      <c r="AD105" s="49" t="str">
        <f t="shared" ca="1" si="38"/>
        <v/>
      </c>
      <c r="AE105" s="46" t="str">
        <f t="shared" ca="1" si="39"/>
        <v/>
      </c>
      <c r="AG105" s="11" t="str">
        <f t="shared" si="40"/>
        <v>OP</v>
      </c>
      <c r="AH105" s="35" t="str">
        <f t="shared" si="25"/>
        <v/>
      </c>
      <c r="AI105" s="15" t="str">
        <f t="shared" si="41"/>
        <v/>
      </c>
      <c r="AJ105" s="15" t="str">
        <f t="shared" si="42"/>
        <v/>
      </c>
      <c r="AK105" s="38" t="str">
        <f t="shared" si="43"/>
        <v/>
      </c>
    </row>
    <row r="106" spans="1:37" x14ac:dyDescent="0.25">
      <c r="A106" s="62" t="str">
        <f t="shared" ca="1" si="26"/>
        <v/>
      </c>
      <c r="B106" s="145">
        <f t="shared" si="27"/>
        <v>43804</v>
      </c>
      <c r="C106" s="62" t="str">
        <f t="shared" ca="1" si="28"/>
        <v/>
      </c>
      <c r="D106" s="159"/>
      <c r="E106" s="122" t="str">
        <f t="shared" si="29"/>
        <v/>
      </c>
      <c r="F106" s="163"/>
      <c r="G106" s="164"/>
      <c r="H106" s="54"/>
      <c r="I106" s="49" t="str">
        <f>IF($D106="", "", IFERROR(INDEX('Types, Rates &amp; Payments'!$D$11:$D$22, MATCH($D106, 'Types, Rates &amp; Payments'!$C$11:$C$22, 0))+$F106, ""))</f>
        <v/>
      </c>
      <c r="J106" s="46" t="str">
        <f>IF($D106="", "", IFERROR(INDEX('Types, Rates &amp; Payments'!$E$11:$E$22, MATCH($D106, 'Types, Rates &amp; Payments'!$C$11:$C$22, 0)), ""))</f>
        <v/>
      </c>
      <c r="K106" s="54"/>
      <c r="L106" s="53" t="str">
        <f>IF($O106="", "", IF($E106=$Y$5, IF($D106="", "", $D106), IF(IFERROR(INDEX('Types, Rates &amp; Payments'!$D$32:$D$39, MATCH($O106, 'Types, Rates &amp; Payments'!$C$32:$C$39, 0)), "")="", "", IFERROR(INDEX('Types, Rates &amp; Payments'!$D$32:$D$39, MATCH($O106, 'Types, Rates &amp; Payments'!$C$32:$C$39, 0)), ""))))</f>
        <v/>
      </c>
      <c r="M106" s="54"/>
      <c r="O106" s="11" t="str">
        <f t="shared" si="30"/>
        <v/>
      </c>
      <c r="Q106" s="64">
        <f t="shared" ca="1" si="31"/>
        <v>0</v>
      </c>
      <c r="S106" s="11" t="str">
        <f t="shared" si="32"/>
        <v>Dec 2019</v>
      </c>
      <c r="U106" s="11" t="str">
        <f t="shared" si="33"/>
        <v/>
      </c>
      <c r="W106" s="11" t="str">
        <f t="shared" si="34"/>
        <v/>
      </c>
      <c r="Y106" s="11" t="str">
        <f t="shared" si="35"/>
        <v/>
      </c>
      <c r="AA106" s="49" t="str">
        <f t="shared" ca="1" si="36"/>
        <v/>
      </c>
      <c r="AB106" s="46" t="str">
        <f t="shared" ca="1" si="37"/>
        <v/>
      </c>
      <c r="AD106" s="49" t="str">
        <f t="shared" ca="1" si="38"/>
        <v/>
      </c>
      <c r="AE106" s="46" t="str">
        <f t="shared" ca="1" si="39"/>
        <v/>
      </c>
      <c r="AG106" s="11" t="str">
        <f t="shared" si="40"/>
        <v>CL</v>
      </c>
      <c r="AH106" s="35" t="str">
        <f t="shared" si="25"/>
        <v/>
      </c>
      <c r="AI106" s="15" t="str">
        <f t="shared" si="41"/>
        <v/>
      </c>
      <c r="AJ106" s="15" t="str">
        <f t="shared" si="42"/>
        <v>X</v>
      </c>
      <c r="AK106" s="38" t="str">
        <f t="shared" si="43"/>
        <v/>
      </c>
    </row>
    <row r="107" spans="1:37" x14ac:dyDescent="0.25">
      <c r="A107" s="62" t="str">
        <f t="shared" ca="1" si="26"/>
        <v/>
      </c>
      <c r="B107" s="145">
        <f t="shared" si="27"/>
        <v>43805</v>
      </c>
      <c r="C107" s="62" t="str">
        <f t="shared" ca="1" si="28"/>
        <v/>
      </c>
      <c r="D107" s="159"/>
      <c r="E107" s="122" t="str">
        <f t="shared" si="29"/>
        <v/>
      </c>
      <c r="F107" s="163"/>
      <c r="G107" s="164"/>
      <c r="H107" s="54"/>
      <c r="I107" s="49" t="str">
        <f>IF($D107="", "", IFERROR(INDEX('Types, Rates &amp; Payments'!$D$11:$D$22, MATCH($D107, 'Types, Rates &amp; Payments'!$C$11:$C$22, 0))+$F107, ""))</f>
        <v/>
      </c>
      <c r="J107" s="46" t="str">
        <f>IF($D107="", "", IFERROR(INDEX('Types, Rates &amp; Payments'!$E$11:$E$22, MATCH($D107, 'Types, Rates &amp; Payments'!$C$11:$C$22, 0)), ""))</f>
        <v/>
      </c>
      <c r="K107" s="54"/>
      <c r="L107" s="53" t="str">
        <f>IF($O107="", "", IF($E107=$Y$5, IF($D107="", "", $D107), IF(IFERROR(INDEX('Types, Rates &amp; Payments'!$D$32:$D$39, MATCH($O107, 'Types, Rates &amp; Payments'!$C$32:$C$39, 0)), "")="", "", IFERROR(INDEX('Types, Rates &amp; Payments'!$D$32:$D$39, MATCH($O107, 'Types, Rates &amp; Payments'!$C$32:$C$39, 0)), ""))))</f>
        <v>Half Day</v>
      </c>
      <c r="M107" s="54"/>
      <c r="O107" s="11" t="str">
        <f t="shared" si="30"/>
        <v>Friday</v>
      </c>
      <c r="Q107" s="64">
        <f t="shared" ca="1" si="31"/>
        <v>0</v>
      </c>
      <c r="S107" s="11" t="str">
        <f t="shared" si="32"/>
        <v>Dec 2019</v>
      </c>
      <c r="U107" s="11" t="str">
        <f t="shared" si="33"/>
        <v/>
      </c>
      <c r="W107" s="11" t="str">
        <f t="shared" si="34"/>
        <v/>
      </c>
      <c r="Y107" s="11" t="str">
        <f t="shared" si="35"/>
        <v/>
      </c>
      <c r="AA107" s="49" t="str">
        <f t="shared" ca="1" si="36"/>
        <v/>
      </c>
      <c r="AB107" s="46" t="str">
        <f t="shared" ca="1" si="37"/>
        <v/>
      </c>
      <c r="AD107" s="49" t="str">
        <f t="shared" ca="1" si="38"/>
        <v/>
      </c>
      <c r="AE107" s="46" t="str">
        <f t="shared" ca="1" si="39"/>
        <v/>
      </c>
      <c r="AG107" s="11" t="str">
        <f t="shared" si="40"/>
        <v>OP</v>
      </c>
      <c r="AH107" s="35" t="str">
        <f t="shared" si="25"/>
        <v/>
      </c>
      <c r="AI107" s="15" t="str">
        <f t="shared" si="41"/>
        <v/>
      </c>
      <c r="AJ107" s="15" t="str">
        <f t="shared" si="42"/>
        <v/>
      </c>
      <c r="AK107" s="38" t="str">
        <f t="shared" si="43"/>
        <v/>
      </c>
    </row>
    <row r="108" spans="1:37" x14ac:dyDescent="0.25">
      <c r="A108" s="62" t="str">
        <f t="shared" ca="1" si="26"/>
        <v/>
      </c>
      <c r="B108" s="145">
        <f t="shared" si="27"/>
        <v>43806</v>
      </c>
      <c r="C108" s="62" t="str">
        <f t="shared" ca="1" si="28"/>
        <v/>
      </c>
      <c r="D108" s="159"/>
      <c r="E108" s="122" t="str">
        <f t="shared" si="29"/>
        <v/>
      </c>
      <c r="F108" s="163"/>
      <c r="G108" s="164"/>
      <c r="H108" s="54"/>
      <c r="I108" s="49" t="str">
        <f>IF($D108="", "", IFERROR(INDEX('Types, Rates &amp; Payments'!$D$11:$D$22, MATCH($D108, 'Types, Rates &amp; Payments'!$C$11:$C$22, 0))+$F108, ""))</f>
        <v/>
      </c>
      <c r="J108" s="46" t="str">
        <f>IF($D108="", "", IFERROR(INDEX('Types, Rates &amp; Payments'!$E$11:$E$22, MATCH($D108, 'Types, Rates &amp; Payments'!$C$11:$C$22, 0)), ""))</f>
        <v/>
      </c>
      <c r="K108" s="54"/>
      <c r="L108" s="53" t="str">
        <f>IF($O108="", "", IF($E108=$Y$5, IF($D108="", "", $D108), IF(IFERROR(INDEX('Types, Rates &amp; Payments'!$D$32:$D$39, MATCH($O108, 'Types, Rates &amp; Payments'!$C$32:$C$39, 0)), "")="", "", IFERROR(INDEX('Types, Rates &amp; Payments'!$D$32:$D$39, MATCH($O108, 'Types, Rates &amp; Payments'!$C$32:$C$39, 0)), ""))))</f>
        <v/>
      </c>
      <c r="M108" s="54"/>
      <c r="O108" s="11" t="str">
        <f t="shared" si="30"/>
        <v>Saturday</v>
      </c>
      <c r="Q108" s="64">
        <f t="shared" ca="1" si="31"/>
        <v>0</v>
      </c>
      <c r="S108" s="11" t="str">
        <f t="shared" si="32"/>
        <v>Dec 2019</v>
      </c>
      <c r="U108" s="11" t="str">
        <f t="shared" si="33"/>
        <v/>
      </c>
      <c r="W108" s="11" t="str">
        <f t="shared" si="34"/>
        <v/>
      </c>
      <c r="Y108" s="11" t="str">
        <f t="shared" si="35"/>
        <v/>
      </c>
      <c r="AA108" s="49" t="str">
        <f t="shared" ca="1" si="36"/>
        <v/>
      </c>
      <c r="AB108" s="46" t="str">
        <f t="shared" ca="1" si="37"/>
        <v/>
      </c>
      <c r="AD108" s="49" t="str">
        <f t="shared" ca="1" si="38"/>
        <v/>
      </c>
      <c r="AE108" s="46" t="str">
        <f t="shared" ca="1" si="39"/>
        <v/>
      </c>
      <c r="AG108" s="11" t="str">
        <f t="shared" si="40"/>
        <v>WE</v>
      </c>
      <c r="AH108" s="35" t="str">
        <f t="shared" si="25"/>
        <v/>
      </c>
      <c r="AI108" s="15" t="str">
        <f t="shared" si="41"/>
        <v>X</v>
      </c>
      <c r="AJ108" s="15" t="str">
        <f t="shared" si="42"/>
        <v/>
      </c>
      <c r="AK108" s="38" t="str">
        <f t="shared" si="43"/>
        <v/>
      </c>
    </row>
    <row r="109" spans="1:37" x14ac:dyDescent="0.25">
      <c r="A109" s="62" t="str">
        <f t="shared" ca="1" si="26"/>
        <v/>
      </c>
      <c r="B109" s="145">
        <f t="shared" si="27"/>
        <v>43807</v>
      </c>
      <c r="C109" s="62" t="str">
        <f t="shared" ca="1" si="28"/>
        <v/>
      </c>
      <c r="D109" s="159"/>
      <c r="E109" s="122" t="str">
        <f t="shared" si="29"/>
        <v/>
      </c>
      <c r="F109" s="163"/>
      <c r="G109" s="164"/>
      <c r="H109" s="54"/>
      <c r="I109" s="49" t="str">
        <f>IF($D109="", "", IFERROR(INDEX('Types, Rates &amp; Payments'!$D$11:$D$22, MATCH($D109, 'Types, Rates &amp; Payments'!$C$11:$C$22, 0))+$F109, ""))</f>
        <v/>
      </c>
      <c r="J109" s="46" t="str">
        <f>IF($D109="", "", IFERROR(INDEX('Types, Rates &amp; Payments'!$E$11:$E$22, MATCH($D109, 'Types, Rates &amp; Payments'!$C$11:$C$22, 0)), ""))</f>
        <v/>
      </c>
      <c r="K109" s="54"/>
      <c r="L109" s="53" t="str">
        <f>IF($O109="", "", IF($E109=$Y$5, IF($D109="", "", $D109), IF(IFERROR(INDEX('Types, Rates &amp; Payments'!$D$32:$D$39, MATCH($O109, 'Types, Rates &amp; Payments'!$C$32:$C$39, 0)), "")="", "", IFERROR(INDEX('Types, Rates &amp; Payments'!$D$32:$D$39, MATCH($O109, 'Types, Rates &amp; Payments'!$C$32:$C$39, 0)), ""))))</f>
        <v/>
      </c>
      <c r="M109" s="54"/>
      <c r="O109" s="11" t="str">
        <f t="shared" si="30"/>
        <v>Sunday</v>
      </c>
      <c r="Q109" s="64">
        <f t="shared" ca="1" si="31"/>
        <v>0</v>
      </c>
      <c r="S109" s="11" t="str">
        <f t="shared" si="32"/>
        <v>Dec 2019</v>
      </c>
      <c r="U109" s="11" t="str">
        <f t="shared" si="33"/>
        <v/>
      </c>
      <c r="W109" s="11" t="str">
        <f t="shared" si="34"/>
        <v/>
      </c>
      <c r="Y109" s="11" t="str">
        <f t="shared" si="35"/>
        <v/>
      </c>
      <c r="AA109" s="49" t="str">
        <f t="shared" ca="1" si="36"/>
        <v/>
      </c>
      <c r="AB109" s="46" t="str">
        <f t="shared" ca="1" si="37"/>
        <v/>
      </c>
      <c r="AD109" s="49" t="str">
        <f t="shared" ca="1" si="38"/>
        <v/>
      </c>
      <c r="AE109" s="46" t="str">
        <f t="shared" ca="1" si="39"/>
        <v/>
      </c>
      <c r="AG109" s="11" t="str">
        <f t="shared" si="40"/>
        <v>WE</v>
      </c>
      <c r="AH109" s="35" t="str">
        <f t="shared" si="25"/>
        <v/>
      </c>
      <c r="AI109" s="15" t="str">
        <f t="shared" si="41"/>
        <v>X</v>
      </c>
      <c r="AJ109" s="15" t="str">
        <f t="shared" si="42"/>
        <v/>
      </c>
      <c r="AK109" s="38" t="str">
        <f t="shared" si="43"/>
        <v/>
      </c>
    </row>
    <row r="110" spans="1:37" x14ac:dyDescent="0.25">
      <c r="A110" s="62" t="str">
        <f t="shared" ca="1" si="26"/>
        <v/>
      </c>
      <c r="B110" s="145">
        <f t="shared" si="27"/>
        <v>43808</v>
      </c>
      <c r="C110" s="62" t="str">
        <f t="shared" ca="1" si="28"/>
        <v/>
      </c>
      <c r="D110" s="159"/>
      <c r="E110" s="122" t="str">
        <f t="shared" si="29"/>
        <v/>
      </c>
      <c r="F110" s="163"/>
      <c r="G110" s="164"/>
      <c r="H110" s="54"/>
      <c r="I110" s="49" t="str">
        <f>IF($D110="", "", IFERROR(INDEX('Types, Rates &amp; Payments'!$D$11:$D$22, MATCH($D110, 'Types, Rates &amp; Payments'!$C$11:$C$22, 0))+$F110, ""))</f>
        <v/>
      </c>
      <c r="J110" s="46" t="str">
        <f>IF($D110="", "", IFERROR(INDEX('Types, Rates &amp; Payments'!$E$11:$E$22, MATCH($D110, 'Types, Rates &amp; Payments'!$C$11:$C$22, 0)), ""))</f>
        <v/>
      </c>
      <c r="K110" s="54"/>
      <c r="L110" s="53" t="str">
        <f>IF($O110="", "", IF($E110=$Y$5, IF($D110="", "", $D110), IF(IFERROR(INDEX('Types, Rates &amp; Payments'!$D$32:$D$39, MATCH($O110, 'Types, Rates &amp; Payments'!$C$32:$C$39, 0)), "")="", "", IFERROR(INDEX('Types, Rates &amp; Payments'!$D$32:$D$39, MATCH($O110, 'Types, Rates &amp; Payments'!$C$32:$C$39, 0)), ""))))</f>
        <v>Full Day</v>
      </c>
      <c r="M110" s="54"/>
      <c r="O110" s="11" t="str">
        <f t="shared" si="30"/>
        <v>Monday</v>
      </c>
      <c r="Q110" s="64">
        <f t="shared" ca="1" si="31"/>
        <v>0</v>
      </c>
      <c r="S110" s="11" t="str">
        <f t="shared" si="32"/>
        <v>Dec 2019</v>
      </c>
      <c r="U110" s="11" t="str">
        <f t="shared" si="33"/>
        <v/>
      </c>
      <c r="W110" s="11" t="str">
        <f t="shared" si="34"/>
        <v/>
      </c>
      <c r="Y110" s="11" t="str">
        <f t="shared" si="35"/>
        <v/>
      </c>
      <c r="AA110" s="49" t="str">
        <f t="shared" ca="1" si="36"/>
        <v/>
      </c>
      <c r="AB110" s="46" t="str">
        <f t="shared" ca="1" si="37"/>
        <v/>
      </c>
      <c r="AD110" s="49" t="str">
        <f t="shared" ca="1" si="38"/>
        <v/>
      </c>
      <c r="AE110" s="46" t="str">
        <f t="shared" ca="1" si="39"/>
        <v/>
      </c>
      <c r="AG110" s="11" t="str">
        <f t="shared" si="40"/>
        <v>OP</v>
      </c>
      <c r="AH110" s="35" t="str">
        <f t="shared" si="25"/>
        <v/>
      </c>
      <c r="AI110" s="15" t="str">
        <f t="shared" si="41"/>
        <v/>
      </c>
      <c r="AJ110" s="15" t="str">
        <f t="shared" si="42"/>
        <v/>
      </c>
      <c r="AK110" s="38" t="str">
        <f t="shared" si="43"/>
        <v/>
      </c>
    </row>
    <row r="111" spans="1:37" x14ac:dyDescent="0.25">
      <c r="A111" s="62" t="str">
        <f t="shared" ca="1" si="26"/>
        <v/>
      </c>
      <c r="B111" s="145">
        <f t="shared" si="27"/>
        <v>43809</v>
      </c>
      <c r="C111" s="62" t="str">
        <f t="shared" ca="1" si="28"/>
        <v/>
      </c>
      <c r="D111" s="159"/>
      <c r="E111" s="122" t="str">
        <f t="shared" si="29"/>
        <v/>
      </c>
      <c r="F111" s="163"/>
      <c r="G111" s="164"/>
      <c r="H111" s="54"/>
      <c r="I111" s="49" t="str">
        <f>IF($D111="", "", IFERROR(INDEX('Types, Rates &amp; Payments'!$D$11:$D$22, MATCH($D111, 'Types, Rates &amp; Payments'!$C$11:$C$22, 0))+$F111, ""))</f>
        <v/>
      </c>
      <c r="J111" s="46" t="str">
        <f>IF($D111="", "", IFERROR(INDEX('Types, Rates &amp; Payments'!$E$11:$E$22, MATCH($D111, 'Types, Rates &amp; Payments'!$C$11:$C$22, 0)), ""))</f>
        <v/>
      </c>
      <c r="K111" s="54"/>
      <c r="L111" s="53" t="str">
        <f>IF($O111="", "", IF($E111=$Y$5, IF($D111="", "", $D111), IF(IFERROR(INDEX('Types, Rates &amp; Payments'!$D$32:$D$39, MATCH($O111, 'Types, Rates &amp; Payments'!$C$32:$C$39, 0)), "")="", "", IFERROR(INDEX('Types, Rates &amp; Payments'!$D$32:$D$39, MATCH($O111, 'Types, Rates &amp; Payments'!$C$32:$C$39, 0)), ""))))</f>
        <v>Half Day</v>
      </c>
      <c r="M111" s="54"/>
      <c r="O111" s="11" t="str">
        <f t="shared" si="30"/>
        <v>Tuesday</v>
      </c>
      <c r="Q111" s="64">
        <f t="shared" ca="1" si="31"/>
        <v>0</v>
      </c>
      <c r="S111" s="11" t="str">
        <f t="shared" si="32"/>
        <v>Dec 2019</v>
      </c>
      <c r="U111" s="11" t="str">
        <f t="shared" si="33"/>
        <v/>
      </c>
      <c r="W111" s="11" t="str">
        <f t="shared" si="34"/>
        <v/>
      </c>
      <c r="Y111" s="11" t="str">
        <f t="shared" si="35"/>
        <v/>
      </c>
      <c r="AA111" s="49" t="str">
        <f t="shared" ca="1" si="36"/>
        <v/>
      </c>
      <c r="AB111" s="46" t="str">
        <f t="shared" ca="1" si="37"/>
        <v/>
      </c>
      <c r="AD111" s="49" t="str">
        <f t="shared" ca="1" si="38"/>
        <v/>
      </c>
      <c r="AE111" s="46" t="str">
        <f t="shared" ca="1" si="39"/>
        <v/>
      </c>
      <c r="AG111" s="11" t="str">
        <f t="shared" si="40"/>
        <v>OP</v>
      </c>
      <c r="AH111" s="35" t="str">
        <f t="shared" si="25"/>
        <v/>
      </c>
      <c r="AI111" s="15" t="str">
        <f t="shared" si="41"/>
        <v/>
      </c>
      <c r="AJ111" s="15" t="str">
        <f t="shared" si="42"/>
        <v/>
      </c>
      <c r="AK111" s="38" t="str">
        <f t="shared" si="43"/>
        <v/>
      </c>
    </row>
    <row r="112" spans="1:37" x14ac:dyDescent="0.25">
      <c r="A112" s="62" t="str">
        <f t="shared" ca="1" si="26"/>
        <v/>
      </c>
      <c r="B112" s="145">
        <f t="shared" si="27"/>
        <v>43810</v>
      </c>
      <c r="C112" s="62" t="str">
        <f t="shared" ca="1" si="28"/>
        <v/>
      </c>
      <c r="D112" s="159"/>
      <c r="E112" s="122" t="str">
        <f t="shared" si="29"/>
        <v/>
      </c>
      <c r="F112" s="163"/>
      <c r="G112" s="164"/>
      <c r="H112" s="54"/>
      <c r="I112" s="49" t="str">
        <f>IF($D112="", "", IFERROR(INDEX('Types, Rates &amp; Payments'!$D$11:$D$22, MATCH($D112, 'Types, Rates &amp; Payments'!$C$11:$C$22, 0))+$F112, ""))</f>
        <v/>
      </c>
      <c r="J112" s="46" t="str">
        <f>IF($D112="", "", IFERROR(INDEX('Types, Rates &amp; Payments'!$E$11:$E$22, MATCH($D112, 'Types, Rates &amp; Payments'!$C$11:$C$22, 0)), ""))</f>
        <v/>
      </c>
      <c r="K112" s="54"/>
      <c r="L112" s="53" t="str">
        <f>IF($O112="", "", IF($E112=$Y$5, IF($D112="", "", $D112), IF(IFERROR(INDEX('Types, Rates &amp; Payments'!$D$32:$D$39, MATCH($O112, 'Types, Rates &amp; Payments'!$C$32:$C$39, 0)), "")="", "", IFERROR(INDEX('Types, Rates &amp; Payments'!$D$32:$D$39, MATCH($O112, 'Types, Rates &amp; Payments'!$C$32:$C$39, 0)), ""))))</f>
        <v>Full Day</v>
      </c>
      <c r="M112" s="54"/>
      <c r="O112" s="11" t="str">
        <f t="shared" si="30"/>
        <v>Wednesday</v>
      </c>
      <c r="Q112" s="64">
        <f t="shared" ca="1" si="31"/>
        <v>0</v>
      </c>
      <c r="S112" s="11" t="str">
        <f t="shared" si="32"/>
        <v>Dec 2019</v>
      </c>
      <c r="U112" s="11" t="str">
        <f t="shared" si="33"/>
        <v/>
      </c>
      <c r="W112" s="11" t="str">
        <f t="shared" si="34"/>
        <v/>
      </c>
      <c r="Y112" s="11" t="str">
        <f t="shared" si="35"/>
        <v/>
      </c>
      <c r="AA112" s="49" t="str">
        <f t="shared" ca="1" si="36"/>
        <v/>
      </c>
      <c r="AB112" s="46" t="str">
        <f t="shared" ca="1" si="37"/>
        <v/>
      </c>
      <c r="AD112" s="49" t="str">
        <f t="shared" ca="1" si="38"/>
        <v/>
      </c>
      <c r="AE112" s="46" t="str">
        <f t="shared" ca="1" si="39"/>
        <v/>
      </c>
      <c r="AG112" s="11" t="str">
        <f t="shared" si="40"/>
        <v>OP</v>
      </c>
      <c r="AH112" s="35" t="str">
        <f t="shared" si="25"/>
        <v/>
      </c>
      <c r="AI112" s="15" t="str">
        <f t="shared" si="41"/>
        <v/>
      </c>
      <c r="AJ112" s="15" t="str">
        <f t="shared" si="42"/>
        <v/>
      </c>
      <c r="AK112" s="38" t="str">
        <f t="shared" si="43"/>
        <v/>
      </c>
    </row>
    <row r="113" spans="1:37" x14ac:dyDescent="0.25">
      <c r="A113" s="62" t="str">
        <f t="shared" ca="1" si="26"/>
        <v/>
      </c>
      <c r="B113" s="145">
        <f t="shared" si="27"/>
        <v>43811</v>
      </c>
      <c r="C113" s="62" t="str">
        <f t="shared" ca="1" si="28"/>
        <v/>
      </c>
      <c r="D113" s="159"/>
      <c r="E113" s="122" t="str">
        <f t="shared" si="29"/>
        <v/>
      </c>
      <c r="F113" s="163"/>
      <c r="G113" s="164"/>
      <c r="H113" s="54"/>
      <c r="I113" s="49" t="str">
        <f>IF($D113="", "", IFERROR(INDEX('Types, Rates &amp; Payments'!$D$11:$D$22, MATCH($D113, 'Types, Rates &amp; Payments'!$C$11:$C$22, 0))+$F113, ""))</f>
        <v/>
      </c>
      <c r="J113" s="46" t="str">
        <f>IF($D113="", "", IFERROR(INDEX('Types, Rates &amp; Payments'!$E$11:$E$22, MATCH($D113, 'Types, Rates &amp; Payments'!$C$11:$C$22, 0)), ""))</f>
        <v/>
      </c>
      <c r="K113" s="54"/>
      <c r="L113" s="53" t="str">
        <f>IF($O113="", "", IF($E113=$Y$5, IF($D113="", "", $D113), IF(IFERROR(INDEX('Types, Rates &amp; Payments'!$D$32:$D$39, MATCH($O113, 'Types, Rates &amp; Payments'!$C$32:$C$39, 0)), "")="", "", IFERROR(INDEX('Types, Rates &amp; Payments'!$D$32:$D$39, MATCH($O113, 'Types, Rates &amp; Payments'!$C$32:$C$39, 0)), ""))))</f>
        <v/>
      </c>
      <c r="M113" s="54"/>
      <c r="O113" s="11" t="str">
        <f t="shared" si="30"/>
        <v/>
      </c>
      <c r="Q113" s="64">
        <f t="shared" ca="1" si="31"/>
        <v>0</v>
      </c>
      <c r="S113" s="11" t="str">
        <f t="shared" si="32"/>
        <v>Dec 2019</v>
      </c>
      <c r="U113" s="11" t="str">
        <f t="shared" si="33"/>
        <v/>
      </c>
      <c r="W113" s="11" t="str">
        <f t="shared" si="34"/>
        <v/>
      </c>
      <c r="Y113" s="11" t="str">
        <f t="shared" si="35"/>
        <v/>
      </c>
      <c r="AA113" s="49" t="str">
        <f t="shared" ca="1" si="36"/>
        <v/>
      </c>
      <c r="AB113" s="46" t="str">
        <f t="shared" ca="1" si="37"/>
        <v/>
      </c>
      <c r="AD113" s="49" t="str">
        <f t="shared" ca="1" si="38"/>
        <v/>
      </c>
      <c r="AE113" s="46" t="str">
        <f t="shared" ca="1" si="39"/>
        <v/>
      </c>
      <c r="AG113" s="11" t="str">
        <f t="shared" si="40"/>
        <v>CL</v>
      </c>
      <c r="AH113" s="35" t="str">
        <f t="shared" si="25"/>
        <v/>
      </c>
      <c r="AI113" s="15" t="str">
        <f t="shared" si="41"/>
        <v/>
      </c>
      <c r="AJ113" s="15" t="str">
        <f t="shared" si="42"/>
        <v>X</v>
      </c>
      <c r="AK113" s="38" t="str">
        <f t="shared" si="43"/>
        <v/>
      </c>
    </row>
    <row r="114" spans="1:37" x14ac:dyDescent="0.25">
      <c r="A114" s="62" t="str">
        <f t="shared" ca="1" si="26"/>
        <v/>
      </c>
      <c r="B114" s="145">
        <f t="shared" si="27"/>
        <v>43812</v>
      </c>
      <c r="C114" s="62" t="str">
        <f t="shared" ca="1" si="28"/>
        <v/>
      </c>
      <c r="D114" s="159"/>
      <c r="E114" s="122" t="str">
        <f t="shared" si="29"/>
        <v/>
      </c>
      <c r="F114" s="163"/>
      <c r="G114" s="164"/>
      <c r="H114" s="54"/>
      <c r="I114" s="49" t="str">
        <f>IF($D114="", "", IFERROR(INDEX('Types, Rates &amp; Payments'!$D$11:$D$22, MATCH($D114, 'Types, Rates &amp; Payments'!$C$11:$C$22, 0))+$F114, ""))</f>
        <v/>
      </c>
      <c r="J114" s="46" t="str">
        <f>IF($D114="", "", IFERROR(INDEX('Types, Rates &amp; Payments'!$E$11:$E$22, MATCH($D114, 'Types, Rates &amp; Payments'!$C$11:$C$22, 0)), ""))</f>
        <v/>
      </c>
      <c r="K114" s="54"/>
      <c r="L114" s="53" t="str">
        <f>IF($O114="", "", IF($E114=$Y$5, IF($D114="", "", $D114), IF(IFERROR(INDEX('Types, Rates &amp; Payments'!$D$32:$D$39, MATCH($O114, 'Types, Rates &amp; Payments'!$C$32:$C$39, 0)), "")="", "", IFERROR(INDEX('Types, Rates &amp; Payments'!$D$32:$D$39, MATCH($O114, 'Types, Rates &amp; Payments'!$C$32:$C$39, 0)), ""))))</f>
        <v>Half Day</v>
      </c>
      <c r="M114" s="54"/>
      <c r="O114" s="11" t="str">
        <f t="shared" si="30"/>
        <v>Friday</v>
      </c>
      <c r="Q114" s="64">
        <f t="shared" ca="1" si="31"/>
        <v>0</v>
      </c>
      <c r="S114" s="11" t="str">
        <f t="shared" si="32"/>
        <v>Dec 2019</v>
      </c>
      <c r="U114" s="11" t="str">
        <f t="shared" si="33"/>
        <v/>
      </c>
      <c r="W114" s="11" t="str">
        <f t="shared" si="34"/>
        <v/>
      </c>
      <c r="Y114" s="11" t="str">
        <f t="shared" si="35"/>
        <v/>
      </c>
      <c r="AA114" s="49" t="str">
        <f t="shared" ca="1" si="36"/>
        <v/>
      </c>
      <c r="AB114" s="46" t="str">
        <f t="shared" ca="1" si="37"/>
        <v/>
      </c>
      <c r="AD114" s="49" t="str">
        <f t="shared" ca="1" si="38"/>
        <v/>
      </c>
      <c r="AE114" s="46" t="str">
        <f t="shared" ca="1" si="39"/>
        <v/>
      </c>
      <c r="AG114" s="11" t="str">
        <f t="shared" si="40"/>
        <v>OP</v>
      </c>
      <c r="AH114" s="35" t="str">
        <f t="shared" si="25"/>
        <v/>
      </c>
      <c r="AI114" s="15" t="str">
        <f t="shared" si="41"/>
        <v/>
      </c>
      <c r="AJ114" s="15" t="str">
        <f t="shared" si="42"/>
        <v/>
      </c>
      <c r="AK114" s="38" t="str">
        <f t="shared" si="43"/>
        <v/>
      </c>
    </row>
    <row r="115" spans="1:37" x14ac:dyDescent="0.25">
      <c r="A115" s="62" t="str">
        <f t="shared" ca="1" si="26"/>
        <v/>
      </c>
      <c r="B115" s="145">
        <f t="shared" si="27"/>
        <v>43813</v>
      </c>
      <c r="C115" s="62" t="str">
        <f t="shared" ca="1" si="28"/>
        <v/>
      </c>
      <c r="D115" s="159"/>
      <c r="E115" s="122" t="str">
        <f t="shared" si="29"/>
        <v/>
      </c>
      <c r="F115" s="163"/>
      <c r="G115" s="164"/>
      <c r="H115" s="54"/>
      <c r="I115" s="49" t="str">
        <f>IF($D115="", "", IFERROR(INDEX('Types, Rates &amp; Payments'!$D$11:$D$22, MATCH($D115, 'Types, Rates &amp; Payments'!$C$11:$C$22, 0))+$F115, ""))</f>
        <v/>
      </c>
      <c r="J115" s="46" t="str">
        <f>IF($D115="", "", IFERROR(INDEX('Types, Rates &amp; Payments'!$E$11:$E$22, MATCH($D115, 'Types, Rates &amp; Payments'!$C$11:$C$22, 0)), ""))</f>
        <v/>
      </c>
      <c r="K115" s="54"/>
      <c r="L115" s="53" t="str">
        <f>IF($O115="", "", IF($E115=$Y$5, IF($D115="", "", $D115), IF(IFERROR(INDEX('Types, Rates &amp; Payments'!$D$32:$D$39, MATCH($O115, 'Types, Rates &amp; Payments'!$C$32:$C$39, 0)), "")="", "", IFERROR(INDEX('Types, Rates &amp; Payments'!$D$32:$D$39, MATCH($O115, 'Types, Rates &amp; Payments'!$C$32:$C$39, 0)), ""))))</f>
        <v/>
      </c>
      <c r="M115" s="54"/>
      <c r="O115" s="11" t="str">
        <f t="shared" si="30"/>
        <v>Saturday</v>
      </c>
      <c r="Q115" s="64">
        <f t="shared" ca="1" si="31"/>
        <v>0</v>
      </c>
      <c r="S115" s="11" t="str">
        <f t="shared" si="32"/>
        <v>Dec 2019</v>
      </c>
      <c r="U115" s="11" t="str">
        <f t="shared" si="33"/>
        <v/>
      </c>
      <c r="W115" s="11" t="str">
        <f t="shared" si="34"/>
        <v/>
      </c>
      <c r="Y115" s="11" t="str">
        <f t="shared" si="35"/>
        <v/>
      </c>
      <c r="AA115" s="49" t="str">
        <f t="shared" ca="1" si="36"/>
        <v/>
      </c>
      <c r="AB115" s="46" t="str">
        <f t="shared" ca="1" si="37"/>
        <v/>
      </c>
      <c r="AD115" s="49" t="str">
        <f t="shared" ca="1" si="38"/>
        <v/>
      </c>
      <c r="AE115" s="46" t="str">
        <f t="shared" ca="1" si="39"/>
        <v/>
      </c>
      <c r="AG115" s="11" t="str">
        <f t="shared" si="40"/>
        <v>WE</v>
      </c>
      <c r="AH115" s="35" t="str">
        <f t="shared" si="25"/>
        <v/>
      </c>
      <c r="AI115" s="15" t="str">
        <f t="shared" si="41"/>
        <v>X</v>
      </c>
      <c r="AJ115" s="15" t="str">
        <f t="shared" si="42"/>
        <v/>
      </c>
      <c r="AK115" s="38" t="str">
        <f t="shared" si="43"/>
        <v/>
      </c>
    </row>
    <row r="116" spans="1:37" x14ac:dyDescent="0.25">
      <c r="A116" s="62" t="str">
        <f t="shared" ca="1" si="26"/>
        <v/>
      </c>
      <c r="B116" s="145">
        <f t="shared" si="27"/>
        <v>43814</v>
      </c>
      <c r="C116" s="62" t="str">
        <f t="shared" ca="1" si="28"/>
        <v/>
      </c>
      <c r="D116" s="159"/>
      <c r="E116" s="122" t="str">
        <f t="shared" si="29"/>
        <v/>
      </c>
      <c r="F116" s="163"/>
      <c r="G116" s="164"/>
      <c r="H116" s="54"/>
      <c r="I116" s="49" t="str">
        <f>IF($D116="", "", IFERROR(INDEX('Types, Rates &amp; Payments'!$D$11:$D$22, MATCH($D116, 'Types, Rates &amp; Payments'!$C$11:$C$22, 0))+$F116, ""))</f>
        <v/>
      </c>
      <c r="J116" s="46" t="str">
        <f>IF($D116="", "", IFERROR(INDEX('Types, Rates &amp; Payments'!$E$11:$E$22, MATCH($D116, 'Types, Rates &amp; Payments'!$C$11:$C$22, 0)), ""))</f>
        <v/>
      </c>
      <c r="K116" s="54"/>
      <c r="L116" s="53" t="str">
        <f>IF($O116="", "", IF($E116=$Y$5, IF($D116="", "", $D116), IF(IFERROR(INDEX('Types, Rates &amp; Payments'!$D$32:$D$39, MATCH($O116, 'Types, Rates &amp; Payments'!$C$32:$C$39, 0)), "")="", "", IFERROR(INDEX('Types, Rates &amp; Payments'!$D$32:$D$39, MATCH($O116, 'Types, Rates &amp; Payments'!$C$32:$C$39, 0)), ""))))</f>
        <v/>
      </c>
      <c r="M116" s="54"/>
      <c r="O116" s="11" t="str">
        <f t="shared" si="30"/>
        <v>Sunday</v>
      </c>
      <c r="Q116" s="64">
        <f t="shared" ca="1" si="31"/>
        <v>0</v>
      </c>
      <c r="S116" s="11" t="str">
        <f t="shared" si="32"/>
        <v>Dec 2019</v>
      </c>
      <c r="U116" s="11" t="str">
        <f t="shared" si="33"/>
        <v/>
      </c>
      <c r="W116" s="11" t="str">
        <f t="shared" si="34"/>
        <v/>
      </c>
      <c r="Y116" s="11" t="str">
        <f t="shared" si="35"/>
        <v/>
      </c>
      <c r="AA116" s="49" t="str">
        <f t="shared" ca="1" si="36"/>
        <v/>
      </c>
      <c r="AB116" s="46" t="str">
        <f t="shared" ca="1" si="37"/>
        <v/>
      </c>
      <c r="AD116" s="49" t="str">
        <f t="shared" ca="1" si="38"/>
        <v/>
      </c>
      <c r="AE116" s="46" t="str">
        <f t="shared" ca="1" si="39"/>
        <v/>
      </c>
      <c r="AG116" s="11" t="str">
        <f t="shared" si="40"/>
        <v>WE</v>
      </c>
      <c r="AH116" s="35" t="str">
        <f t="shared" si="25"/>
        <v/>
      </c>
      <c r="AI116" s="15" t="str">
        <f t="shared" si="41"/>
        <v>X</v>
      </c>
      <c r="AJ116" s="15" t="str">
        <f t="shared" si="42"/>
        <v/>
      </c>
      <c r="AK116" s="38" t="str">
        <f t="shared" si="43"/>
        <v/>
      </c>
    </row>
    <row r="117" spans="1:37" x14ac:dyDescent="0.25">
      <c r="A117" s="62" t="str">
        <f t="shared" ca="1" si="26"/>
        <v/>
      </c>
      <c r="B117" s="145">
        <f t="shared" si="27"/>
        <v>43815</v>
      </c>
      <c r="C117" s="62" t="str">
        <f t="shared" ca="1" si="28"/>
        <v/>
      </c>
      <c r="D117" s="159"/>
      <c r="E117" s="122" t="str">
        <f t="shared" si="29"/>
        <v/>
      </c>
      <c r="F117" s="163"/>
      <c r="G117" s="164"/>
      <c r="H117" s="54"/>
      <c r="I117" s="49" t="str">
        <f>IF($D117="", "", IFERROR(INDEX('Types, Rates &amp; Payments'!$D$11:$D$22, MATCH($D117, 'Types, Rates &amp; Payments'!$C$11:$C$22, 0))+$F117, ""))</f>
        <v/>
      </c>
      <c r="J117" s="46" t="str">
        <f>IF($D117="", "", IFERROR(INDEX('Types, Rates &amp; Payments'!$E$11:$E$22, MATCH($D117, 'Types, Rates &amp; Payments'!$C$11:$C$22, 0)), ""))</f>
        <v/>
      </c>
      <c r="K117" s="54"/>
      <c r="L117" s="53" t="str">
        <f>IF($O117="", "", IF($E117=$Y$5, IF($D117="", "", $D117), IF(IFERROR(INDEX('Types, Rates &amp; Payments'!$D$32:$D$39, MATCH($O117, 'Types, Rates &amp; Payments'!$C$32:$C$39, 0)), "")="", "", IFERROR(INDEX('Types, Rates &amp; Payments'!$D$32:$D$39, MATCH($O117, 'Types, Rates &amp; Payments'!$C$32:$C$39, 0)), ""))))</f>
        <v>Full Day</v>
      </c>
      <c r="M117" s="54"/>
      <c r="O117" s="11" t="str">
        <f t="shared" si="30"/>
        <v>Monday</v>
      </c>
      <c r="Q117" s="64">
        <f t="shared" ca="1" si="31"/>
        <v>0</v>
      </c>
      <c r="S117" s="11" t="str">
        <f t="shared" si="32"/>
        <v>Dec 2019</v>
      </c>
      <c r="U117" s="11" t="str">
        <f t="shared" si="33"/>
        <v/>
      </c>
      <c r="W117" s="11" t="str">
        <f t="shared" si="34"/>
        <v/>
      </c>
      <c r="Y117" s="11" t="str">
        <f t="shared" si="35"/>
        <v/>
      </c>
      <c r="AA117" s="49" t="str">
        <f t="shared" ca="1" si="36"/>
        <v/>
      </c>
      <c r="AB117" s="46" t="str">
        <f t="shared" ca="1" si="37"/>
        <v/>
      </c>
      <c r="AD117" s="49" t="str">
        <f t="shared" ca="1" si="38"/>
        <v/>
      </c>
      <c r="AE117" s="46" t="str">
        <f t="shared" ca="1" si="39"/>
        <v/>
      </c>
      <c r="AG117" s="11" t="str">
        <f t="shared" si="40"/>
        <v>OP</v>
      </c>
      <c r="AH117" s="35" t="str">
        <f t="shared" si="25"/>
        <v/>
      </c>
      <c r="AI117" s="15" t="str">
        <f t="shared" si="41"/>
        <v/>
      </c>
      <c r="AJ117" s="15" t="str">
        <f t="shared" si="42"/>
        <v/>
      </c>
      <c r="AK117" s="38" t="str">
        <f t="shared" si="43"/>
        <v/>
      </c>
    </row>
    <row r="118" spans="1:37" x14ac:dyDescent="0.25">
      <c r="A118" s="62" t="str">
        <f t="shared" ca="1" si="26"/>
        <v/>
      </c>
      <c r="B118" s="145">
        <f t="shared" si="27"/>
        <v>43816</v>
      </c>
      <c r="C118" s="62" t="str">
        <f t="shared" ca="1" si="28"/>
        <v/>
      </c>
      <c r="D118" s="159"/>
      <c r="E118" s="122" t="str">
        <f t="shared" si="29"/>
        <v/>
      </c>
      <c r="F118" s="163"/>
      <c r="G118" s="164"/>
      <c r="H118" s="54"/>
      <c r="I118" s="49" t="str">
        <f>IF($D118="", "", IFERROR(INDEX('Types, Rates &amp; Payments'!$D$11:$D$22, MATCH($D118, 'Types, Rates &amp; Payments'!$C$11:$C$22, 0))+$F118, ""))</f>
        <v/>
      </c>
      <c r="J118" s="46" t="str">
        <f>IF($D118="", "", IFERROR(INDEX('Types, Rates &amp; Payments'!$E$11:$E$22, MATCH($D118, 'Types, Rates &amp; Payments'!$C$11:$C$22, 0)), ""))</f>
        <v/>
      </c>
      <c r="K118" s="54"/>
      <c r="L118" s="53" t="str">
        <f>IF($O118="", "", IF($E118=$Y$5, IF($D118="", "", $D118), IF(IFERROR(INDEX('Types, Rates &amp; Payments'!$D$32:$D$39, MATCH($O118, 'Types, Rates &amp; Payments'!$C$32:$C$39, 0)), "")="", "", IFERROR(INDEX('Types, Rates &amp; Payments'!$D$32:$D$39, MATCH($O118, 'Types, Rates &amp; Payments'!$C$32:$C$39, 0)), ""))))</f>
        <v>Half Day</v>
      </c>
      <c r="M118" s="54"/>
      <c r="O118" s="11" t="str">
        <f t="shared" si="30"/>
        <v>Tuesday</v>
      </c>
      <c r="Q118" s="64">
        <f t="shared" ca="1" si="31"/>
        <v>0</v>
      </c>
      <c r="S118" s="11" t="str">
        <f t="shared" si="32"/>
        <v>Dec 2019</v>
      </c>
      <c r="U118" s="11" t="str">
        <f t="shared" si="33"/>
        <v/>
      </c>
      <c r="W118" s="11" t="str">
        <f t="shared" si="34"/>
        <v/>
      </c>
      <c r="Y118" s="11" t="str">
        <f t="shared" si="35"/>
        <v/>
      </c>
      <c r="AA118" s="49" t="str">
        <f t="shared" ca="1" si="36"/>
        <v/>
      </c>
      <c r="AB118" s="46" t="str">
        <f t="shared" ca="1" si="37"/>
        <v/>
      </c>
      <c r="AD118" s="49" t="str">
        <f t="shared" ca="1" si="38"/>
        <v/>
      </c>
      <c r="AE118" s="46" t="str">
        <f t="shared" ca="1" si="39"/>
        <v/>
      </c>
      <c r="AG118" s="11" t="str">
        <f t="shared" si="40"/>
        <v>OP</v>
      </c>
      <c r="AH118" s="35" t="str">
        <f t="shared" si="25"/>
        <v/>
      </c>
      <c r="AI118" s="15" t="str">
        <f t="shared" si="41"/>
        <v/>
      </c>
      <c r="AJ118" s="15" t="str">
        <f t="shared" si="42"/>
        <v/>
      </c>
      <c r="AK118" s="38" t="str">
        <f t="shared" si="43"/>
        <v/>
      </c>
    </row>
    <row r="119" spans="1:37" x14ac:dyDescent="0.25">
      <c r="A119" s="62" t="str">
        <f t="shared" ca="1" si="26"/>
        <v/>
      </c>
      <c r="B119" s="145">
        <f t="shared" si="27"/>
        <v>43817</v>
      </c>
      <c r="C119" s="62" t="str">
        <f t="shared" ca="1" si="28"/>
        <v/>
      </c>
      <c r="D119" s="159"/>
      <c r="E119" s="122" t="str">
        <f t="shared" si="29"/>
        <v/>
      </c>
      <c r="F119" s="163"/>
      <c r="G119" s="164"/>
      <c r="H119" s="54"/>
      <c r="I119" s="49" t="str">
        <f>IF($D119="", "", IFERROR(INDEX('Types, Rates &amp; Payments'!$D$11:$D$22, MATCH($D119, 'Types, Rates &amp; Payments'!$C$11:$C$22, 0))+$F119, ""))</f>
        <v/>
      </c>
      <c r="J119" s="46" t="str">
        <f>IF($D119="", "", IFERROR(INDEX('Types, Rates &amp; Payments'!$E$11:$E$22, MATCH($D119, 'Types, Rates &amp; Payments'!$C$11:$C$22, 0)), ""))</f>
        <v/>
      </c>
      <c r="K119" s="54"/>
      <c r="L119" s="53" t="str">
        <f>IF($O119="", "", IF($E119=$Y$5, IF($D119="", "", $D119), IF(IFERROR(INDEX('Types, Rates &amp; Payments'!$D$32:$D$39, MATCH($O119, 'Types, Rates &amp; Payments'!$C$32:$C$39, 0)), "")="", "", IFERROR(INDEX('Types, Rates &amp; Payments'!$D$32:$D$39, MATCH($O119, 'Types, Rates &amp; Payments'!$C$32:$C$39, 0)), ""))))</f>
        <v>Full Day</v>
      </c>
      <c r="M119" s="54"/>
      <c r="O119" s="11" t="str">
        <f t="shared" si="30"/>
        <v>Wednesday</v>
      </c>
      <c r="Q119" s="64">
        <f t="shared" ca="1" si="31"/>
        <v>0</v>
      </c>
      <c r="S119" s="11" t="str">
        <f t="shared" si="32"/>
        <v>Dec 2019</v>
      </c>
      <c r="U119" s="11" t="str">
        <f t="shared" si="33"/>
        <v/>
      </c>
      <c r="W119" s="11" t="str">
        <f t="shared" si="34"/>
        <v/>
      </c>
      <c r="Y119" s="11" t="str">
        <f t="shared" si="35"/>
        <v/>
      </c>
      <c r="AA119" s="49" t="str">
        <f t="shared" ca="1" si="36"/>
        <v/>
      </c>
      <c r="AB119" s="46" t="str">
        <f t="shared" ca="1" si="37"/>
        <v/>
      </c>
      <c r="AD119" s="49" t="str">
        <f t="shared" ca="1" si="38"/>
        <v/>
      </c>
      <c r="AE119" s="46" t="str">
        <f t="shared" ca="1" si="39"/>
        <v/>
      </c>
      <c r="AG119" s="11" t="str">
        <f t="shared" si="40"/>
        <v>OP</v>
      </c>
      <c r="AH119" s="35" t="str">
        <f t="shared" si="25"/>
        <v/>
      </c>
      <c r="AI119" s="15" t="str">
        <f t="shared" si="41"/>
        <v/>
      </c>
      <c r="AJ119" s="15" t="str">
        <f t="shared" si="42"/>
        <v/>
      </c>
      <c r="AK119" s="38" t="str">
        <f t="shared" si="43"/>
        <v/>
      </c>
    </row>
    <row r="120" spans="1:37" x14ac:dyDescent="0.25">
      <c r="A120" s="62" t="str">
        <f t="shared" ca="1" si="26"/>
        <v/>
      </c>
      <c r="B120" s="145">
        <f t="shared" si="27"/>
        <v>43818</v>
      </c>
      <c r="C120" s="62" t="str">
        <f t="shared" ca="1" si="28"/>
        <v/>
      </c>
      <c r="D120" s="159"/>
      <c r="E120" s="122" t="str">
        <f t="shared" si="29"/>
        <v/>
      </c>
      <c r="F120" s="163"/>
      <c r="G120" s="164"/>
      <c r="H120" s="54"/>
      <c r="I120" s="49" t="str">
        <f>IF($D120="", "", IFERROR(INDEX('Types, Rates &amp; Payments'!$D$11:$D$22, MATCH($D120, 'Types, Rates &amp; Payments'!$C$11:$C$22, 0))+$F120, ""))</f>
        <v/>
      </c>
      <c r="J120" s="46" t="str">
        <f>IF($D120="", "", IFERROR(INDEX('Types, Rates &amp; Payments'!$E$11:$E$22, MATCH($D120, 'Types, Rates &amp; Payments'!$C$11:$C$22, 0)), ""))</f>
        <v/>
      </c>
      <c r="K120" s="54"/>
      <c r="L120" s="53" t="str">
        <f>IF($O120="", "", IF($E120=$Y$5, IF($D120="", "", $D120), IF(IFERROR(INDEX('Types, Rates &amp; Payments'!$D$32:$D$39, MATCH($O120, 'Types, Rates &amp; Payments'!$C$32:$C$39, 0)), "")="", "", IFERROR(INDEX('Types, Rates &amp; Payments'!$D$32:$D$39, MATCH($O120, 'Types, Rates &amp; Payments'!$C$32:$C$39, 0)), ""))))</f>
        <v/>
      </c>
      <c r="M120" s="54"/>
      <c r="O120" s="11" t="str">
        <f t="shared" si="30"/>
        <v/>
      </c>
      <c r="Q120" s="64">
        <f t="shared" ca="1" si="31"/>
        <v>0</v>
      </c>
      <c r="S120" s="11" t="str">
        <f t="shared" si="32"/>
        <v>Dec 2019</v>
      </c>
      <c r="U120" s="11" t="str">
        <f t="shared" si="33"/>
        <v/>
      </c>
      <c r="W120" s="11" t="str">
        <f t="shared" si="34"/>
        <v/>
      </c>
      <c r="Y120" s="11" t="str">
        <f t="shared" si="35"/>
        <v/>
      </c>
      <c r="AA120" s="49" t="str">
        <f t="shared" ca="1" si="36"/>
        <v/>
      </c>
      <c r="AB120" s="46" t="str">
        <f t="shared" ca="1" si="37"/>
        <v/>
      </c>
      <c r="AD120" s="49" t="str">
        <f t="shared" ca="1" si="38"/>
        <v/>
      </c>
      <c r="AE120" s="46" t="str">
        <f t="shared" ca="1" si="39"/>
        <v/>
      </c>
      <c r="AG120" s="11" t="str">
        <f t="shared" si="40"/>
        <v>CL</v>
      </c>
      <c r="AH120" s="35" t="str">
        <f t="shared" si="25"/>
        <v/>
      </c>
      <c r="AI120" s="15" t="str">
        <f t="shared" si="41"/>
        <v/>
      </c>
      <c r="AJ120" s="15" t="str">
        <f t="shared" si="42"/>
        <v>X</v>
      </c>
      <c r="AK120" s="38" t="str">
        <f t="shared" si="43"/>
        <v/>
      </c>
    </row>
    <row r="121" spans="1:37" x14ac:dyDescent="0.25">
      <c r="A121" s="62" t="str">
        <f t="shared" ca="1" si="26"/>
        <v/>
      </c>
      <c r="B121" s="145">
        <f t="shared" si="27"/>
        <v>43819</v>
      </c>
      <c r="C121" s="62" t="str">
        <f t="shared" ca="1" si="28"/>
        <v/>
      </c>
      <c r="D121" s="159"/>
      <c r="E121" s="122" t="str">
        <f t="shared" si="29"/>
        <v/>
      </c>
      <c r="F121" s="163"/>
      <c r="G121" s="164"/>
      <c r="H121" s="54"/>
      <c r="I121" s="49" t="str">
        <f>IF($D121="", "", IFERROR(INDEX('Types, Rates &amp; Payments'!$D$11:$D$22, MATCH($D121, 'Types, Rates &amp; Payments'!$C$11:$C$22, 0))+$F121, ""))</f>
        <v/>
      </c>
      <c r="J121" s="46" t="str">
        <f>IF($D121="", "", IFERROR(INDEX('Types, Rates &amp; Payments'!$E$11:$E$22, MATCH($D121, 'Types, Rates &amp; Payments'!$C$11:$C$22, 0)), ""))</f>
        <v/>
      </c>
      <c r="K121" s="54"/>
      <c r="L121" s="53" t="str">
        <f>IF($O121="", "", IF($E121=$Y$5, IF($D121="", "", $D121), IF(IFERROR(INDEX('Types, Rates &amp; Payments'!$D$32:$D$39, MATCH($O121, 'Types, Rates &amp; Payments'!$C$32:$C$39, 0)), "")="", "", IFERROR(INDEX('Types, Rates &amp; Payments'!$D$32:$D$39, MATCH($O121, 'Types, Rates &amp; Payments'!$C$32:$C$39, 0)), ""))))</f>
        <v/>
      </c>
      <c r="M121" s="54"/>
      <c r="O121" s="11" t="str">
        <f t="shared" si="30"/>
        <v/>
      </c>
      <c r="Q121" s="64">
        <f t="shared" ca="1" si="31"/>
        <v>0</v>
      </c>
      <c r="S121" s="11" t="str">
        <f t="shared" si="32"/>
        <v>Dec 2019</v>
      </c>
      <c r="U121" s="11" t="str">
        <f t="shared" si="33"/>
        <v/>
      </c>
      <c r="W121" s="11" t="str">
        <f t="shared" si="34"/>
        <v/>
      </c>
      <c r="Y121" s="11" t="str">
        <f t="shared" si="35"/>
        <v/>
      </c>
      <c r="AA121" s="49" t="str">
        <f t="shared" ca="1" si="36"/>
        <v/>
      </c>
      <c r="AB121" s="46" t="str">
        <f t="shared" ca="1" si="37"/>
        <v/>
      </c>
      <c r="AD121" s="49" t="str">
        <f t="shared" ca="1" si="38"/>
        <v/>
      </c>
      <c r="AE121" s="46" t="str">
        <f t="shared" ca="1" si="39"/>
        <v/>
      </c>
      <c r="AG121" s="11" t="str">
        <f t="shared" si="40"/>
        <v>SH</v>
      </c>
      <c r="AH121" s="35" t="str">
        <f t="shared" si="25"/>
        <v/>
      </c>
      <c r="AI121" s="15" t="str">
        <f t="shared" si="41"/>
        <v/>
      </c>
      <c r="AJ121" s="15" t="str">
        <f t="shared" si="42"/>
        <v/>
      </c>
      <c r="AK121" s="38" t="str">
        <f t="shared" si="43"/>
        <v>X</v>
      </c>
    </row>
    <row r="122" spans="1:37" x14ac:dyDescent="0.25">
      <c r="A122" s="62" t="str">
        <f t="shared" ca="1" si="26"/>
        <v/>
      </c>
      <c r="B122" s="145">
        <f t="shared" si="27"/>
        <v>43820</v>
      </c>
      <c r="C122" s="62" t="str">
        <f t="shared" ca="1" si="28"/>
        <v/>
      </c>
      <c r="D122" s="159"/>
      <c r="E122" s="122" t="str">
        <f t="shared" si="29"/>
        <v/>
      </c>
      <c r="F122" s="163"/>
      <c r="G122" s="164"/>
      <c r="H122" s="54"/>
      <c r="I122" s="49" t="str">
        <f>IF($D122="", "", IFERROR(INDEX('Types, Rates &amp; Payments'!$D$11:$D$22, MATCH($D122, 'Types, Rates &amp; Payments'!$C$11:$C$22, 0))+$F122, ""))</f>
        <v/>
      </c>
      <c r="J122" s="46" t="str">
        <f>IF($D122="", "", IFERROR(INDEX('Types, Rates &amp; Payments'!$E$11:$E$22, MATCH($D122, 'Types, Rates &amp; Payments'!$C$11:$C$22, 0)), ""))</f>
        <v/>
      </c>
      <c r="K122" s="54"/>
      <c r="L122" s="53" t="str">
        <f>IF($O122="", "", IF($E122=$Y$5, IF($D122="", "", $D122), IF(IFERROR(INDEX('Types, Rates &amp; Payments'!$D$32:$D$39, MATCH($O122, 'Types, Rates &amp; Payments'!$C$32:$C$39, 0)), "")="", "", IFERROR(INDEX('Types, Rates &amp; Payments'!$D$32:$D$39, MATCH($O122, 'Types, Rates &amp; Payments'!$C$32:$C$39, 0)), ""))))</f>
        <v/>
      </c>
      <c r="M122" s="54"/>
      <c r="O122" s="11" t="str">
        <f t="shared" si="30"/>
        <v/>
      </c>
      <c r="Q122" s="64">
        <f t="shared" ca="1" si="31"/>
        <v>0</v>
      </c>
      <c r="S122" s="11" t="str">
        <f t="shared" si="32"/>
        <v>Dec 2019</v>
      </c>
      <c r="U122" s="11" t="str">
        <f t="shared" si="33"/>
        <v/>
      </c>
      <c r="W122" s="11" t="str">
        <f t="shared" si="34"/>
        <v/>
      </c>
      <c r="Y122" s="11" t="str">
        <f t="shared" si="35"/>
        <v/>
      </c>
      <c r="AA122" s="49" t="str">
        <f t="shared" ca="1" si="36"/>
        <v/>
      </c>
      <c r="AB122" s="46" t="str">
        <f t="shared" ca="1" si="37"/>
        <v/>
      </c>
      <c r="AD122" s="49" t="str">
        <f t="shared" ca="1" si="38"/>
        <v/>
      </c>
      <c r="AE122" s="46" t="str">
        <f t="shared" ca="1" si="39"/>
        <v/>
      </c>
      <c r="AG122" s="11" t="str">
        <f t="shared" si="40"/>
        <v>SH</v>
      </c>
      <c r="AH122" s="35" t="str">
        <f t="shared" si="25"/>
        <v/>
      </c>
      <c r="AI122" s="15" t="str">
        <f t="shared" si="41"/>
        <v>X</v>
      </c>
      <c r="AJ122" s="15" t="str">
        <f t="shared" si="42"/>
        <v/>
      </c>
      <c r="AK122" s="38" t="str">
        <f t="shared" si="43"/>
        <v>X</v>
      </c>
    </row>
    <row r="123" spans="1:37" x14ac:dyDescent="0.25">
      <c r="A123" s="62" t="str">
        <f t="shared" ca="1" si="26"/>
        <v/>
      </c>
      <c r="B123" s="145">
        <f t="shared" si="27"/>
        <v>43821</v>
      </c>
      <c r="C123" s="62" t="str">
        <f t="shared" ca="1" si="28"/>
        <v/>
      </c>
      <c r="D123" s="159"/>
      <c r="E123" s="122" t="str">
        <f t="shared" si="29"/>
        <v/>
      </c>
      <c r="F123" s="163"/>
      <c r="G123" s="164"/>
      <c r="H123" s="54"/>
      <c r="I123" s="49" t="str">
        <f>IF($D123="", "", IFERROR(INDEX('Types, Rates &amp; Payments'!$D$11:$D$22, MATCH($D123, 'Types, Rates &amp; Payments'!$C$11:$C$22, 0))+$F123, ""))</f>
        <v/>
      </c>
      <c r="J123" s="46" t="str">
        <f>IF($D123="", "", IFERROR(INDEX('Types, Rates &amp; Payments'!$E$11:$E$22, MATCH($D123, 'Types, Rates &amp; Payments'!$C$11:$C$22, 0)), ""))</f>
        <v/>
      </c>
      <c r="K123" s="54"/>
      <c r="L123" s="53" t="str">
        <f>IF($O123="", "", IF($E123=$Y$5, IF($D123="", "", $D123), IF(IFERROR(INDEX('Types, Rates &amp; Payments'!$D$32:$D$39, MATCH($O123, 'Types, Rates &amp; Payments'!$C$32:$C$39, 0)), "")="", "", IFERROR(INDEX('Types, Rates &amp; Payments'!$D$32:$D$39, MATCH($O123, 'Types, Rates &amp; Payments'!$C$32:$C$39, 0)), ""))))</f>
        <v/>
      </c>
      <c r="M123" s="54"/>
      <c r="O123" s="11" t="str">
        <f t="shared" si="30"/>
        <v/>
      </c>
      <c r="Q123" s="64">
        <f t="shared" ca="1" si="31"/>
        <v>0</v>
      </c>
      <c r="S123" s="11" t="str">
        <f t="shared" si="32"/>
        <v>Dec 2019</v>
      </c>
      <c r="U123" s="11" t="str">
        <f t="shared" si="33"/>
        <v/>
      </c>
      <c r="W123" s="11" t="str">
        <f t="shared" si="34"/>
        <v/>
      </c>
      <c r="Y123" s="11" t="str">
        <f t="shared" si="35"/>
        <v/>
      </c>
      <c r="AA123" s="49" t="str">
        <f t="shared" ca="1" si="36"/>
        <v/>
      </c>
      <c r="AB123" s="46" t="str">
        <f t="shared" ca="1" si="37"/>
        <v/>
      </c>
      <c r="AD123" s="49" t="str">
        <f t="shared" ca="1" si="38"/>
        <v/>
      </c>
      <c r="AE123" s="46" t="str">
        <f t="shared" ca="1" si="39"/>
        <v/>
      </c>
      <c r="AG123" s="11" t="str">
        <f t="shared" si="40"/>
        <v>SH</v>
      </c>
      <c r="AH123" s="35" t="str">
        <f t="shared" si="25"/>
        <v/>
      </c>
      <c r="AI123" s="15" t="str">
        <f t="shared" si="41"/>
        <v>X</v>
      </c>
      <c r="AJ123" s="15" t="str">
        <f t="shared" si="42"/>
        <v/>
      </c>
      <c r="AK123" s="38" t="str">
        <f t="shared" si="43"/>
        <v>X</v>
      </c>
    </row>
    <row r="124" spans="1:37" x14ac:dyDescent="0.25">
      <c r="A124" s="62" t="str">
        <f t="shared" ca="1" si="26"/>
        <v/>
      </c>
      <c r="B124" s="145">
        <f t="shared" si="27"/>
        <v>43822</v>
      </c>
      <c r="C124" s="62" t="str">
        <f t="shared" ca="1" si="28"/>
        <v/>
      </c>
      <c r="D124" s="159"/>
      <c r="E124" s="122" t="str">
        <f t="shared" si="29"/>
        <v/>
      </c>
      <c r="F124" s="163"/>
      <c r="G124" s="164"/>
      <c r="H124" s="54"/>
      <c r="I124" s="49" t="str">
        <f>IF($D124="", "", IFERROR(INDEX('Types, Rates &amp; Payments'!$D$11:$D$22, MATCH($D124, 'Types, Rates &amp; Payments'!$C$11:$C$22, 0))+$F124, ""))</f>
        <v/>
      </c>
      <c r="J124" s="46" t="str">
        <f>IF($D124="", "", IFERROR(INDEX('Types, Rates &amp; Payments'!$E$11:$E$22, MATCH($D124, 'Types, Rates &amp; Payments'!$C$11:$C$22, 0)), ""))</f>
        <v/>
      </c>
      <c r="K124" s="54"/>
      <c r="L124" s="53" t="str">
        <f>IF($O124="", "", IF($E124=$Y$5, IF($D124="", "", $D124), IF(IFERROR(INDEX('Types, Rates &amp; Payments'!$D$32:$D$39, MATCH($O124, 'Types, Rates &amp; Payments'!$C$32:$C$39, 0)), "")="", "", IFERROR(INDEX('Types, Rates &amp; Payments'!$D$32:$D$39, MATCH($O124, 'Types, Rates &amp; Payments'!$C$32:$C$39, 0)), ""))))</f>
        <v/>
      </c>
      <c r="M124" s="54"/>
      <c r="O124" s="11" t="str">
        <f t="shared" si="30"/>
        <v/>
      </c>
      <c r="Q124" s="64">
        <f t="shared" ca="1" si="31"/>
        <v>0</v>
      </c>
      <c r="S124" s="11" t="str">
        <f t="shared" si="32"/>
        <v>Dec 2019</v>
      </c>
      <c r="U124" s="11" t="str">
        <f t="shared" si="33"/>
        <v/>
      </c>
      <c r="W124" s="11" t="str">
        <f t="shared" si="34"/>
        <v/>
      </c>
      <c r="Y124" s="11" t="str">
        <f t="shared" si="35"/>
        <v/>
      </c>
      <c r="AA124" s="49" t="str">
        <f t="shared" ca="1" si="36"/>
        <v/>
      </c>
      <c r="AB124" s="46" t="str">
        <f t="shared" ca="1" si="37"/>
        <v/>
      </c>
      <c r="AD124" s="49" t="str">
        <f t="shared" ca="1" si="38"/>
        <v/>
      </c>
      <c r="AE124" s="46" t="str">
        <f t="shared" ca="1" si="39"/>
        <v/>
      </c>
      <c r="AG124" s="11" t="str">
        <f t="shared" si="40"/>
        <v>SH</v>
      </c>
      <c r="AH124" s="35" t="str">
        <f t="shared" si="25"/>
        <v/>
      </c>
      <c r="AI124" s="15" t="str">
        <f t="shared" si="41"/>
        <v/>
      </c>
      <c r="AJ124" s="15" t="str">
        <f t="shared" si="42"/>
        <v/>
      </c>
      <c r="AK124" s="38" t="str">
        <f t="shared" si="43"/>
        <v>X</v>
      </c>
    </row>
    <row r="125" spans="1:37" x14ac:dyDescent="0.25">
      <c r="A125" s="62" t="str">
        <f t="shared" ca="1" si="26"/>
        <v/>
      </c>
      <c r="B125" s="145">
        <f t="shared" si="27"/>
        <v>43823</v>
      </c>
      <c r="C125" s="62" t="str">
        <f t="shared" ca="1" si="28"/>
        <v/>
      </c>
      <c r="D125" s="159"/>
      <c r="E125" s="122" t="str">
        <f t="shared" si="29"/>
        <v/>
      </c>
      <c r="F125" s="163"/>
      <c r="G125" s="164"/>
      <c r="H125" s="54"/>
      <c r="I125" s="49" t="str">
        <f>IF($D125="", "", IFERROR(INDEX('Types, Rates &amp; Payments'!$D$11:$D$22, MATCH($D125, 'Types, Rates &amp; Payments'!$C$11:$C$22, 0))+$F125, ""))</f>
        <v/>
      </c>
      <c r="J125" s="46" t="str">
        <f>IF($D125="", "", IFERROR(INDEX('Types, Rates &amp; Payments'!$E$11:$E$22, MATCH($D125, 'Types, Rates &amp; Payments'!$C$11:$C$22, 0)), ""))</f>
        <v/>
      </c>
      <c r="K125" s="54"/>
      <c r="L125" s="53" t="str">
        <f>IF($O125="", "", IF($E125=$Y$5, IF($D125="", "", $D125), IF(IFERROR(INDEX('Types, Rates &amp; Payments'!$D$32:$D$39, MATCH($O125, 'Types, Rates &amp; Payments'!$C$32:$C$39, 0)), "")="", "", IFERROR(INDEX('Types, Rates &amp; Payments'!$D$32:$D$39, MATCH($O125, 'Types, Rates &amp; Payments'!$C$32:$C$39, 0)), ""))))</f>
        <v/>
      </c>
      <c r="M125" s="54"/>
      <c r="O125" s="11" t="str">
        <f t="shared" si="30"/>
        <v/>
      </c>
      <c r="Q125" s="64">
        <f t="shared" ca="1" si="31"/>
        <v>0</v>
      </c>
      <c r="S125" s="11" t="str">
        <f t="shared" si="32"/>
        <v>Dec 2019</v>
      </c>
      <c r="U125" s="11" t="str">
        <f t="shared" si="33"/>
        <v/>
      </c>
      <c r="W125" s="11" t="str">
        <f t="shared" si="34"/>
        <v/>
      </c>
      <c r="Y125" s="11" t="str">
        <f t="shared" si="35"/>
        <v/>
      </c>
      <c r="AA125" s="49" t="str">
        <f t="shared" ca="1" si="36"/>
        <v/>
      </c>
      <c r="AB125" s="46" t="str">
        <f t="shared" ca="1" si="37"/>
        <v/>
      </c>
      <c r="AD125" s="49" t="str">
        <f t="shared" ca="1" si="38"/>
        <v/>
      </c>
      <c r="AE125" s="46" t="str">
        <f t="shared" ca="1" si="39"/>
        <v/>
      </c>
      <c r="AG125" s="11" t="str">
        <f t="shared" si="40"/>
        <v>SH</v>
      </c>
      <c r="AH125" s="35" t="str">
        <f t="shared" si="25"/>
        <v/>
      </c>
      <c r="AI125" s="15" t="str">
        <f t="shared" si="41"/>
        <v/>
      </c>
      <c r="AJ125" s="15" t="str">
        <f t="shared" si="42"/>
        <v/>
      </c>
      <c r="AK125" s="38" t="str">
        <f t="shared" si="43"/>
        <v>X</v>
      </c>
    </row>
    <row r="126" spans="1:37" x14ac:dyDescent="0.25">
      <c r="A126" s="62" t="str">
        <f t="shared" ca="1" si="26"/>
        <v/>
      </c>
      <c r="B126" s="145">
        <f t="shared" si="27"/>
        <v>43824</v>
      </c>
      <c r="C126" s="62" t="str">
        <f t="shared" ca="1" si="28"/>
        <v/>
      </c>
      <c r="D126" s="159"/>
      <c r="E126" s="122" t="str">
        <f t="shared" si="29"/>
        <v/>
      </c>
      <c r="F126" s="163"/>
      <c r="G126" s="164"/>
      <c r="H126" s="54"/>
      <c r="I126" s="49" t="str">
        <f>IF($D126="", "", IFERROR(INDEX('Types, Rates &amp; Payments'!$D$11:$D$22, MATCH($D126, 'Types, Rates &amp; Payments'!$C$11:$C$22, 0))+$F126, ""))</f>
        <v/>
      </c>
      <c r="J126" s="46" t="str">
        <f>IF($D126="", "", IFERROR(INDEX('Types, Rates &amp; Payments'!$E$11:$E$22, MATCH($D126, 'Types, Rates &amp; Payments'!$C$11:$C$22, 0)), ""))</f>
        <v/>
      </c>
      <c r="K126" s="54"/>
      <c r="L126" s="53" t="str">
        <f>IF($O126="", "", IF($E126=$Y$5, IF($D126="", "", $D126), IF(IFERROR(INDEX('Types, Rates &amp; Payments'!$D$32:$D$39, MATCH($O126, 'Types, Rates &amp; Payments'!$C$32:$C$39, 0)), "")="", "", IFERROR(INDEX('Types, Rates &amp; Payments'!$D$32:$D$39, MATCH($O126, 'Types, Rates &amp; Payments'!$C$32:$C$39, 0)), ""))))</f>
        <v/>
      </c>
      <c r="M126" s="54"/>
      <c r="O126" s="11" t="str">
        <f t="shared" si="30"/>
        <v/>
      </c>
      <c r="Q126" s="64">
        <f t="shared" ca="1" si="31"/>
        <v>0</v>
      </c>
      <c r="S126" s="11" t="str">
        <f t="shared" si="32"/>
        <v>Dec 2019</v>
      </c>
      <c r="U126" s="11" t="str">
        <f t="shared" si="33"/>
        <v/>
      </c>
      <c r="W126" s="11" t="str">
        <f t="shared" si="34"/>
        <v/>
      </c>
      <c r="Y126" s="11" t="str">
        <f t="shared" si="35"/>
        <v/>
      </c>
      <c r="AA126" s="49" t="str">
        <f t="shared" ca="1" si="36"/>
        <v/>
      </c>
      <c r="AB126" s="46" t="str">
        <f t="shared" ca="1" si="37"/>
        <v/>
      </c>
      <c r="AD126" s="49" t="str">
        <f t="shared" ca="1" si="38"/>
        <v/>
      </c>
      <c r="AE126" s="46" t="str">
        <f t="shared" ca="1" si="39"/>
        <v/>
      </c>
      <c r="AG126" s="11" t="str">
        <f t="shared" si="40"/>
        <v>SH</v>
      </c>
      <c r="AH126" s="35" t="str">
        <f t="shared" si="25"/>
        <v>X</v>
      </c>
      <c r="AI126" s="15" t="str">
        <f t="shared" si="41"/>
        <v/>
      </c>
      <c r="AJ126" s="15" t="str">
        <f t="shared" si="42"/>
        <v/>
      </c>
      <c r="AK126" s="38" t="str">
        <f t="shared" si="43"/>
        <v>X</v>
      </c>
    </row>
    <row r="127" spans="1:37" x14ac:dyDescent="0.25">
      <c r="A127" s="62" t="str">
        <f t="shared" ca="1" si="26"/>
        <v/>
      </c>
      <c r="B127" s="145">
        <f t="shared" si="27"/>
        <v>43825</v>
      </c>
      <c r="C127" s="62" t="str">
        <f t="shared" ca="1" si="28"/>
        <v/>
      </c>
      <c r="D127" s="159"/>
      <c r="E127" s="122" t="str">
        <f t="shared" si="29"/>
        <v/>
      </c>
      <c r="F127" s="163"/>
      <c r="G127" s="164"/>
      <c r="H127" s="54"/>
      <c r="I127" s="49" t="str">
        <f>IF($D127="", "", IFERROR(INDEX('Types, Rates &amp; Payments'!$D$11:$D$22, MATCH($D127, 'Types, Rates &amp; Payments'!$C$11:$C$22, 0))+$F127, ""))</f>
        <v/>
      </c>
      <c r="J127" s="46" t="str">
        <f>IF($D127="", "", IFERROR(INDEX('Types, Rates &amp; Payments'!$E$11:$E$22, MATCH($D127, 'Types, Rates &amp; Payments'!$C$11:$C$22, 0)), ""))</f>
        <v/>
      </c>
      <c r="K127" s="54"/>
      <c r="L127" s="53" t="str">
        <f>IF($O127="", "", IF($E127=$Y$5, IF($D127="", "", $D127), IF(IFERROR(INDEX('Types, Rates &amp; Payments'!$D$32:$D$39, MATCH($O127, 'Types, Rates &amp; Payments'!$C$32:$C$39, 0)), "")="", "", IFERROR(INDEX('Types, Rates &amp; Payments'!$D$32:$D$39, MATCH($O127, 'Types, Rates &amp; Payments'!$C$32:$C$39, 0)), ""))))</f>
        <v/>
      </c>
      <c r="M127" s="54"/>
      <c r="O127" s="11" t="str">
        <f t="shared" si="30"/>
        <v/>
      </c>
      <c r="Q127" s="64">
        <f t="shared" ca="1" si="31"/>
        <v>0</v>
      </c>
      <c r="S127" s="11" t="str">
        <f t="shared" si="32"/>
        <v>Dec 2019</v>
      </c>
      <c r="U127" s="11" t="str">
        <f t="shared" si="33"/>
        <v/>
      </c>
      <c r="W127" s="11" t="str">
        <f t="shared" si="34"/>
        <v/>
      </c>
      <c r="Y127" s="11" t="str">
        <f t="shared" si="35"/>
        <v/>
      </c>
      <c r="AA127" s="49" t="str">
        <f t="shared" ca="1" si="36"/>
        <v/>
      </c>
      <c r="AB127" s="46" t="str">
        <f t="shared" ca="1" si="37"/>
        <v/>
      </c>
      <c r="AD127" s="49" t="str">
        <f t="shared" ca="1" si="38"/>
        <v/>
      </c>
      <c r="AE127" s="46" t="str">
        <f t="shared" ca="1" si="39"/>
        <v/>
      </c>
      <c r="AG127" s="11" t="str">
        <f t="shared" si="40"/>
        <v>SH</v>
      </c>
      <c r="AH127" s="35" t="str">
        <f t="shared" si="25"/>
        <v>X</v>
      </c>
      <c r="AI127" s="15" t="str">
        <f t="shared" si="41"/>
        <v/>
      </c>
      <c r="AJ127" s="15" t="str">
        <f t="shared" si="42"/>
        <v>X</v>
      </c>
      <c r="AK127" s="38" t="str">
        <f t="shared" si="43"/>
        <v>X</v>
      </c>
    </row>
    <row r="128" spans="1:37" x14ac:dyDescent="0.25">
      <c r="A128" s="62" t="str">
        <f t="shared" ca="1" si="26"/>
        <v/>
      </c>
      <c r="B128" s="145">
        <f t="shared" si="27"/>
        <v>43826</v>
      </c>
      <c r="C128" s="62" t="str">
        <f t="shared" ca="1" si="28"/>
        <v/>
      </c>
      <c r="D128" s="159"/>
      <c r="E128" s="122" t="str">
        <f t="shared" si="29"/>
        <v/>
      </c>
      <c r="F128" s="163"/>
      <c r="G128" s="164"/>
      <c r="H128" s="54"/>
      <c r="I128" s="49" t="str">
        <f>IF($D128="", "", IFERROR(INDEX('Types, Rates &amp; Payments'!$D$11:$D$22, MATCH($D128, 'Types, Rates &amp; Payments'!$C$11:$C$22, 0))+$F128, ""))</f>
        <v/>
      </c>
      <c r="J128" s="46" t="str">
        <f>IF($D128="", "", IFERROR(INDEX('Types, Rates &amp; Payments'!$E$11:$E$22, MATCH($D128, 'Types, Rates &amp; Payments'!$C$11:$C$22, 0)), ""))</f>
        <v/>
      </c>
      <c r="K128" s="54"/>
      <c r="L128" s="53" t="str">
        <f>IF($O128="", "", IF($E128=$Y$5, IF($D128="", "", $D128), IF(IFERROR(INDEX('Types, Rates &amp; Payments'!$D$32:$D$39, MATCH($O128, 'Types, Rates &amp; Payments'!$C$32:$C$39, 0)), "")="", "", IFERROR(INDEX('Types, Rates &amp; Payments'!$D$32:$D$39, MATCH($O128, 'Types, Rates &amp; Payments'!$C$32:$C$39, 0)), ""))))</f>
        <v/>
      </c>
      <c r="M128" s="54"/>
      <c r="O128" s="11" t="str">
        <f t="shared" si="30"/>
        <v/>
      </c>
      <c r="Q128" s="64">
        <f t="shared" ca="1" si="31"/>
        <v>0</v>
      </c>
      <c r="S128" s="11" t="str">
        <f t="shared" si="32"/>
        <v>Dec 2019</v>
      </c>
      <c r="U128" s="11" t="str">
        <f t="shared" si="33"/>
        <v/>
      </c>
      <c r="W128" s="11" t="str">
        <f t="shared" si="34"/>
        <v/>
      </c>
      <c r="Y128" s="11" t="str">
        <f t="shared" si="35"/>
        <v/>
      </c>
      <c r="AA128" s="49" t="str">
        <f t="shared" ca="1" si="36"/>
        <v/>
      </c>
      <c r="AB128" s="46" t="str">
        <f t="shared" ca="1" si="37"/>
        <v/>
      </c>
      <c r="AD128" s="49" t="str">
        <f t="shared" ca="1" si="38"/>
        <v/>
      </c>
      <c r="AE128" s="46" t="str">
        <f t="shared" ca="1" si="39"/>
        <v/>
      </c>
      <c r="AG128" s="11" t="str">
        <f t="shared" si="40"/>
        <v>SH</v>
      </c>
      <c r="AH128" s="35" t="str">
        <f t="shared" si="25"/>
        <v/>
      </c>
      <c r="AI128" s="15" t="str">
        <f t="shared" si="41"/>
        <v/>
      </c>
      <c r="AJ128" s="15" t="str">
        <f t="shared" si="42"/>
        <v/>
      </c>
      <c r="AK128" s="38" t="str">
        <f t="shared" si="43"/>
        <v>X</v>
      </c>
    </row>
    <row r="129" spans="1:37" x14ac:dyDescent="0.25">
      <c r="A129" s="62" t="str">
        <f t="shared" ca="1" si="26"/>
        <v/>
      </c>
      <c r="B129" s="145">
        <f t="shared" si="27"/>
        <v>43827</v>
      </c>
      <c r="C129" s="62" t="str">
        <f t="shared" ca="1" si="28"/>
        <v/>
      </c>
      <c r="D129" s="159"/>
      <c r="E129" s="122" t="str">
        <f t="shared" si="29"/>
        <v/>
      </c>
      <c r="F129" s="163"/>
      <c r="G129" s="164"/>
      <c r="H129" s="54"/>
      <c r="I129" s="49" t="str">
        <f>IF($D129="", "", IFERROR(INDEX('Types, Rates &amp; Payments'!$D$11:$D$22, MATCH($D129, 'Types, Rates &amp; Payments'!$C$11:$C$22, 0))+$F129, ""))</f>
        <v/>
      </c>
      <c r="J129" s="46" t="str">
        <f>IF($D129="", "", IFERROR(INDEX('Types, Rates &amp; Payments'!$E$11:$E$22, MATCH($D129, 'Types, Rates &amp; Payments'!$C$11:$C$22, 0)), ""))</f>
        <v/>
      </c>
      <c r="K129" s="54"/>
      <c r="L129" s="53" t="str">
        <f>IF($O129="", "", IF($E129=$Y$5, IF($D129="", "", $D129), IF(IFERROR(INDEX('Types, Rates &amp; Payments'!$D$32:$D$39, MATCH($O129, 'Types, Rates &amp; Payments'!$C$32:$C$39, 0)), "")="", "", IFERROR(INDEX('Types, Rates &amp; Payments'!$D$32:$D$39, MATCH($O129, 'Types, Rates &amp; Payments'!$C$32:$C$39, 0)), ""))))</f>
        <v/>
      </c>
      <c r="M129" s="54"/>
      <c r="O129" s="11" t="str">
        <f t="shared" si="30"/>
        <v/>
      </c>
      <c r="Q129" s="64">
        <f t="shared" ca="1" si="31"/>
        <v>0</v>
      </c>
      <c r="S129" s="11" t="str">
        <f t="shared" si="32"/>
        <v>Dec 2019</v>
      </c>
      <c r="U129" s="11" t="str">
        <f t="shared" si="33"/>
        <v/>
      </c>
      <c r="W129" s="11" t="str">
        <f t="shared" si="34"/>
        <v/>
      </c>
      <c r="Y129" s="11" t="str">
        <f t="shared" si="35"/>
        <v/>
      </c>
      <c r="AA129" s="49" t="str">
        <f t="shared" ca="1" si="36"/>
        <v/>
      </c>
      <c r="AB129" s="46" t="str">
        <f t="shared" ca="1" si="37"/>
        <v/>
      </c>
      <c r="AD129" s="49" t="str">
        <f t="shared" ca="1" si="38"/>
        <v/>
      </c>
      <c r="AE129" s="46" t="str">
        <f t="shared" ca="1" si="39"/>
        <v/>
      </c>
      <c r="AG129" s="11" t="str">
        <f t="shared" si="40"/>
        <v>SH</v>
      </c>
      <c r="AH129" s="35" t="str">
        <f t="shared" si="25"/>
        <v/>
      </c>
      <c r="AI129" s="15" t="str">
        <f t="shared" si="41"/>
        <v>X</v>
      </c>
      <c r="AJ129" s="15" t="str">
        <f t="shared" si="42"/>
        <v/>
      </c>
      <c r="AK129" s="38" t="str">
        <f t="shared" si="43"/>
        <v>X</v>
      </c>
    </row>
    <row r="130" spans="1:37" x14ac:dyDescent="0.25">
      <c r="A130" s="62" t="str">
        <f t="shared" ca="1" si="26"/>
        <v/>
      </c>
      <c r="B130" s="145">
        <f t="shared" si="27"/>
        <v>43828</v>
      </c>
      <c r="C130" s="62" t="str">
        <f t="shared" ca="1" si="28"/>
        <v/>
      </c>
      <c r="D130" s="159"/>
      <c r="E130" s="122" t="str">
        <f t="shared" si="29"/>
        <v/>
      </c>
      <c r="F130" s="163"/>
      <c r="G130" s="164"/>
      <c r="H130" s="54"/>
      <c r="I130" s="49" t="str">
        <f>IF($D130="", "", IFERROR(INDEX('Types, Rates &amp; Payments'!$D$11:$D$22, MATCH($D130, 'Types, Rates &amp; Payments'!$C$11:$C$22, 0))+$F130, ""))</f>
        <v/>
      </c>
      <c r="J130" s="46" t="str">
        <f>IF($D130="", "", IFERROR(INDEX('Types, Rates &amp; Payments'!$E$11:$E$22, MATCH($D130, 'Types, Rates &amp; Payments'!$C$11:$C$22, 0)), ""))</f>
        <v/>
      </c>
      <c r="K130" s="54"/>
      <c r="L130" s="53" t="str">
        <f>IF($O130="", "", IF($E130=$Y$5, IF($D130="", "", $D130), IF(IFERROR(INDEX('Types, Rates &amp; Payments'!$D$32:$D$39, MATCH($O130, 'Types, Rates &amp; Payments'!$C$32:$C$39, 0)), "")="", "", IFERROR(INDEX('Types, Rates &amp; Payments'!$D$32:$D$39, MATCH($O130, 'Types, Rates &amp; Payments'!$C$32:$C$39, 0)), ""))))</f>
        <v/>
      </c>
      <c r="M130" s="54"/>
      <c r="O130" s="11" t="str">
        <f t="shared" si="30"/>
        <v/>
      </c>
      <c r="Q130" s="64">
        <f t="shared" ca="1" si="31"/>
        <v>0</v>
      </c>
      <c r="S130" s="11" t="str">
        <f t="shared" si="32"/>
        <v>Dec 2019</v>
      </c>
      <c r="U130" s="11" t="str">
        <f t="shared" si="33"/>
        <v/>
      </c>
      <c r="W130" s="11" t="str">
        <f t="shared" si="34"/>
        <v/>
      </c>
      <c r="Y130" s="11" t="str">
        <f t="shared" si="35"/>
        <v/>
      </c>
      <c r="AA130" s="49" t="str">
        <f t="shared" ca="1" si="36"/>
        <v/>
      </c>
      <c r="AB130" s="46" t="str">
        <f t="shared" ca="1" si="37"/>
        <v/>
      </c>
      <c r="AD130" s="49" t="str">
        <f t="shared" ca="1" si="38"/>
        <v/>
      </c>
      <c r="AE130" s="46" t="str">
        <f t="shared" ca="1" si="39"/>
        <v/>
      </c>
      <c r="AG130" s="11" t="str">
        <f t="shared" si="40"/>
        <v>SH</v>
      </c>
      <c r="AH130" s="35" t="str">
        <f t="shared" si="25"/>
        <v/>
      </c>
      <c r="AI130" s="15" t="str">
        <f t="shared" si="41"/>
        <v>X</v>
      </c>
      <c r="AJ130" s="15" t="str">
        <f t="shared" si="42"/>
        <v/>
      </c>
      <c r="AK130" s="38" t="str">
        <f t="shared" si="43"/>
        <v>X</v>
      </c>
    </row>
    <row r="131" spans="1:37" x14ac:dyDescent="0.25">
      <c r="A131" s="62" t="str">
        <f t="shared" ca="1" si="26"/>
        <v/>
      </c>
      <c r="B131" s="145">
        <f t="shared" si="27"/>
        <v>43829</v>
      </c>
      <c r="C131" s="62" t="str">
        <f t="shared" ca="1" si="28"/>
        <v/>
      </c>
      <c r="D131" s="159"/>
      <c r="E131" s="122" t="str">
        <f t="shared" si="29"/>
        <v/>
      </c>
      <c r="F131" s="163"/>
      <c r="G131" s="164"/>
      <c r="H131" s="54"/>
      <c r="I131" s="49" t="str">
        <f>IF($D131="", "", IFERROR(INDEX('Types, Rates &amp; Payments'!$D$11:$D$22, MATCH($D131, 'Types, Rates &amp; Payments'!$C$11:$C$22, 0))+$F131, ""))</f>
        <v/>
      </c>
      <c r="J131" s="46" t="str">
        <f>IF($D131="", "", IFERROR(INDEX('Types, Rates &amp; Payments'!$E$11:$E$22, MATCH($D131, 'Types, Rates &amp; Payments'!$C$11:$C$22, 0)), ""))</f>
        <v/>
      </c>
      <c r="K131" s="54"/>
      <c r="L131" s="53" t="str">
        <f>IF($O131="", "", IF($E131=$Y$5, IF($D131="", "", $D131), IF(IFERROR(INDEX('Types, Rates &amp; Payments'!$D$32:$D$39, MATCH($O131, 'Types, Rates &amp; Payments'!$C$32:$C$39, 0)), "")="", "", IFERROR(INDEX('Types, Rates &amp; Payments'!$D$32:$D$39, MATCH($O131, 'Types, Rates &amp; Payments'!$C$32:$C$39, 0)), ""))))</f>
        <v/>
      </c>
      <c r="M131" s="54"/>
      <c r="O131" s="11" t="str">
        <f t="shared" si="30"/>
        <v/>
      </c>
      <c r="Q131" s="64">
        <f t="shared" ca="1" si="31"/>
        <v>0</v>
      </c>
      <c r="S131" s="11" t="str">
        <f t="shared" si="32"/>
        <v>Dec 2019</v>
      </c>
      <c r="U131" s="11" t="str">
        <f t="shared" si="33"/>
        <v/>
      </c>
      <c r="W131" s="11" t="str">
        <f t="shared" si="34"/>
        <v/>
      </c>
      <c r="Y131" s="11" t="str">
        <f t="shared" si="35"/>
        <v/>
      </c>
      <c r="AA131" s="49" t="str">
        <f t="shared" ca="1" si="36"/>
        <v/>
      </c>
      <c r="AB131" s="46" t="str">
        <f t="shared" ca="1" si="37"/>
        <v/>
      </c>
      <c r="AD131" s="49" t="str">
        <f t="shared" ca="1" si="38"/>
        <v/>
      </c>
      <c r="AE131" s="46" t="str">
        <f t="shared" ca="1" si="39"/>
        <v/>
      </c>
      <c r="AG131" s="11" t="str">
        <f t="shared" si="40"/>
        <v>SH</v>
      </c>
      <c r="AH131" s="35" t="str">
        <f t="shared" si="25"/>
        <v/>
      </c>
      <c r="AI131" s="15" t="str">
        <f t="shared" si="41"/>
        <v/>
      </c>
      <c r="AJ131" s="15" t="str">
        <f t="shared" si="42"/>
        <v/>
      </c>
      <c r="AK131" s="38" t="str">
        <f t="shared" si="43"/>
        <v>X</v>
      </c>
    </row>
    <row r="132" spans="1:37" x14ac:dyDescent="0.25">
      <c r="A132" s="62" t="str">
        <f t="shared" ca="1" si="26"/>
        <v/>
      </c>
      <c r="B132" s="145">
        <f t="shared" si="27"/>
        <v>43830</v>
      </c>
      <c r="C132" s="62" t="str">
        <f t="shared" ca="1" si="28"/>
        <v/>
      </c>
      <c r="D132" s="159"/>
      <c r="E132" s="122" t="str">
        <f t="shared" si="29"/>
        <v/>
      </c>
      <c r="F132" s="163"/>
      <c r="G132" s="164"/>
      <c r="H132" s="54"/>
      <c r="I132" s="49" t="str">
        <f>IF($D132="", "", IFERROR(INDEX('Types, Rates &amp; Payments'!$D$11:$D$22, MATCH($D132, 'Types, Rates &amp; Payments'!$C$11:$C$22, 0))+$F132, ""))</f>
        <v/>
      </c>
      <c r="J132" s="46" t="str">
        <f>IF($D132="", "", IFERROR(INDEX('Types, Rates &amp; Payments'!$E$11:$E$22, MATCH($D132, 'Types, Rates &amp; Payments'!$C$11:$C$22, 0)), ""))</f>
        <v/>
      </c>
      <c r="K132" s="54"/>
      <c r="L132" s="53" t="str">
        <f>IF($O132="", "", IF($E132=$Y$5, IF($D132="", "", $D132), IF(IFERROR(INDEX('Types, Rates &amp; Payments'!$D$32:$D$39, MATCH($O132, 'Types, Rates &amp; Payments'!$C$32:$C$39, 0)), "")="", "", IFERROR(INDEX('Types, Rates &amp; Payments'!$D$32:$D$39, MATCH($O132, 'Types, Rates &amp; Payments'!$C$32:$C$39, 0)), ""))))</f>
        <v/>
      </c>
      <c r="M132" s="54"/>
      <c r="O132" s="11" t="str">
        <f t="shared" si="30"/>
        <v/>
      </c>
      <c r="Q132" s="64">
        <f t="shared" ca="1" si="31"/>
        <v>0</v>
      </c>
      <c r="S132" s="11" t="str">
        <f t="shared" si="32"/>
        <v>Dec 2019</v>
      </c>
      <c r="U132" s="11" t="str">
        <f t="shared" si="33"/>
        <v/>
      </c>
      <c r="W132" s="11" t="str">
        <f t="shared" si="34"/>
        <v/>
      </c>
      <c r="Y132" s="11" t="str">
        <f t="shared" si="35"/>
        <v/>
      </c>
      <c r="AA132" s="49" t="str">
        <f t="shared" ca="1" si="36"/>
        <v/>
      </c>
      <c r="AB132" s="46" t="str">
        <f t="shared" ca="1" si="37"/>
        <v/>
      </c>
      <c r="AD132" s="49" t="str">
        <f t="shared" ca="1" si="38"/>
        <v/>
      </c>
      <c r="AE132" s="46" t="str">
        <f t="shared" ca="1" si="39"/>
        <v/>
      </c>
      <c r="AG132" s="11" t="str">
        <f t="shared" si="40"/>
        <v>SH</v>
      </c>
      <c r="AH132" s="35" t="str">
        <f t="shared" si="25"/>
        <v/>
      </c>
      <c r="AI132" s="15" t="str">
        <f t="shared" si="41"/>
        <v/>
      </c>
      <c r="AJ132" s="15" t="str">
        <f t="shared" si="42"/>
        <v/>
      </c>
      <c r="AK132" s="38" t="str">
        <f t="shared" si="43"/>
        <v>X</v>
      </c>
    </row>
    <row r="133" spans="1:37" x14ac:dyDescent="0.25">
      <c r="A133" s="62" t="str">
        <f t="shared" ca="1" si="26"/>
        <v/>
      </c>
      <c r="B133" s="145">
        <f t="shared" si="27"/>
        <v>43831</v>
      </c>
      <c r="C133" s="62" t="str">
        <f t="shared" ca="1" si="28"/>
        <v/>
      </c>
      <c r="D133" s="159"/>
      <c r="E133" s="122" t="str">
        <f t="shared" si="29"/>
        <v/>
      </c>
      <c r="F133" s="163"/>
      <c r="G133" s="164"/>
      <c r="H133" s="54"/>
      <c r="I133" s="49" t="str">
        <f>IF($D133="", "", IFERROR(INDEX('Types, Rates &amp; Payments'!$D$11:$D$22, MATCH($D133, 'Types, Rates &amp; Payments'!$C$11:$C$22, 0))+$F133, ""))</f>
        <v/>
      </c>
      <c r="J133" s="46" t="str">
        <f>IF($D133="", "", IFERROR(INDEX('Types, Rates &amp; Payments'!$E$11:$E$22, MATCH($D133, 'Types, Rates &amp; Payments'!$C$11:$C$22, 0)), ""))</f>
        <v/>
      </c>
      <c r="K133" s="54"/>
      <c r="L133" s="53" t="str">
        <f>IF($O133="", "", IF($E133=$Y$5, IF($D133="", "", $D133), IF(IFERROR(INDEX('Types, Rates &amp; Payments'!$D$32:$D$39, MATCH($O133, 'Types, Rates &amp; Payments'!$C$32:$C$39, 0)), "")="", "", IFERROR(INDEX('Types, Rates &amp; Payments'!$D$32:$D$39, MATCH($O133, 'Types, Rates &amp; Payments'!$C$32:$C$39, 0)), ""))))</f>
        <v/>
      </c>
      <c r="M133" s="54"/>
      <c r="O133" s="11" t="str">
        <f t="shared" si="30"/>
        <v/>
      </c>
      <c r="Q133" s="64">
        <f t="shared" ca="1" si="31"/>
        <v>0</v>
      </c>
      <c r="S133" s="11" t="str">
        <f t="shared" si="32"/>
        <v>Jan 2020</v>
      </c>
      <c r="U133" s="11" t="str">
        <f t="shared" si="33"/>
        <v/>
      </c>
      <c r="W133" s="11" t="str">
        <f t="shared" si="34"/>
        <v/>
      </c>
      <c r="Y133" s="11" t="str">
        <f t="shared" si="35"/>
        <v/>
      </c>
      <c r="AA133" s="49" t="str">
        <f t="shared" ca="1" si="36"/>
        <v/>
      </c>
      <c r="AB133" s="46" t="str">
        <f t="shared" ca="1" si="37"/>
        <v/>
      </c>
      <c r="AD133" s="49" t="str">
        <f t="shared" ca="1" si="38"/>
        <v/>
      </c>
      <c r="AE133" s="46" t="str">
        <f t="shared" ca="1" si="39"/>
        <v/>
      </c>
      <c r="AG133" s="11" t="str">
        <f t="shared" si="40"/>
        <v>SH</v>
      </c>
      <c r="AH133" s="35" t="str">
        <f t="shared" si="25"/>
        <v>X</v>
      </c>
      <c r="AI133" s="15" t="str">
        <f t="shared" si="41"/>
        <v/>
      </c>
      <c r="AJ133" s="15" t="str">
        <f t="shared" si="42"/>
        <v/>
      </c>
      <c r="AK133" s="38" t="str">
        <f t="shared" si="43"/>
        <v>X</v>
      </c>
    </row>
    <row r="134" spans="1:37" x14ac:dyDescent="0.25">
      <c r="A134" s="62" t="str">
        <f t="shared" ca="1" si="26"/>
        <v/>
      </c>
      <c r="B134" s="145">
        <f t="shared" si="27"/>
        <v>43832</v>
      </c>
      <c r="C134" s="62" t="str">
        <f t="shared" ca="1" si="28"/>
        <v/>
      </c>
      <c r="D134" s="159"/>
      <c r="E134" s="122" t="str">
        <f t="shared" si="29"/>
        <v/>
      </c>
      <c r="F134" s="163"/>
      <c r="G134" s="164"/>
      <c r="H134" s="54"/>
      <c r="I134" s="49" t="str">
        <f>IF($D134="", "", IFERROR(INDEX('Types, Rates &amp; Payments'!$D$11:$D$22, MATCH($D134, 'Types, Rates &amp; Payments'!$C$11:$C$22, 0))+$F134, ""))</f>
        <v/>
      </c>
      <c r="J134" s="46" t="str">
        <f>IF($D134="", "", IFERROR(INDEX('Types, Rates &amp; Payments'!$E$11:$E$22, MATCH($D134, 'Types, Rates &amp; Payments'!$C$11:$C$22, 0)), ""))</f>
        <v/>
      </c>
      <c r="K134" s="54"/>
      <c r="L134" s="53" t="str">
        <f>IF($O134="", "", IF($E134=$Y$5, IF($D134="", "", $D134), IF(IFERROR(INDEX('Types, Rates &amp; Payments'!$D$32:$D$39, MATCH($O134, 'Types, Rates &amp; Payments'!$C$32:$C$39, 0)), "")="", "", IFERROR(INDEX('Types, Rates &amp; Payments'!$D$32:$D$39, MATCH($O134, 'Types, Rates &amp; Payments'!$C$32:$C$39, 0)), ""))))</f>
        <v/>
      </c>
      <c r="M134" s="54"/>
      <c r="O134" s="11" t="str">
        <f t="shared" si="30"/>
        <v/>
      </c>
      <c r="Q134" s="64">
        <f t="shared" ca="1" si="31"/>
        <v>0</v>
      </c>
      <c r="S134" s="11" t="str">
        <f t="shared" si="32"/>
        <v>Jan 2020</v>
      </c>
      <c r="U134" s="11" t="str">
        <f t="shared" si="33"/>
        <v/>
      </c>
      <c r="W134" s="11" t="str">
        <f t="shared" si="34"/>
        <v/>
      </c>
      <c r="Y134" s="11" t="str">
        <f t="shared" si="35"/>
        <v/>
      </c>
      <c r="AA134" s="49" t="str">
        <f t="shared" ca="1" si="36"/>
        <v/>
      </c>
      <c r="AB134" s="46" t="str">
        <f t="shared" ca="1" si="37"/>
        <v/>
      </c>
      <c r="AD134" s="49" t="str">
        <f t="shared" ca="1" si="38"/>
        <v/>
      </c>
      <c r="AE134" s="46" t="str">
        <f t="shared" ca="1" si="39"/>
        <v/>
      </c>
      <c r="AG134" s="11" t="str">
        <f t="shared" si="40"/>
        <v>SH</v>
      </c>
      <c r="AH134" s="35" t="str">
        <f t="shared" si="25"/>
        <v/>
      </c>
      <c r="AI134" s="15" t="str">
        <f t="shared" si="41"/>
        <v/>
      </c>
      <c r="AJ134" s="15" t="str">
        <f t="shared" si="42"/>
        <v>X</v>
      </c>
      <c r="AK134" s="38" t="str">
        <f t="shared" si="43"/>
        <v>X</v>
      </c>
    </row>
    <row r="135" spans="1:37" x14ac:dyDescent="0.25">
      <c r="A135" s="62" t="str">
        <f t="shared" ca="1" si="26"/>
        <v/>
      </c>
      <c r="B135" s="145">
        <f t="shared" si="27"/>
        <v>43833</v>
      </c>
      <c r="C135" s="62" t="str">
        <f t="shared" ca="1" si="28"/>
        <v/>
      </c>
      <c r="D135" s="159"/>
      <c r="E135" s="122" t="str">
        <f t="shared" si="29"/>
        <v/>
      </c>
      <c r="F135" s="163"/>
      <c r="G135" s="164"/>
      <c r="H135" s="54"/>
      <c r="I135" s="49" t="str">
        <f>IF($D135="", "", IFERROR(INDEX('Types, Rates &amp; Payments'!$D$11:$D$22, MATCH($D135, 'Types, Rates &amp; Payments'!$C$11:$C$22, 0))+$F135, ""))</f>
        <v/>
      </c>
      <c r="J135" s="46" t="str">
        <f>IF($D135="", "", IFERROR(INDEX('Types, Rates &amp; Payments'!$E$11:$E$22, MATCH($D135, 'Types, Rates &amp; Payments'!$C$11:$C$22, 0)), ""))</f>
        <v/>
      </c>
      <c r="K135" s="54"/>
      <c r="L135" s="53" t="str">
        <f>IF($O135="", "", IF($E135=$Y$5, IF($D135="", "", $D135), IF(IFERROR(INDEX('Types, Rates &amp; Payments'!$D$32:$D$39, MATCH($O135, 'Types, Rates &amp; Payments'!$C$32:$C$39, 0)), "")="", "", IFERROR(INDEX('Types, Rates &amp; Payments'!$D$32:$D$39, MATCH($O135, 'Types, Rates &amp; Payments'!$C$32:$C$39, 0)), ""))))</f>
        <v/>
      </c>
      <c r="M135" s="54"/>
      <c r="O135" s="11" t="str">
        <f t="shared" si="30"/>
        <v/>
      </c>
      <c r="Q135" s="64">
        <f t="shared" ca="1" si="31"/>
        <v>0</v>
      </c>
      <c r="S135" s="11" t="str">
        <f t="shared" si="32"/>
        <v>Jan 2020</v>
      </c>
      <c r="U135" s="11" t="str">
        <f t="shared" si="33"/>
        <v/>
      </c>
      <c r="W135" s="11" t="str">
        <f t="shared" si="34"/>
        <v/>
      </c>
      <c r="Y135" s="11" t="str">
        <f t="shared" si="35"/>
        <v/>
      </c>
      <c r="AA135" s="49" t="str">
        <f t="shared" ca="1" si="36"/>
        <v/>
      </c>
      <c r="AB135" s="46" t="str">
        <f t="shared" ca="1" si="37"/>
        <v/>
      </c>
      <c r="AD135" s="49" t="str">
        <f t="shared" ca="1" si="38"/>
        <v/>
      </c>
      <c r="AE135" s="46" t="str">
        <f t="shared" ca="1" si="39"/>
        <v/>
      </c>
      <c r="AG135" s="11" t="str">
        <f t="shared" si="40"/>
        <v>SH</v>
      </c>
      <c r="AH135" s="35" t="str">
        <f t="shared" si="25"/>
        <v/>
      </c>
      <c r="AI135" s="15" t="str">
        <f t="shared" si="41"/>
        <v/>
      </c>
      <c r="AJ135" s="15" t="str">
        <f t="shared" si="42"/>
        <v/>
      </c>
      <c r="AK135" s="38" t="str">
        <f t="shared" si="43"/>
        <v>X</v>
      </c>
    </row>
    <row r="136" spans="1:37" x14ac:dyDescent="0.25">
      <c r="A136" s="62" t="str">
        <f t="shared" ca="1" si="26"/>
        <v/>
      </c>
      <c r="B136" s="145">
        <f t="shared" si="27"/>
        <v>43834</v>
      </c>
      <c r="C136" s="62" t="str">
        <f t="shared" ca="1" si="28"/>
        <v/>
      </c>
      <c r="D136" s="159"/>
      <c r="E136" s="122" t="str">
        <f t="shared" si="29"/>
        <v/>
      </c>
      <c r="F136" s="163"/>
      <c r="G136" s="164"/>
      <c r="H136" s="54"/>
      <c r="I136" s="49" t="str">
        <f>IF($D136="", "", IFERROR(INDEX('Types, Rates &amp; Payments'!$D$11:$D$22, MATCH($D136, 'Types, Rates &amp; Payments'!$C$11:$C$22, 0))+$F136, ""))</f>
        <v/>
      </c>
      <c r="J136" s="46" t="str">
        <f>IF($D136="", "", IFERROR(INDEX('Types, Rates &amp; Payments'!$E$11:$E$22, MATCH($D136, 'Types, Rates &amp; Payments'!$C$11:$C$22, 0)), ""))</f>
        <v/>
      </c>
      <c r="K136" s="54"/>
      <c r="L136" s="53" t="str">
        <f>IF($O136="", "", IF($E136=$Y$5, IF($D136="", "", $D136), IF(IFERROR(INDEX('Types, Rates &amp; Payments'!$D$32:$D$39, MATCH($O136, 'Types, Rates &amp; Payments'!$C$32:$C$39, 0)), "")="", "", IFERROR(INDEX('Types, Rates &amp; Payments'!$D$32:$D$39, MATCH($O136, 'Types, Rates &amp; Payments'!$C$32:$C$39, 0)), ""))))</f>
        <v/>
      </c>
      <c r="M136" s="54"/>
      <c r="O136" s="11" t="str">
        <f t="shared" si="30"/>
        <v>Saturday</v>
      </c>
      <c r="Q136" s="64">
        <f t="shared" ca="1" si="31"/>
        <v>0</v>
      </c>
      <c r="S136" s="11" t="str">
        <f t="shared" si="32"/>
        <v>Jan 2020</v>
      </c>
      <c r="U136" s="11" t="str">
        <f t="shared" si="33"/>
        <v/>
      </c>
      <c r="W136" s="11" t="str">
        <f t="shared" si="34"/>
        <v/>
      </c>
      <c r="Y136" s="11" t="str">
        <f t="shared" si="35"/>
        <v/>
      </c>
      <c r="AA136" s="49" t="str">
        <f t="shared" ca="1" si="36"/>
        <v/>
      </c>
      <c r="AB136" s="46" t="str">
        <f t="shared" ca="1" si="37"/>
        <v/>
      </c>
      <c r="AD136" s="49" t="str">
        <f t="shared" ca="1" si="38"/>
        <v/>
      </c>
      <c r="AE136" s="46" t="str">
        <f t="shared" ca="1" si="39"/>
        <v/>
      </c>
      <c r="AG136" s="11" t="str">
        <f t="shared" si="40"/>
        <v>WE</v>
      </c>
      <c r="AH136" s="35" t="str">
        <f t="shared" si="25"/>
        <v/>
      </c>
      <c r="AI136" s="15" t="str">
        <f t="shared" si="41"/>
        <v>X</v>
      </c>
      <c r="AJ136" s="15" t="str">
        <f t="shared" si="42"/>
        <v/>
      </c>
      <c r="AK136" s="38" t="str">
        <f t="shared" si="43"/>
        <v/>
      </c>
    </row>
    <row r="137" spans="1:37" x14ac:dyDescent="0.25">
      <c r="A137" s="62" t="str">
        <f t="shared" ca="1" si="26"/>
        <v/>
      </c>
      <c r="B137" s="145">
        <f t="shared" si="27"/>
        <v>43835</v>
      </c>
      <c r="C137" s="62" t="str">
        <f t="shared" ca="1" si="28"/>
        <v/>
      </c>
      <c r="D137" s="159"/>
      <c r="E137" s="122" t="str">
        <f t="shared" si="29"/>
        <v/>
      </c>
      <c r="F137" s="163"/>
      <c r="G137" s="164"/>
      <c r="H137" s="54"/>
      <c r="I137" s="49" t="str">
        <f>IF($D137="", "", IFERROR(INDEX('Types, Rates &amp; Payments'!$D$11:$D$22, MATCH($D137, 'Types, Rates &amp; Payments'!$C$11:$C$22, 0))+$F137, ""))</f>
        <v/>
      </c>
      <c r="J137" s="46" t="str">
        <f>IF($D137="", "", IFERROR(INDEX('Types, Rates &amp; Payments'!$E$11:$E$22, MATCH($D137, 'Types, Rates &amp; Payments'!$C$11:$C$22, 0)), ""))</f>
        <v/>
      </c>
      <c r="K137" s="54"/>
      <c r="L137" s="53" t="str">
        <f>IF($O137="", "", IF($E137=$Y$5, IF($D137="", "", $D137), IF(IFERROR(INDEX('Types, Rates &amp; Payments'!$D$32:$D$39, MATCH($O137, 'Types, Rates &amp; Payments'!$C$32:$C$39, 0)), "")="", "", IFERROR(INDEX('Types, Rates &amp; Payments'!$D$32:$D$39, MATCH($O137, 'Types, Rates &amp; Payments'!$C$32:$C$39, 0)), ""))))</f>
        <v/>
      </c>
      <c r="M137" s="54"/>
      <c r="O137" s="11" t="str">
        <f t="shared" si="30"/>
        <v>Sunday</v>
      </c>
      <c r="Q137" s="64">
        <f t="shared" ca="1" si="31"/>
        <v>0</v>
      </c>
      <c r="S137" s="11" t="str">
        <f t="shared" si="32"/>
        <v>Jan 2020</v>
      </c>
      <c r="U137" s="11" t="str">
        <f t="shared" si="33"/>
        <v/>
      </c>
      <c r="W137" s="11" t="str">
        <f t="shared" si="34"/>
        <v/>
      </c>
      <c r="Y137" s="11" t="str">
        <f t="shared" si="35"/>
        <v/>
      </c>
      <c r="AA137" s="49" t="str">
        <f t="shared" ca="1" si="36"/>
        <v/>
      </c>
      <c r="AB137" s="46" t="str">
        <f t="shared" ca="1" si="37"/>
        <v/>
      </c>
      <c r="AD137" s="49" t="str">
        <f t="shared" ca="1" si="38"/>
        <v/>
      </c>
      <c r="AE137" s="46" t="str">
        <f t="shared" ca="1" si="39"/>
        <v/>
      </c>
      <c r="AG137" s="11" t="str">
        <f t="shared" si="40"/>
        <v>WE</v>
      </c>
      <c r="AH137" s="35" t="str">
        <f t="shared" si="25"/>
        <v/>
      </c>
      <c r="AI137" s="15" t="str">
        <f t="shared" si="41"/>
        <v>X</v>
      </c>
      <c r="AJ137" s="15" t="str">
        <f t="shared" si="42"/>
        <v/>
      </c>
      <c r="AK137" s="38" t="str">
        <f t="shared" si="43"/>
        <v/>
      </c>
    </row>
    <row r="138" spans="1:37" x14ac:dyDescent="0.25">
      <c r="A138" s="62" t="str">
        <f t="shared" ca="1" si="26"/>
        <v/>
      </c>
      <c r="B138" s="145">
        <f t="shared" si="27"/>
        <v>43836</v>
      </c>
      <c r="C138" s="62" t="str">
        <f t="shared" ca="1" si="28"/>
        <v/>
      </c>
      <c r="D138" s="159"/>
      <c r="E138" s="122" t="str">
        <f t="shared" si="29"/>
        <v/>
      </c>
      <c r="F138" s="163"/>
      <c r="G138" s="164"/>
      <c r="H138" s="54"/>
      <c r="I138" s="49" t="str">
        <f>IF($D138="", "", IFERROR(INDEX('Types, Rates &amp; Payments'!$D$11:$D$22, MATCH($D138, 'Types, Rates &amp; Payments'!$C$11:$C$22, 0))+$F138, ""))</f>
        <v/>
      </c>
      <c r="J138" s="46" t="str">
        <f>IF($D138="", "", IFERROR(INDEX('Types, Rates &amp; Payments'!$E$11:$E$22, MATCH($D138, 'Types, Rates &amp; Payments'!$C$11:$C$22, 0)), ""))</f>
        <v/>
      </c>
      <c r="K138" s="54"/>
      <c r="L138" s="53" t="str">
        <f>IF($O138="", "", IF($E138=$Y$5, IF($D138="", "", $D138), IF(IFERROR(INDEX('Types, Rates &amp; Payments'!$D$32:$D$39, MATCH($O138, 'Types, Rates &amp; Payments'!$C$32:$C$39, 0)), "")="", "", IFERROR(INDEX('Types, Rates &amp; Payments'!$D$32:$D$39, MATCH($O138, 'Types, Rates &amp; Payments'!$C$32:$C$39, 0)), ""))))</f>
        <v>Full Day</v>
      </c>
      <c r="M138" s="54"/>
      <c r="O138" s="11" t="str">
        <f t="shared" si="30"/>
        <v>Monday</v>
      </c>
      <c r="Q138" s="64">
        <f t="shared" ca="1" si="31"/>
        <v>0</v>
      </c>
      <c r="S138" s="11" t="str">
        <f t="shared" si="32"/>
        <v>Jan 2020</v>
      </c>
      <c r="U138" s="11" t="str">
        <f t="shared" si="33"/>
        <v/>
      </c>
      <c r="W138" s="11" t="str">
        <f t="shared" si="34"/>
        <v/>
      </c>
      <c r="Y138" s="11" t="str">
        <f t="shared" si="35"/>
        <v/>
      </c>
      <c r="AA138" s="49" t="str">
        <f t="shared" ca="1" si="36"/>
        <v/>
      </c>
      <c r="AB138" s="46" t="str">
        <f t="shared" ca="1" si="37"/>
        <v/>
      </c>
      <c r="AD138" s="49" t="str">
        <f t="shared" ca="1" si="38"/>
        <v/>
      </c>
      <c r="AE138" s="46" t="str">
        <f t="shared" ca="1" si="39"/>
        <v/>
      </c>
      <c r="AG138" s="11" t="str">
        <f t="shared" si="40"/>
        <v>OP</v>
      </c>
      <c r="AH138" s="35" t="str">
        <f t="shared" si="25"/>
        <v/>
      </c>
      <c r="AI138" s="15" t="str">
        <f t="shared" si="41"/>
        <v/>
      </c>
      <c r="AJ138" s="15" t="str">
        <f t="shared" si="42"/>
        <v/>
      </c>
      <c r="AK138" s="38" t="str">
        <f t="shared" si="43"/>
        <v/>
      </c>
    </row>
    <row r="139" spans="1:37" x14ac:dyDescent="0.25">
      <c r="A139" s="62" t="str">
        <f t="shared" ca="1" si="26"/>
        <v/>
      </c>
      <c r="B139" s="145">
        <f t="shared" si="27"/>
        <v>43837</v>
      </c>
      <c r="C139" s="62" t="str">
        <f t="shared" ca="1" si="28"/>
        <v/>
      </c>
      <c r="D139" s="159"/>
      <c r="E139" s="122" t="str">
        <f t="shared" si="29"/>
        <v/>
      </c>
      <c r="F139" s="163"/>
      <c r="G139" s="164"/>
      <c r="H139" s="54"/>
      <c r="I139" s="49" t="str">
        <f>IF($D139="", "", IFERROR(INDEX('Types, Rates &amp; Payments'!$D$11:$D$22, MATCH($D139, 'Types, Rates &amp; Payments'!$C$11:$C$22, 0))+$F139, ""))</f>
        <v/>
      </c>
      <c r="J139" s="46" t="str">
        <f>IF($D139="", "", IFERROR(INDEX('Types, Rates &amp; Payments'!$E$11:$E$22, MATCH($D139, 'Types, Rates &amp; Payments'!$C$11:$C$22, 0)), ""))</f>
        <v/>
      </c>
      <c r="K139" s="54"/>
      <c r="L139" s="53" t="str">
        <f>IF($O139="", "", IF($E139=$Y$5, IF($D139="", "", $D139), IF(IFERROR(INDEX('Types, Rates &amp; Payments'!$D$32:$D$39, MATCH($O139, 'Types, Rates &amp; Payments'!$C$32:$C$39, 0)), "")="", "", IFERROR(INDEX('Types, Rates &amp; Payments'!$D$32:$D$39, MATCH($O139, 'Types, Rates &amp; Payments'!$C$32:$C$39, 0)), ""))))</f>
        <v>Half Day</v>
      </c>
      <c r="M139" s="54"/>
      <c r="O139" s="11" t="str">
        <f t="shared" si="30"/>
        <v>Tuesday</v>
      </c>
      <c r="Q139" s="64">
        <f t="shared" ca="1" si="31"/>
        <v>0</v>
      </c>
      <c r="S139" s="11" t="str">
        <f t="shared" si="32"/>
        <v>Jan 2020</v>
      </c>
      <c r="U139" s="11" t="str">
        <f t="shared" si="33"/>
        <v/>
      </c>
      <c r="W139" s="11" t="str">
        <f t="shared" si="34"/>
        <v/>
      </c>
      <c r="Y139" s="11" t="str">
        <f t="shared" si="35"/>
        <v/>
      </c>
      <c r="AA139" s="49" t="str">
        <f t="shared" ca="1" si="36"/>
        <v/>
      </c>
      <c r="AB139" s="46" t="str">
        <f t="shared" ca="1" si="37"/>
        <v/>
      </c>
      <c r="AD139" s="49" t="str">
        <f t="shared" ca="1" si="38"/>
        <v/>
      </c>
      <c r="AE139" s="46" t="str">
        <f t="shared" ca="1" si="39"/>
        <v/>
      </c>
      <c r="AG139" s="11" t="str">
        <f t="shared" si="40"/>
        <v>OP</v>
      </c>
      <c r="AH139" s="35" t="str">
        <f t="shared" ref="AH139:AH202" si="44">IF($B139="", "", IF(COUNTIF($AM$25:$AM$49, $B139), "X", ""))</f>
        <v/>
      </c>
      <c r="AI139" s="15" t="str">
        <f t="shared" si="41"/>
        <v/>
      </c>
      <c r="AJ139" s="15" t="str">
        <f t="shared" si="42"/>
        <v/>
      </c>
      <c r="AK139" s="38" t="str">
        <f t="shared" si="43"/>
        <v/>
      </c>
    </row>
    <row r="140" spans="1:37" x14ac:dyDescent="0.25">
      <c r="A140" s="62" t="str">
        <f t="shared" ref="A140:A203" ca="1" si="45">IF($B140="", "", IF($B140=$AK$8, "*", ""))</f>
        <v/>
      </c>
      <c r="B140" s="145">
        <f t="shared" ref="B140:B203" si="46">IF(B139="", "", IF(B139+1&gt;$AE$5, "", B139+1))</f>
        <v>43838</v>
      </c>
      <c r="C140" s="62" t="str">
        <f t="shared" ref="C140:C203" ca="1" si="47">IF($B140="", "", IF($B140=$AK$8, "*", ""))</f>
        <v/>
      </c>
      <c r="D140" s="159"/>
      <c r="E140" s="122" t="str">
        <f t="shared" ref="E140:E203" si="48">$Y140</f>
        <v/>
      </c>
      <c r="F140" s="163"/>
      <c r="G140" s="164"/>
      <c r="H140" s="54"/>
      <c r="I140" s="49" t="str">
        <f>IF($D140="", "", IFERROR(INDEX('Types, Rates &amp; Payments'!$D$11:$D$22, MATCH($D140, 'Types, Rates &amp; Payments'!$C$11:$C$22, 0))+$F140, ""))</f>
        <v/>
      </c>
      <c r="J140" s="46" t="str">
        <f>IF($D140="", "", IFERROR(INDEX('Types, Rates &amp; Payments'!$E$11:$E$22, MATCH($D140, 'Types, Rates &amp; Payments'!$C$11:$C$22, 0)), ""))</f>
        <v/>
      </c>
      <c r="K140" s="54"/>
      <c r="L140" s="53" t="str">
        <f>IF($O140="", "", IF($E140=$Y$5, IF($D140="", "", $D140), IF(IFERROR(INDEX('Types, Rates &amp; Payments'!$D$32:$D$39, MATCH($O140, 'Types, Rates &amp; Payments'!$C$32:$C$39, 0)), "")="", "", IFERROR(INDEX('Types, Rates &amp; Payments'!$D$32:$D$39, MATCH($O140, 'Types, Rates &amp; Payments'!$C$32:$C$39, 0)), ""))))</f>
        <v>Full Day</v>
      </c>
      <c r="M140" s="54"/>
      <c r="O140" s="11" t="str">
        <f t="shared" ref="O140:O203" si="49">IF(OR($AG140=$AG$3, $AG140=$AG$6), TEXT($B140, "dddd"), IF($AG140=$AG$2, $AE$2, ""))</f>
        <v>Wednesday</v>
      </c>
      <c r="Q140" s="64">
        <f t="shared" ref="Q140:Q203" ca="1" si="50">IF(OR($I140="", $B140&gt;$AK$8), 0, $I140)</f>
        <v>0</v>
      </c>
      <c r="S140" s="11" t="str">
        <f t="shared" ref="S140:S203" si="51">IF($B140="", "", TEXT($B140, "mmm yyyy"))</f>
        <v>Jan 2020</v>
      </c>
      <c r="U140" s="11" t="str">
        <f t="shared" ref="U140:U203" si="52">IF(OR($D140="", $S140=""), "", _xlfn.CONCAT($D140, " - ", $S140))</f>
        <v/>
      </c>
      <c r="W140" s="11" t="str">
        <f t="shared" ref="W140:W203" si="53">IF(OR($D140="", $S140=""), "", _xlfn.CONCAT($D140, " - ", TEXT($B140, "dddd")))</f>
        <v/>
      </c>
      <c r="Y140" s="11" t="str">
        <f t="shared" ref="Y140:Y203" si="54">IF(OR($B140="", $D140=""), "", IF($B140&lt;=$AK$8, $Y$5, $Y$6))</f>
        <v/>
      </c>
      <c r="AA140" s="49" t="str">
        <f t="shared" ref="AA140:AA203" ca="1" si="55">IF($B140="", "", IF($B140&gt;$AK$8, "", I140))</f>
        <v/>
      </c>
      <c r="AB140" s="46" t="str">
        <f t="shared" ref="AB140:AB203" ca="1" si="56">IF($B140="", "", IF($B140&gt;$AK$8, "", J140))</f>
        <v/>
      </c>
      <c r="AD140" s="49" t="str">
        <f t="shared" ref="AD140:AD203" ca="1" si="57">IF($B140="", "", IF($B140&lt;=$AK$8, "", I140))</f>
        <v/>
      </c>
      <c r="AE140" s="46" t="str">
        <f t="shared" ref="AE140:AE203" ca="1" si="58">IF($B140="", "", IF($B140&lt;=$AK$8, "", J140))</f>
        <v/>
      </c>
      <c r="AG140" s="11" t="str">
        <f t="shared" ref="AG140:AG203" si="59">IF($B140="", "", IF($AK140="X", $AK$10, IF($AJ140="X", $AJ$10, IF($AH140="X", $AH$10, IF($AI140="X", $AI$10, $AG$6)))))</f>
        <v>OP</v>
      </c>
      <c r="AH140" s="35" t="str">
        <f t="shared" si="44"/>
        <v/>
      </c>
      <c r="AI140" s="15" t="str">
        <f t="shared" ref="AI140:AI203" si="60">IF($B140="", "", IF(TEXT($B140, "ddd")="Sat", "X", IF(TEXT($B140, "ddd")="Sun", "X", "")))</f>
        <v/>
      </c>
      <c r="AJ140" s="15" t="str">
        <f t="shared" ref="AJ140:AJ203" si="61">IFERROR(IF($B140="", "", IF(INDEX($AK$2:$AK$6, MATCH(TEXT($B140, "ddd"), $AJ$2:$AJ$6, 0))="Closed", "X", "")), "")</f>
        <v/>
      </c>
      <c r="AK140" s="38" t="str">
        <f t="shared" ref="AK140:AK203" si="62">IF($B140="", "", IF(OR(AND($B140&gt;=$AH$2, $B140&lt;=$AI$2), AND($B140&gt;=$AH$3, $B140&lt;=$AI$3), AND($B140&gt;=$AH$4, $B140&lt;=$AI$4), AND($B140&gt;=$AH$5, $B140&lt;=$AI$5), AND($B140&gt;=$AH$6, $B140&lt;=$AI$6), AND($B140&gt;=$AH$7, $B140&lt;=$AI$7)), "X", ""))</f>
        <v/>
      </c>
    </row>
    <row r="141" spans="1:37" x14ac:dyDescent="0.25">
      <c r="A141" s="62" t="str">
        <f t="shared" ca="1" si="45"/>
        <v/>
      </c>
      <c r="B141" s="145">
        <f t="shared" si="46"/>
        <v>43839</v>
      </c>
      <c r="C141" s="62" t="str">
        <f t="shared" ca="1" si="47"/>
        <v/>
      </c>
      <c r="D141" s="159"/>
      <c r="E141" s="122" t="str">
        <f t="shared" si="48"/>
        <v/>
      </c>
      <c r="F141" s="163"/>
      <c r="G141" s="164"/>
      <c r="H141" s="54"/>
      <c r="I141" s="49" t="str">
        <f>IF($D141="", "", IFERROR(INDEX('Types, Rates &amp; Payments'!$D$11:$D$22, MATCH($D141, 'Types, Rates &amp; Payments'!$C$11:$C$22, 0))+$F141, ""))</f>
        <v/>
      </c>
      <c r="J141" s="46" t="str">
        <f>IF($D141="", "", IFERROR(INDEX('Types, Rates &amp; Payments'!$E$11:$E$22, MATCH($D141, 'Types, Rates &amp; Payments'!$C$11:$C$22, 0)), ""))</f>
        <v/>
      </c>
      <c r="K141" s="54"/>
      <c r="L141" s="53" t="str">
        <f>IF($O141="", "", IF($E141=$Y$5, IF($D141="", "", $D141), IF(IFERROR(INDEX('Types, Rates &amp; Payments'!$D$32:$D$39, MATCH($O141, 'Types, Rates &amp; Payments'!$C$32:$C$39, 0)), "")="", "", IFERROR(INDEX('Types, Rates &amp; Payments'!$D$32:$D$39, MATCH($O141, 'Types, Rates &amp; Payments'!$C$32:$C$39, 0)), ""))))</f>
        <v/>
      </c>
      <c r="M141" s="54"/>
      <c r="O141" s="11" t="str">
        <f t="shared" si="49"/>
        <v/>
      </c>
      <c r="Q141" s="64">
        <f t="shared" ca="1" si="50"/>
        <v>0</v>
      </c>
      <c r="S141" s="11" t="str">
        <f t="shared" si="51"/>
        <v>Jan 2020</v>
      </c>
      <c r="U141" s="11" t="str">
        <f t="shared" si="52"/>
        <v/>
      </c>
      <c r="W141" s="11" t="str">
        <f t="shared" si="53"/>
        <v/>
      </c>
      <c r="Y141" s="11" t="str">
        <f t="shared" si="54"/>
        <v/>
      </c>
      <c r="AA141" s="49" t="str">
        <f t="shared" ca="1" si="55"/>
        <v/>
      </c>
      <c r="AB141" s="46" t="str">
        <f t="shared" ca="1" si="56"/>
        <v/>
      </c>
      <c r="AD141" s="49" t="str">
        <f t="shared" ca="1" si="57"/>
        <v/>
      </c>
      <c r="AE141" s="46" t="str">
        <f t="shared" ca="1" si="58"/>
        <v/>
      </c>
      <c r="AG141" s="11" t="str">
        <f t="shared" si="59"/>
        <v>CL</v>
      </c>
      <c r="AH141" s="35" t="str">
        <f t="shared" si="44"/>
        <v/>
      </c>
      <c r="AI141" s="15" t="str">
        <f t="shared" si="60"/>
        <v/>
      </c>
      <c r="AJ141" s="15" t="str">
        <f t="shared" si="61"/>
        <v>X</v>
      </c>
      <c r="AK141" s="38" t="str">
        <f t="shared" si="62"/>
        <v/>
      </c>
    </row>
    <row r="142" spans="1:37" x14ac:dyDescent="0.25">
      <c r="A142" s="62" t="str">
        <f t="shared" ca="1" si="45"/>
        <v/>
      </c>
      <c r="B142" s="145">
        <f t="shared" si="46"/>
        <v>43840</v>
      </c>
      <c r="C142" s="62" t="str">
        <f t="shared" ca="1" si="47"/>
        <v/>
      </c>
      <c r="D142" s="159"/>
      <c r="E142" s="122" t="str">
        <f t="shared" si="48"/>
        <v/>
      </c>
      <c r="F142" s="163"/>
      <c r="G142" s="164"/>
      <c r="H142" s="54"/>
      <c r="I142" s="49" t="str">
        <f>IF($D142="", "", IFERROR(INDEX('Types, Rates &amp; Payments'!$D$11:$D$22, MATCH($D142, 'Types, Rates &amp; Payments'!$C$11:$C$22, 0))+$F142, ""))</f>
        <v/>
      </c>
      <c r="J142" s="46" t="str">
        <f>IF($D142="", "", IFERROR(INDEX('Types, Rates &amp; Payments'!$E$11:$E$22, MATCH($D142, 'Types, Rates &amp; Payments'!$C$11:$C$22, 0)), ""))</f>
        <v/>
      </c>
      <c r="K142" s="54"/>
      <c r="L142" s="53" t="str">
        <f>IF($O142="", "", IF($E142=$Y$5, IF($D142="", "", $D142), IF(IFERROR(INDEX('Types, Rates &amp; Payments'!$D$32:$D$39, MATCH($O142, 'Types, Rates &amp; Payments'!$C$32:$C$39, 0)), "")="", "", IFERROR(INDEX('Types, Rates &amp; Payments'!$D$32:$D$39, MATCH($O142, 'Types, Rates &amp; Payments'!$C$32:$C$39, 0)), ""))))</f>
        <v>Half Day</v>
      </c>
      <c r="M142" s="54"/>
      <c r="O142" s="11" t="str">
        <f t="shared" si="49"/>
        <v>Friday</v>
      </c>
      <c r="Q142" s="64">
        <f t="shared" ca="1" si="50"/>
        <v>0</v>
      </c>
      <c r="S142" s="11" t="str">
        <f t="shared" si="51"/>
        <v>Jan 2020</v>
      </c>
      <c r="U142" s="11" t="str">
        <f t="shared" si="52"/>
        <v/>
      </c>
      <c r="W142" s="11" t="str">
        <f t="shared" si="53"/>
        <v/>
      </c>
      <c r="Y142" s="11" t="str">
        <f t="shared" si="54"/>
        <v/>
      </c>
      <c r="AA142" s="49" t="str">
        <f t="shared" ca="1" si="55"/>
        <v/>
      </c>
      <c r="AB142" s="46" t="str">
        <f t="shared" ca="1" si="56"/>
        <v/>
      </c>
      <c r="AD142" s="49" t="str">
        <f t="shared" ca="1" si="57"/>
        <v/>
      </c>
      <c r="AE142" s="46" t="str">
        <f t="shared" ca="1" si="58"/>
        <v/>
      </c>
      <c r="AG142" s="11" t="str">
        <f t="shared" si="59"/>
        <v>OP</v>
      </c>
      <c r="AH142" s="35" t="str">
        <f t="shared" si="44"/>
        <v/>
      </c>
      <c r="AI142" s="15" t="str">
        <f t="shared" si="60"/>
        <v/>
      </c>
      <c r="AJ142" s="15" t="str">
        <f t="shared" si="61"/>
        <v/>
      </c>
      <c r="AK142" s="38" t="str">
        <f t="shared" si="62"/>
        <v/>
      </c>
    </row>
    <row r="143" spans="1:37" x14ac:dyDescent="0.25">
      <c r="A143" s="62" t="str">
        <f t="shared" ca="1" si="45"/>
        <v/>
      </c>
      <c r="B143" s="145">
        <f t="shared" si="46"/>
        <v>43841</v>
      </c>
      <c r="C143" s="62" t="str">
        <f t="shared" ca="1" si="47"/>
        <v/>
      </c>
      <c r="D143" s="159"/>
      <c r="E143" s="122" t="str">
        <f t="shared" si="48"/>
        <v/>
      </c>
      <c r="F143" s="163"/>
      <c r="G143" s="164"/>
      <c r="H143" s="54"/>
      <c r="I143" s="49" t="str">
        <f>IF($D143="", "", IFERROR(INDEX('Types, Rates &amp; Payments'!$D$11:$D$22, MATCH($D143, 'Types, Rates &amp; Payments'!$C$11:$C$22, 0))+$F143, ""))</f>
        <v/>
      </c>
      <c r="J143" s="46" t="str">
        <f>IF($D143="", "", IFERROR(INDEX('Types, Rates &amp; Payments'!$E$11:$E$22, MATCH($D143, 'Types, Rates &amp; Payments'!$C$11:$C$22, 0)), ""))</f>
        <v/>
      </c>
      <c r="K143" s="54"/>
      <c r="L143" s="53" t="str">
        <f>IF($O143="", "", IF($E143=$Y$5, IF($D143="", "", $D143), IF(IFERROR(INDEX('Types, Rates &amp; Payments'!$D$32:$D$39, MATCH($O143, 'Types, Rates &amp; Payments'!$C$32:$C$39, 0)), "")="", "", IFERROR(INDEX('Types, Rates &amp; Payments'!$D$32:$D$39, MATCH($O143, 'Types, Rates &amp; Payments'!$C$32:$C$39, 0)), ""))))</f>
        <v/>
      </c>
      <c r="M143" s="54"/>
      <c r="O143" s="11" t="str">
        <f t="shared" si="49"/>
        <v>Saturday</v>
      </c>
      <c r="Q143" s="64">
        <f t="shared" ca="1" si="50"/>
        <v>0</v>
      </c>
      <c r="S143" s="11" t="str">
        <f t="shared" si="51"/>
        <v>Jan 2020</v>
      </c>
      <c r="U143" s="11" t="str">
        <f t="shared" si="52"/>
        <v/>
      </c>
      <c r="W143" s="11" t="str">
        <f t="shared" si="53"/>
        <v/>
      </c>
      <c r="Y143" s="11" t="str">
        <f t="shared" si="54"/>
        <v/>
      </c>
      <c r="AA143" s="49" t="str">
        <f t="shared" ca="1" si="55"/>
        <v/>
      </c>
      <c r="AB143" s="46" t="str">
        <f t="shared" ca="1" si="56"/>
        <v/>
      </c>
      <c r="AD143" s="49" t="str">
        <f t="shared" ca="1" si="57"/>
        <v/>
      </c>
      <c r="AE143" s="46" t="str">
        <f t="shared" ca="1" si="58"/>
        <v/>
      </c>
      <c r="AG143" s="11" t="str">
        <f t="shared" si="59"/>
        <v>WE</v>
      </c>
      <c r="AH143" s="35" t="str">
        <f t="shared" si="44"/>
        <v/>
      </c>
      <c r="AI143" s="15" t="str">
        <f t="shared" si="60"/>
        <v>X</v>
      </c>
      <c r="AJ143" s="15" t="str">
        <f t="shared" si="61"/>
        <v/>
      </c>
      <c r="AK143" s="38" t="str">
        <f t="shared" si="62"/>
        <v/>
      </c>
    </row>
    <row r="144" spans="1:37" x14ac:dyDescent="0.25">
      <c r="A144" s="62" t="str">
        <f t="shared" ca="1" si="45"/>
        <v/>
      </c>
      <c r="B144" s="145">
        <f t="shared" si="46"/>
        <v>43842</v>
      </c>
      <c r="C144" s="62" t="str">
        <f t="shared" ca="1" si="47"/>
        <v/>
      </c>
      <c r="D144" s="159"/>
      <c r="E144" s="122" t="str">
        <f t="shared" si="48"/>
        <v/>
      </c>
      <c r="F144" s="163"/>
      <c r="G144" s="164"/>
      <c r="H144" s="54"/>
      <c r="I144" s="49" t="str">
        <f>IF($D144="", "", IFERROR(INDEX('Types, Rates &amp; Payments'!$D$11:$D$22, MATCH($D144, 'Types, Rates &amp; Payments'!$C$11:$C$22, 0))+$F144, ""))</f>
        <v/>
      </c>
      <c r="J144" s="46" t="str">
        <f>IF($D144="", "", IFERROR(INDEX('Types, Rates &amp; Payments'!$E$11:$E$22, MATCH($D144, 'Types, Rates &amp; Payments'!$C$11:$C$22, 0)), ""))</f>
        <v/>
      </c>
      <c r="K144" s="54"/>
      <c r="L144" s="53" t="str">
        <f>IF($O144="", "", IF($E144=$Y$5, IF($D144="", "", $D144), IF(IFERROR(INDEX('Types, Rates &amp; Payments'!$D$32:$D$39, MATCH($O144, 'Types, Rates &amp; Payments'!$C$32:$C$39, 0)), "")="", "", IFERROR(INDEX('Types, Rates &amp; Payments'!$D$32:$D$39, MATCH($O144, 'Types, Rates &amp; Payments'!$C$32:$C$39, 0)), ""))))</f>
        <v/>
      </c>
      <c r="M144" s="54"/>
      <c r="O144" s="11" t="str">
        <f t="shared" si="49"/>
        <v>Sunday</v>
      </c>
      <c r="Q144" s="64">
        <f t="shared" ca="1" si="50"/>
        <v>0</v>
      </c>
      <c r="S144" s="11" t="str">
        <f t="shared" si="51"/>
        <v>Jan 2020</v>
      </c>
      <c r="U144" s="11" t="str">
        <f t="shared" si="52"/>
        <v/>
      </c>
      <c r="W144" s="11" t="str">
        <f t="shared" si="53"/>
        <v/>
      </c>
      <c r="Y144" s="11" t="str">
        <f t="shared" si="54"/>
        <v/>
      </c>
      <c r="AA144" s="49" t="str">
        <f t="shared" ca="1" si="55"/>
        <v/>
      </c>
      <c r="AB144" s="46" t="str">
        <f t="shared" ca="1" si="56"/>
        <v/>
      </c>
      <c r="AD144" s="49" t="str">
        <f t="shared" ca="1" si="57"/>
        <v/>
      </c>
      <c r="AE144" s="46" t="str">
        <f t="shared" ca="1" si="58"/>
        <v/>
      </c>
      <c r="AG144" s="11" t="str">
        <f t="shared" si="59"/>
        <v>WE</v>
      </c>
      <c r="AH144" s="35" t="str">
        <f t="shared" si="44"/>
        <v/>
      </c>
      <c r="AI144" s="15" t="str">
        <f t="shared" si="60"/>
        <v>X</v>
      </c>
      <c r="AJ144" s="15" t="str">
        <f t="shared" si="61"/>
        <v/>
      </c>
      <c r="AK144" s="38" t="str">
        <f t="shared" si="62"/>
        <v/>
      </c>
    </row>
    <row r="145" spans="1:37" x14ac:dyDescent="0.25">
      <c r="A145" s="62" t="str">
        <f t="shared" ca="1" si="45"/>
        <v/>
      </c>
      <c r="B145" s="145">
        <f t="shared" si="46"/>
        <v>43843</v>
      </c>
      <c r="C145" s="62" t="str">
        <f t="shared" ca="1" si="47"/>
        <v/>
      </c>
      <c r="D145" s="159"/>
      <c r="E145" s="122" t="str">
        <f t="shared" si="48"/>
        <v/>
      </c>
      <c r="F145" s="163"/>
      <c r="G145" s="164"/>
      <c r="H145" s="54"/>
      <c r="I145" s="49" t="str">
        <f>IF($D145="", "", IFERROR(INDEX('Types, Rates &amp; Payments'!$D$11:$D$22, MATCH($D145, 'Types, Rates &amp; Payments'!$C$11:$C$22, 0))+$F145, ""))</f>
        <v/>
      </c>
      <c r="J145" s="46" t="str">
        <f>IF($D145="", "", IFERROR(INDEX('Types, Rates &amp; Payments'!$E$11:$E$22, MATCH($D145, 'Types, Rates &amp; Payments'!$C$11:$C$22, 0)), ""))</f>
        <v/>
      </c>
      <c r="K145" s="54"/>
      <c r="L145" s="53" t="str">
        <f>IF($O145="", "", IF($E145=$Y$5, IF($D145="", "", $D145), IF(IFERROR(INDEX('Types, Rates &amp; Payments'!$D$32:$D$39, MATCH($O145, 'Types, Rates &amp; Payments'!$C$32:$C$39, 0)), "")="", "", IFERROR(INDEX('Types, Rates &amp; Payments'!$D$32:$D$39, MATCH($O145, 'Types, Rates &amp; Payments'!$C$32:$C$39, 0)), ""))))</f>
        <v>Full Day</v>
      </c>
      <c r="M145" s="54"/>
      <c r="O145" s="11" t="str">
        <f t="shared" si="49"/>
        <v>Monday</v>
      </c>
      <c r="Q145" s="64">
        <f t="shared" ca="1" si="50"/>
        <v>0</v>
      </c>
      <c r="S145" s="11" t="str">
        <f t="shared" si="51"/>
        <v>Jan 2020</v>
      </c>
      <c r="U145" s="11" t="str">
        <f t="shared" si="52"/>
        <v/>
      </c>
      <c r="W145" s="11" t="str">
        <f t="shared" si="53"/>
        <v/>
      </c>
      <c r="Y145" s="11" t="str">
        <f t="shared" si="54"/>
        <v/>
      </c>
      <c r="AA145" s="49" t="str">
        <f t="shared" ca="1" si="55"/>
        <v/>
      </c>
      <c r="AB145" s="46" t="str">
        <f t="shared" ca="1" si="56"/>
        <v/>
      </c>
      <c r="AD145" s="49" t="str">
        <f t="shared" ca="1" si="57"/>
        <v/>
      </c>
      <c r="AE145" s="46" t="str">
        <f t="shared" ca="1" si="58"/>
        <v/>
      </c>
      <c r="AG145" s="11" t="str">
        <f t="shared" si="59"/>
        <v>OP</v>
      </c>
      <c r="AH145" s="35" t="str">
        <f t="shared" si="44"/>
        <v/>
      </c>
      <c r="AI145" s="15" t="str">
        <f t="shared" si="60"/>
        <v/>
      </c>
      <c r="AJ145" s="15" t="str">
        <f t="shared" si="61"/>
        <v/>
      </c>
      <c r="AK145" s="38" t="str">
        <f t="shared" si="62"/>
        <v/>
      </c>
    </row>
    <row r="146" spans="1:37" x14ac:dyDescent="0.25">
      <c r="A146" s="62" t="str">
        <f t="shared" ca="1" si="45"/>
        <v/>
      </c>
      <c r="B146" s="145">
        <f t="shared" si="46"/>
        <v>43844</v>
      </c>
      <c r="C146" s="62" t="str">
        <f t="shared" ca="1" si="47"/>
        <v/>
      </c>
      <c r="D146" s="159"/>
      <c r="E146" s="122" t="str">
        <f t="shared" si="48"/>
        <v/>
      </c>
      <c r="F146" s="163"/>
      <c r="G146" s="164"/>
      <c r="H146" s="54"/>
      <c r="I146" s="49" t="str">
        <f>IF($D146="", "", IFERROR(INDEX('Types, Rates &amp; Payments'!$D$11:$D$22, MATCH($D146, 'Types, Rates &amp; Payments'!$C$11:$C$22, 0))+$F146, ""))</f>
        <v/>
      </c>
      <c r="J146" s="46" t="str">
        <f>IF($D146="", "", IFERROR(INDEX('Types, Rates &amp; Payments'!$E$11:$E$22, MATCH($D146, 'Types, Rates &amp; Payments'!$C$11:$C$22, 0)), ""))</f>
        <v/>
      </c>
      <c r="K146" s="54"/>
      <c r="L146" s="53" t="str">
        <f>IF($O146="", "", IF($E146=$Y$5, IF($D146="", "", $D146), IF(IFERROR(INDEX('Types, Rates &amp; Payments'!$D$32:$D$39, MATCH($O146, 'Types, Rates &amp; Payments'!$C$32:$C$39, 0)), "")="", "", IFERROR(INDEX('Types, Rates &amp; Payments'!$D$32:$D$39, MATCH($O146, 'Types, Rates &amp; Payments'!$C$32:$C$39, 0)), ""))))</f>
        <v>Half Day</v>
      </c>
      <c r="M146" s="54"/>
      <c r="O146" s="11" t="str">
        <f t="shared" si="49"/>
        <v>Tuesday</v>
      </c>
      <c r="Q146" s="64">
        <f t="shared" ca="1" si="50"/>
        <v>0</v>
      </c>
      <c r="S146" s="11" t="str">
        <f t="shared" si="51"/>
        <v>Jan 2020</v>
      </c>
      <c r="U146" s="11" t="str">
        <f t="shared" si="52"/>
        <v/>
      </c>
      <c r="W146" s="11" t="str">
        <f t="shared" si="53"/>
        <v/>
      </c>
      <c r="Y146" s="11" t="str">
        <f t="shared" si="54"/>
        <v/>
      </c>
      <c r="AA146" s="49" t="str">
        <f t="shared" ca="1" si="55"/>
        <v/>
      </c>
      <c r="AB146" s="46" t="str">
        <f t="shared" ca="1" si="56"/>
        <v/>
      </c>
      <c r="AD146" s="49" t="str">
        <f t="shared" ca="1" si="57"/>
        <v/>
      </c>
      <c r="AE146" s="46" t="str">
        <f t="shared" ca="1" si="58"/>
        <v/>
      </c>
      <c r="AG146" s="11" t="str">
        <f t="shared" si="59"/>
        <v>OP</v>
      </c>
      <c r="AH146" s="35" t="str">
        <f t="shared" si="44"/>
        <v/>
      </c>
      <c r="AI146" s="15" t="str">
        <f t="shared" si="60"/>
        <v/>
      </c>
      <c r="AJ146" s="15" t="str">
        <f t="shared" si="61"/>
        <v/>
      </c>
      <c r="AK146" s="38" t="str">
        <f t="shared" si="62"/>
        <v/>
      </c>
    </row>
    <row r="147" spans="1:37" x14ac:dyDescent="0.25">
      <c r="A147" s="62" t="str">
        <f t="shared" ca="1" si="45"/>
        <v/>
      </c>
      <c r="B147" s="145">
        <f t="shared" si="46"/>
        <v>43845</v>
      </c>
      <c r="C147" s="62" t="str">
        <f t="shared" ca="1" si="47"/>
        <v/>
      </c>
      <c r="D147" s="159"/>
      <c r="E147" s="122" t="str">
        <f t="shared" si="48"/>
        <v/>
      </c>
      <c r="F147" s="163"/>
      <c r="G147" s="164"/>
      <c r="H147" s="54"/>
      <c r="I147" s="49" t="str">
        <f>IF($D147="", "", IFERROR(INDEX('Types, Rates &amp; Payments'!$D$11:$D$22, MATCH($D147, 'Types, Rates &amp; Payments'!$C$11:$C$22, 0))+$F147, ""))</f>
        <v/>
      </c>
      <c r="J147" s="46" t="str">
        <f>IF($D147="", "", IFERROR(INDEX('Types, Rates &amp; Payments'!$E$11:$E$22, MATCH($D147, 'Types, Rates &amp; Payments'!$C$11:$C$22, 0)), ""))</f>
        <v/>
      </c>
      <c r="K147" s="54"/>
      <c r="L147" s="53" t="str">
        <f>IF($O147="", "", IF($E147=$Y$5, IF($D147="", "", $D147), IF(IFERROR(INDEX('Types, Rates &amp; Payments'!$D$32:$D$39, MATCH($O147, 'Types, Rates &amp; Payments'!$C$32:$C$39, 0)), "")="", "", IFERROR(INDEX('Types, Rates &amp; Payments'!$D$32:$D$39, MATCH($O147, 'Types, Rates &amp; Payments'!$C$32:$C$39, 0)), ""))))</f>
        <v>Full Day</v>
      </c>
      <c r="M147" s="54"/>
      <c r="O147" s="11" t="str">
        <f t="shared" si="49"/>
        <v>Wednesday</v>
      </c>
      <c r="Q147" s="64">
        <f t="shared" ca="1" si="50"/>
        <v>0</v>
      </c>
      <c r="S147" s="11" t="str">
        <f t="shared" si="51"/>
        <v>Jan 2020</v>
      </c>
      <c r="U147" s="11" t="str">
        <f t="shared" si="52"/>
        <v/>
      </c>
      <c r="W147" s="11" t="str">
        <f t="shared" si="53"/>
        <v/>
      </c>
      <c r="Y147" s="11" t="str">
        <f t="shared" si="54"/>
        <v/>
      </c>
      <c r="AA147" s="49" t="str">
        <f t="shared" ca="1" si="55"/>
        <v/>
      </c>
      <c r="AB147" s="46" t="str">
        <f t="shared" ca="1" si="56"/>
        <v/>
      </c>
      <c r="AD147" s="49" t="str">
        <f t="shared" ca="1" si="57"/>
        <v/>
      </c>
      <c r="AE147" s="46" t="str">
        <f t="shared" ca="1" si="58"/>
        <v/>
      </c>
      <c r="AG147" s="11" t="str">
        <f t="shared" si="59"/>
        <v>OP</v>
      </c>
      <c r="AH147" s="35" t="str">
        <f t="shared" si="44"/>
        <v/>
      </c>
      <c r="AI147" s="15" t="str">
        <f t="shared" si="60"/>
        <v/>
      </c>
      <c r="AJ147" s="15" t="str">
        <f t="shared" si="61"/>
        <v/>
      </c>
      <c r="AK147" s="38" t="str">
        <f t="shared" si="62"/>
        <v/>
      </c>
    </row>
    <row r="148" spans="1:37" x14ac:dyDescent="0.25">
      <c r="A148" s="62" t="str">
        <f t="shared" ca="1" si="45"/>
        <v/>
      </c>
      <c r="B148" s="145">
        <f t="shared" si="46"/>
        <v>43846</v>
      </c>
      <c r="C148" s="62" t="str">
        <f t="shared" ca="1" si="47"/>
        <v/>
      </c>
      <c r="D148" s="159"/>
      <c r="E148" s="122" t="str">
        <f t="shared" si="48"/>
        <v/>
      </c>
      <c r="F148" s="163"/>
      <c r="G148" s="164"/>
      <c r="H148" s="54"/>
      <c r="I148" s="49" t="str">
        <f>IF($D148="", "", IFERROR(INDEX('Types, Rates &amp; Payments'!$D$11:$D$22, MATCH($D148, 'Types, Rates &amp; Payments'!$C$11:$C$22, 0))+$F148, ""))</f>
        <v/>
      </c>
      <c r="J148" s="46" t="str">
        <f>IF($D148="", "", IFERROR(INDEX('Types, Rates &amp; Payments'!$E$11:$E$22, MATCH($D148, 'Types, Rates &amp; Payments'!$C$11:$C$22, 0)), ""))</f>
        <v/>
      </c>
      <c r="K148" s="54"/>
      <c r="L148" s="53" t="str">
        <f>IF($O148="", "", IF($E148=$Y$5, IF($D148="", "", $D148), IF(IFERROR(INDEX('Types, Rates &amp; Payments'!$D$32:$D$39, MATCH($O148, 'Types, Rates &amp; Payments'!$C$32:$C$39, 0)), "")="", "", IFERROR(INDEX('Types, Rates &amp; Payments'!$D$32:$D$39, MATCH($O148, 'Types, Rates &amp; Payments'!$C$32:$C$39, 0)), ""))))</f>
        <v/>
      </c>
      <c r="M148" s="54"/>
      <c r="O148" s="11" t="str">
        <f t="shared" si="49"/>
        <v/>
      </c>
      <c r="Q148" s="64">
        <f t="shared" ca="1" si="50"/>
        <v>0</v>
      </c>
      <c r="S148" s="11" t="str">
        <f t="shared" si="51"/>
        <v>Jan 2020</v>
      </c>
      <c r="U148" s="11" t="str">
        <f t="shared" si="52"/>
        <v/>
      </c>
      <c r="W148" s="11" t="str">
        <f t="shared" si="53"/>
        <v/>
      </c>
      <c r="Y148" s="11" t="str">
        <f t="shared" si="54"/>
        <v/>
      </c>
      <c r="AA148" s="49" t="str">
        <f t="shared" ca="1" si="55"/>
        <v/>
      </c>
      <c r="AB148" s="46" t="str">
        <f t="shared" ca="1" si="56"/>
        <v/>
      </c>
      <c r="AD148" s="49" t="str">
        <f t="shared" ca="1" si="57"/>
        <v/>
      </c>
      <c r="AE148" s="46" t="str">
        <f t="shared" ca="1" si="58"/>
        <v/>
      </c>
      <c r="AG148" s="11" t="str">
        <f t="shared" si="59"/>
        <v>CL</v>
      </c>
      <c r="AH148" s="35" t="str">
        <f t="shared" si="44"/>
        <v/>
      </c>
      <c r="AI148" s="15" t="str">
        <f t="shared" si="60"/>
        <v/>
      </c>
      <c r="AJ148" s="15" t="str">
        <f t="shared" si="61"/>
        <v>X</v>
      </c>
      <c r="AK148" s="38" t="str">
        <f t="shared" si="62"/>
        <v/>
      </c>
    </row>
    <row r="149" spans="1:37" x14ac:dyDescent="0.25">
      <c r="A149" s="62" t="str">
        <f t="shared" ca="1" si="45"/>
        <v/>
      </c>
      <c r="B149" s="145">
        <f t="shared" si="46"/>
        <v>43847</v>
      </c>
      <c r="C149" s="62" t="str">
        <f t="shared" ca="1" si="47"/>
        <v/>
      </c>
      <c r="D149" s="159"/>
      <c r="E149" s="122" t="str">
        <f t="shared" si="48"/>
        <v/>
      </c>
      <c r="F149" s="163"/>
      <c r="G149" s="164"/>
      <c r="H149" s="54"/>
      <c r="I149" s="49" t="str">
        <f>IF($D149="", "", IFERROR(INDEX('Types, Rates &amp; Payments'!$D$11:$D$22, MATCH($D149, 'Types, Rates &amp; Payments'!$C$11:$C$22, 0))+$F149, ""))</f>
        <v/>
      </c>
      <c r="J149" s="46" t="str">
        <f>IF($D149="", "", IFERROR(INDEX('Types, Rates &amp; Payments'!$E$11:$E$22, MATCH($D149, 'Types, Rates &amp; Payments'!$C$11:$C$22, 0)), ""))</f>
        <v/>
      </c>
      <c r="K149" s="54"/>
      <c r="L149" s="53" t="str">
        <f>IF($O149="", "", IF($E149=$Y$5, IF($D149="", "", $D149), IF(IFERROR(INDEX('Types, Rates &amp; Payments'!$D$32:$D$39, MATCH($O149, 'Types, Rates &amp; Payments'!$C$32:$C$39, 0)), "")="", "", IFERROR(INDEX('Types, Rates &amp; Payments'!$D$32:$D$39, MATCH($O149, 'Types, Rates &amp; Payments'!$C$32:$C$39, 0)), ""))))</f>
        <v>Half Day</v>
      </c>
      <c r="M149" s="54"/>
      <c r="O149" s="11" t="str">
        <f t="shared" si="49"/>
        <v>Friday</v>
      </c>
      <c r="Q149" s="64">
        <f t="shared" ca="1" si="50"/>
        <v>0</v>
      </c>
      <c r="S149" s="11" t="str">
        <f t="shared" si="51"/>
        <v>Jan 2020</v>
      </c>
      <c r="U149" s="11" t="str">
        <f t="shared" si="52"/>
        <v/>
      </c>
      <c r="W149" s="11" t="str">
        <f t="shared" si="53"/>
        <v/>
      </c>
      <c r="Y149" s="11" t="str">
        <f t="shared" si="54"/>
        <v/>
      </c>
      <c r="AA149" s="49" t="str">
        <f t="shared" ca="1" si="55"/>
        <v/>
      </c>
      <c r="AB149" s="46" t="str">
        <f t="shared" ca="1" si="56"/>
        <v/>
      </c>
      <c r="AD149" s="49" t="str">
        <f t="shared" ca="1" si="57"/>
        <v/>
      </c>
      <c r="AE149" s="46" t="str">
        <f t="shared" ca="1" si="58"/>
        <v/>
      </c>
      <c r="AG149" s="11" t="str">
        <f t="shared" si="59"/>
        <v>OP</v>
      </c>
      <c r="AH149" s="35" t="str">
        <f t="shared" si="44"/>
        <v/>
      </c>
      <c r="AI149" s="15" t="str">
        <f t="shared" si="60"/>
        <v/>
      </c>
      <c r="AJ149" s="15" t="str">
        <f t="shared" si="61"/>
        <v/>
      </c>
      <c r="AK149" s="38" t="str">
        <f t="shared" si="62"/>
        <v/>
      </c>
    </row>
    <row r="150" spans="1:37" x14ac:dyDescent="0.25">
      <c r="A150" s="62" t="str">
        <f t="shared" ca="1" si="45"/>
        <v/>
      </c>
      <c r="B150" s="145">
        <f t="shared" si="46"/>
        <v>43848</v>
      </c>
      <c r="C150" s="62" t="str">
        <f t="shared" ca="1" si="47"/>
        <v/>
      </c>
      <c r="D150" s="159"/>
      <c r="E150" s="122" t="str">
        <f t="shared" si="48"/>
        <v/>
      </c>
      <c r="F150" s="163"/>
      <c r="G150" s="164"/>
      <c r="H150" s="54"/>
      <c r="I150" s="49" t="str">
        <f>IF($D150="", "", IFERROR(INDEX('Types, Rates &amp; Payments'!$D$11:$D$22, MATCH($D150, 'Types, Rates &amp; Payments'!$C$11:$C$22, 0))+$F150, ""))</f>
        <v/>
      </c>
      <c r="J150" s="46" t="str">
        <f>IF($D150="", "", IFERROR(INDEX('Types, Rates &amp; Payments'!$E$11:$E$22, MATCH($D150, 'Types, Rates &amp; Payments'!$C$11:$C$22, 0)), ""))</f>
        <v/>
      </c>
      <c r="K150" s="54"/>
      <c r="L150" s="53" t="str">
        <f>IF($O150="", "", IF($E150=$Y$5, IF($D150="", "", $D150), IF(IFERROR(INDEX('Types, Rates &amp; Payments'!$D$32:$D$39, MATCH($O150, 'Types, Rates &amp; Payments'!$C$32:$C$39, 0)), "")="", "", IFERROR(INDEX('Types, Rates &amp; Payments'!$D$32:$D$39, MATCH($O150, 'Types, Rates &amp; Payments'!$C$32:$C$39, 0)), ""))))</f>
        <v/>
      </c>
      <c r="M150" s="54"/>
      <c r="O150" s="11" t="str">
        <f t="shared" si="49"/>
        <v>Saturday</v>
      </c>
      <c r="Q150" s="64">
        <f t="shared" ca="1" si="50"/>
        <v>0</v>
      </c>
      <c r="S150" s="11" t="str">
        <f t="shared" si="51"/>
        <v>Jan 2020</v>
      </c>
      <c r="U150" s="11" t="str">
        <f t="shared" si="52"/>
        <v/>
      </c>
      <c r="W150" s="11" t="str">
        <f t="shared" si="53"/>
        <v/>
      </c>
      <c r="Y150" s="11" t="str">
        <f t="shared" si="54"/>
        <v/>
      </c>
      <c r="AA150" s="49" t="str">
        <f t="shared" ca="1" si="55"/>
        <v/>
      </c>
      <c r="AB150" s="46" t="str">
        <f t="shared" ca="1" si="56"/>
        <v/>
      </c>
      <c r="AD150" s="49" t="str">
        <f t="shared" ca="1" si="57"/>
        <v/>
      </c>
      <c r="AE150" s="46" t="str">
        <f t="shared" ca="1" si="58"/>
        <v/>
      </c>
      <c r="AG150" s="11" t="str">
        <f t="shared" si="59"/>
        <v>WE</v>
      </c>
      <c r="AH150" s="35" t="str">
        <f t="shared" si="44"/>
        <v/>
      </c>
      <c r="AI150" s="15" t="str">
        <f t="shared" si="60"/>
        <v>X</v>
      </c>
      <c r="AJ150" s="15" t="str">
        <f t="shared" si="61"/>
        <v/>
      </c>
      <c r="AK150" s="38" t="str">
        <f t="shared" si="62"/>
        <v/>
      </c>
    </row>
    <row r="151" spans="1:37" x14ac:dyDescent="0.25">
      <c r="A151" s="62" t="str">
        <f t="shared" ca="1" si="45"/>
        <v/>
      </c>
      <c r="B151" s="145">
        <f t="shared" si="46"/>
        <v>43849</v>
      </c>
      <c r="C151" s="62" t="str">
        <f t="shared" ca="1" si="47"/>
        <v/>
      </c>
      <c r="D151" s="159"/>
      <c r="E151" s="122" t="str">
        <f t="shared" si="48"/>
        <v/>
      </c>
      <c r="F151" s="163"/>
      <c r="G151" s="164"/>
      <c r="H151" s="54"/>
      <c r="I151" s="49" t="str">
        <f>IF($D151="", "", IFERROR(INDEX('Types, Rates &amp; Payments'!$D$11:$D$22, MATCH($D151, 'Types, Rates &amp; Payments'!$C$11:$C$22, 0))+$F151, ""))</f>
        <v/>
      </c>
      <c r="J151" s="46" t="str">
        <f>IF($D151="", "", IFERROR(INDEX('Types, Rates &amp; Payments'!$E$11:$E$22, MATCH($D151, 'Types, Rates &amp; Payments'!$C$11:$C$22, 0)), ""))</f>
        <v/>
      </c>
      <c r="K151" s="54"/>
      <c r="L151" s="53" t="str">
        <f>IF($O151="", "", IF($E151=$Y$5, IF($D151="", "", $D151), IF(IFERROR(INDEX('Types, Rates &amp; Payments'!$D$32:$D$39, MATCH($O151, 'Types, Rates &amp; Payments'!$C$32:$C$39, 0)), "")="", "", IFERROR(INDEX('Types, Rates &amp; Payments'!$D$32:$D$39, MATCH($O151, 'Types, Rates &amp; Payments'!$C$32:$C$39, 0)), ""))))</f>
        <v/>
      </c>
      <c r="M151" s="54"/>
      <c r="O151" s="11" t="str">
        <f t="shared" si="49"/>
        <v>Sunday</v>
      </c>
      <c r="Q151" s="64">
        <f t="shared" ca="1" si="50"/>
        <v>0</v>
      </c>
      <c r="S151" s="11" t="str">
        <f t="shared" si="51"/>
        <v>Jan 2020</v>
      </c>
      <c r="U151" s="11" t="str">
        <f t="shared" si="52"/>
        <v/>
      </c>
      <c r="W151" s="11" t="str">
        <f t="shared" si="53"/>
        <v/>
      </c>
      <c r="Y151" s="11" t="str">
        <f t="shared" si="54"/>
        <v/>
      </c>
      <c r="AA151" s="49" t="str">
        <f t="shared" ca="1" si="55"/>
        <v/>
      </c>
      <c r="AB151" s="46" t="str">
        <f t="shared" ca="1" si="56"/>
        <v/>
      </c>
      <c r="AD151" s="49" t="str">
        <f t="shared" ca="1" si="57"/>
        <v/>
      </c>
      <c r="AE151" s="46" t="str">
        <f t="shared" ca="1" si="58"/>
        <v/>
      </c>
      <c r="AG151" s="11" t="str">
        <f t="shared" si="59"/>
        <v>WE</v>
      </c>
      <c r="AH151" s="35" t="str">
        <f t="shared" si="44"/>
        <v/>
      </c>
      <c r="AI151" s="15" t="str">
        <f t="shared" si="60"/>
        <v>X</v>
      </c>
      <c r="AJ151" s="15" t="str">
        <f t="shared" si="61"/>
        <v/>
      </c>
      <c r="AK151" s="38" t="str">
        <f t="shared" si="62"/>
        <v/>
      </c>
    </row>
    <row r="152" spans="1:37" x14ac:dyDescent="0.25">
      <c r="A152" s="62" t="str">
        <f t="shared" ca="1" si="45"/>
        <v/>
      </c>
      <c r="B152" s="145">
        <f t="shared" si="46"/>
        <v>43850</v>
      </c>
      <c r="C152" s="62" t="str">
        <f t="shared" ca="1" si="47"/>
        <v/>
      </c>
      <c r="D152" s="159"/>
      <c r="E152" s="122" t="str">
        <f t="shared" si="48"/>
        <v/>
      </c>
      <c r="F152" s="163"/>
      <c r="G152" s="164"/>
      <c r="H152" s="54"/>
      <c r="I152" s="49" t="str">
        <f>IF($D152="", "", IFERROR(INDEX('Types, Rates &amp; Payments'!$D$11:$D$22, MATCH($D152, 'Types, Rates &amp; Payments'!$C$11:$C$22, 0))+$F152, ""))</f>
        <v/>
      </c>
      <c r="J152" s="46" t="str">
        <f>IF($D152="", "", IFERROR(INDEX('Types, Rates &amp; Payments'!$E$11:$E$22, MATCH($D152, 'Types, Rates &amp; Payments'!$C$11:$C$22, 0)), ""))</f>
        <v/>
      </c>
      <c r="K152" s="54"/>
      <c r="L152" s="53" t="str">
        <f>IF($O152="", "", IF($E152=$Y$5, IF($D152="", "", $D152), IF(IFERROR(INDEX('Types, Rates &amp; Payments'!$D$32:$D$39, MATCH($O152, 'Types, Rates &amp; Payments'!$C$32:$C$39, 0)), "")="", "", IFERROR(INDEX('Types, Rates &amp; Payments'!$D$32:$D$39, MATCH($O152, 'Types, Rates &amp; Payments'!$C$32:$C$39, 0)), ""))))</f>
        <v>Full Day</v>
      </c>
      <c r="M152" s="54"/>
      <c r="O152" s="11" t="str">
        <f t="shared" si="49"/>
        <v>Monday</v>
      </c>
      <c r="Q152" s="64">
        <f t="shared" ca="1" si="50"/>
        <v>0</v>
      </c>
      <c r="S152" s="11" t="str">
        <f t="shared" si="51"/>
        <v>Jan 2020</v>
      </c>
      <c r="U152" s="11" t="str">
        <f t="shared" si="52"/>
        <v/>
      </c>
      <c r="W152" s="11" t="str">
        <f t="shared" si="53"/>
        <v/>
      </c>
      <c r="Y152" s="11" t="str">
        <f t="shared" si="54"/>
        <v/>
      </c>
      <c r="AA152" s="49" t="str">
        <f t="shared" ca="1" si="55"/>
        <v/>
      </c>
      <c r="AB152" s="46" t="str">
        <f t="shared" ca="1" si="56"/>
        <v/>
      </c>
      <c r="AD152" s="49" t="str">
        <f t="shared" ca="1" si="57"/>
        <v/>
      </c>
      <c r="AE152" s="46" t="str">
        <f t="shared" ca="1" si="58"/>
        <v/>
      </c>
      <c r="AG152" s="11" t="str">
        <f t="shared" si="59"/>
        <v>OP</v>
      </c>
      <c r="AH152" s="35" t="str">
        <f t="shared" si="44"/>
        <v/>
      </c>
      <c r="AI152" s="15" t="str">
        <f t="shared" si="60"/>
        <v/>
      </c>
      <c r="AJ152" s="15" t="str">
        <f t="shared" si="61"/>
        <v/>
      </c>
      <c r="AK152" s="38" t="str">
        <f t="shared" si="62"/>
        <v/>
      </c>
    </row>
    <row r="153" spans="1:37" x14ac:dyDescent="0.25">
      <c r="A153" s="62" t="str">
        <f t="shared" ca="1" si="45"/>
        <v/>
      </c>
      <c r="B153" s="145">
        <f t="shared" si="46"/>
        <v>43851</v>
      </c>
      <c r="C153" s="62" t="str">
        <f t="shared" ca="1" si="47"/>
        <v/>
      </c>
      <c r="D153" s="159"/>
      <c r="E153" s="122" t="str">
        <f t="shared" si="48"/>
        <v/>
      </c>
      <c r="F153" s="163"/>
      <c r="G153" s="164"/>
      <c r="H153" s="54"/>
      <c r="I153" s="49" t="str">
        <f>IF($D153="", "", IFERROR(INDEX('Types, Rates &amp; Payments'!$D$11:$D$22, MATCH($D153, 'Types, Rates &amp; Payments'!$C$11:$C$22, 0))+$F153, ""))</f>
        <v/>
      </c>
      <c r="J153" s="46" t="str">
        <f>IF($D153="", "", IFERROR(INDEX('Types, Rates &amp; Payments'!$E$11:$E$22, MATCH($D153, 'Types, Rates &amp; Payments'!$C$11:$C$22, 0)), ""))</f>
        <v/>
      </c>
      <c r="K153" s="54"/>
      <c r="L153" s="53" t="str">
        <f>IF($O153="", "", IF($E153=$Y$5, IF($D153="", "", $D153), IF(IFERROR(INDEX('Types, Rates &amp; Payments'!$D$32:$D$39, MATCH($O153, 'Types, Rates &amp; Payments'!$C$32:$C$39, 0)), "")="", "", IFERROR(INDEX('Types, Rates &amp; Payments'!$D$32:$D$39, MATCH($O153, 'Types, Rates &amp; Payments'!$C$32:$C$39, 0)), ""))))</f>
        <v>Half Day</v>
      </c>
      <c r="M153" s="54"/>
      <c r="O153" s="11" t="str">
        <f t="shared" si="49"/>
        <v>Tuesday</v>
      </c>
      <c r="Q153" s="64">
        <f t="shared" ca="1" si="50"/>
        <v>0</v>
      </c>
      <c r="S153" s="11" t="str">
        <f t="shared" si="51"/>
        <v>Jan 2020</v>
      </c>
      <c r="U153" s="11" t="str">
        <f t="shared" si="52"/>
        <v/>
      </c>
      <c r="W153" s="11" t="str">
        <f t="shared" si="53"/>
        <v/>
      </c>
      <c r="Y153" s="11" t="str">
        <f t="shared" si="54"/>
        <v/>
      </c>
      <c r="AA153" s="49" t="str">
        <f t="shared" ca="1" si="55"/>
        <v/>
      </c>
      <c r="AB153" s="46" t="str">
        <f t="shared" ca="1" si="56"/>
        <v/>
      </c>
      <c r="AD153" s="49" t="str">
        <f t="shared" ca="1" si="57"/>
        <v/>
      </c>
      <c r="AE153" s="46" t="str">
        <f t="shared" ca="1" si="58"/>
        <v/>
      </c>
      <c r="AG153" s="11" t="str">
        <f t="shared" si="59"/>
        <v>OP</v>
      </c>
      <c r="AH153" s="35" t="str">
        <f t="shared" si="44"/>
        <v/>
      </c>
      <c r="AI153" s="15" t="str">
        <f t="shared" si="60"/>
        <v/>
      </c>
      <c r="AJ153" s="15" t="str">
        <f t="shared" si="61"/>
        <v/>
      </c>
      <c r="AK153" s="38" t="str">
        <f t="shared" si="62"/>
        <v/>
      </c>
    </row>
    <row r="154" spans="1:37" x14ac:dyDescent="0.25">
      <c r="A154" s="62" t="str">
        <f t="shared" ca="1" si="45"/>
        <v/>
      </c>
      <c r="B154" s="145">
        <f t="shared" si="46"/>
        <v>43852</v>
      </c>
      <c r="C154" s="62" t="str">
        <f t="shared" ca="1" si="47"/>
        <v/>
      </c>
      <c r="D154" s="159"/>
      <c r="E154" s="122" t="str">
        <f t="shared" si="48"/>
        <v/>
      </c>
      <c r="F154" s="163"/>
      <c r="G154" s="164"/>
      <c r="H154" s="54"/>
      <c r="I154" s="49" t="str">
        <f>IF($D154="", "", IFERROR(INDEX('Types, Rates &amp; Payments'!$D$11:$D$22, MATCH($D154, 'Types, Rates &amp; Payments'!$C$11:$C$22, 0))+$F154, ""))</f>
        <v/>
      </c>
      <c r="J154" s="46" t="str">
        <f>IF($D154="", "", IFERROR(INDEX('Types, Rates &amp; Payments'!$E$11:$E$22, MATCH($D154, 'Types, Rates &amp; Payments'!$C$11:$C$22, 0)), ""))</f>
        <v/>
      </c>
      <c r="K154" s="54"/>
      <c r="L154" s="53" t="str">
        <f>IF($O154="", "", IF($E154=$Y$5, IF($D154="", "", $D154), IF(IFERROR(INDEX('Types, Rates &amp; Payments'!$D$32:$D$39, MATCH($O154, 'Types, Rates &amp; Payments'!$C$32:$C$39, 0)), "")="", "", IFERROR(INDEX('Types, Rates &amp; Payments'!$D$32:$D$39, MATCH($O154, 'Types, Rates &amp; Payments'!$C$32:$C$39, 0)), ""))))</f>
        <v>Full Day</v>
      </c>
      <c r="M154" s="54"/>
      <c r="O154" s="11" t="str">
        <f t="shared" si="49"/>
        <v>Wednesday</v>
      </c>
      <c r="Q154" s="64">
        <f t="shared" ca="1" si="50"/>
        <v>0</v>
      </c>
      <c r="S154" s="11" t="str">
        <f t="shared" si="51"/>
        <v>Jan 2020</v>
      </c>
      <c r="U154" s="11" t="str">
        <f t="shared" si="52"/>
        <v/>
      </c>
      <c r="W154" s="11" t="str">
        <f t="shared" si="53"/>
        <v/>
      </c>
      <c r="Y154" s="11" t="str">
        <f t="shared" si="54"/>
        <v/>
      </c>
      <c r="AA154" s="49" t="str">
        <f t="shared" ca="1" si="55"/>
        <v/>
      </c>
      <c r="AB154" s="46" t="str">
        <f t="shared" ca="1" si="56"/>
        <v/>
      </c>
      <c r="AD154" s="49" t="str">
        <f t="shared" ca="1" si="57"/>
        <v/>
      </c>
      <c r="AE154" s="46" t="str">
        <f t="shared" ca="1" si="58"/>
        <v/>
      </c>
      <c r="AG154" s="11" t="str">
        <f t="shared" si="59"/>
        <v>OP</v>
      </c>
      <c r="AH154" s="35" t="str">
        <f t="shared" si="44"/>
        <v/>
      </c>
      <c r="AI154" s="15" t="str">
        <f t="shared" si="60"/>
        <v/>
      </c>
      <c r="AJ154" s="15" t="str">
        <f t="shared" si="61"/>
        <v/>
      </c>
      <c r="AK154" s="38" t="str">
        <f t="shared" si="62"/>
        <v/>
      </c>
    </row>
    <row r="155" spans="1:37" x14ac:dyDescent="0.25">
      <c r="A155" s="62" t="str">
        <f t="shared" ca="1" si="45"/>
        <v/>
      </c>
      <c r="B155" s="145">
        <f t="shared" si="46"/>
        <v>43853</v>
      </c>
      <c r="C155" s="62" t="str">
        <f t="shared" ca="1" si="47"/>
        <v/>
      </c>
      <c r="D155" s="159"/>
      <c r="E155" s="122" t="str">
        <f t="shared" si="48"/>
        <v/>
      </c>
      <c r="F155" s="163"/>
      <c r="G155" s="164"/>
      <c r="H155" s="54"/>
      <c r="I155" s="49" t="str">
        <f>IF($D155="", "", IFERROR(INDEX('Types, Rates &amp; Payments'!$D$11:$D$22, MATCH($D155, 'Types, Rates &amp; Payments'!$C$11:$C$22, 0))+$F155, ""))</f>
        <v/>
      </c>
      <c r="J155" s="46" t="str">
        <f>IF($D155="", "", IFERROR(INDEX('Types, Rates &amp; Payments'!$E$11:$E$22, MATCH($D155, 'Types, Rates &amp; Payments'!$C$11:$C$22, 0)), ""))</f>
        <v/>
      </c>
      <c r="K155" s="54"/>
      <c r="L155" s="53" t="str">
        <f>IF($O155="", "", IF($E155=$Y$5, IF($D155="", "", $D155), IF(IFERROR(INDEX('Types, Rates &amp; Payments'!$D$32:$D$39, MATCH($O155, 'Types, Rates &amp; Payments'!$C$32:$C$39, 0)), "")="", "", IFERROR(INDEX('Types, Rates &amp; Payments'!$D$32:$D$39, MATCH($O155, 'Types, Rates &amp; Payments'!$C$32:$C$39, 0)), ""))))</f>
        <v/>
      </c>
      <c r="M155" s="54"/>
      <c r="O155" s="11" t="str">
        <f t="shared" si="49"/>
        <v/>
      </c>
      <c r="Q155" s="64">
        <f t="shared" ca="1" si="50"/>
        <v>0</v>
      </c>
      <c r="S155" s="11" t="str">
        <f t="shared" si="51"/>
        <v>Jan 2020</v>
      </c>
      <c r="U155" s="11" t="str">
        <f t="shared" si="52"/>
        <v/>
      </c>
      <c r="W155" s="11" t="str">
        <f t="shared" si="53"/>
        <v/>
      </c>
      <c r="Y155" s="11" t="str">
        <f t="shared" si="54"/>
        <v/>
      </c>
      <c r="AA155" s="49" t="str">
        <f t="shared" ca="1" si="55"/>
        <v/>
      </c>
      <c r="AB155" s="46" t="str">
        <f t="shared" ca="1" si="56"/>
        <v/>
      </c>
      <c r="AD155" s="49" t="str">
        <f t="shared" ca="1" si="57"/>
        <v/>
      </c>
      <c r="AE155" s="46" t="str">
        <f t="shared" ca="1" si="58"/>
        <v/>
      </c>
      <c r="AG155" s="11" t="str">
        <f t="shared" si="59"/>
        <v>CL</v>
      </c>
      <c r="AH155" s="35" t="str">
        <f t="shared" si="44"/>
        <v/>
      </c>
      <c r="AI155" s="15" t="str">
        <f t="shared" si="60"/>
        <v/>
      </c>
      <c r="AJ155" s="15" t="str">
        <f t="shared" si="61"/>
        <v>X</v>
      </c>
      <c r="AK155" s="38" t="str">
        <f t="shared" si="62"/>
        <v/>
      </c>
    </row>
    <row r="156" spans="1:37" x14ac:dyDescent="0.25">
      <c r="A156" s="62" t="str">
        <f t="shared" ca="1" si="45"/>
        <v/>
      </c>
      <c r="B156" s="145">
        <f t="shared" si="46"/>
        <v>43854</v>
      </c>
      <c r="C156" s="62" t="str">
        <f t="shared" ca="1" si="47"/>
        <v/>
      </c>
      <c r="D156" s="159"/>
      <c r="E156" s="122" t="str">
        <f t="shared" si="48"/>
        <v/>
      </c>
      <c r="F156" s="163"/>
      <c r="G156" s="164"/>
      <c r="H156" s="54"/>
      <c r="I156" s="49" t="str">
        <f>IF($D156="", "", IFERROR(INDEX('Types, Rates &amp; Payments'!$D$11:$D$22, MATCH($D156, 'Types, Rates &amp; Payments'!$C$11:$C$22, 0))+$F156, ""))</f>
        <v/>
      </c>
      <c r="J156" s="46" t="str">
        <f>IF($D156="", "", IFERROR(INDEX('Types, Rates &amp; Payments'!$E$11:$E$22, MATCH($D156, 'Types, Rates &amp; Payments'!$C$11:$C$22, 0)), ""))</f>
        <v/>
      </c>
      <c r="K156" s="54"/>
      <c r="L156" s="53" t="str">
        <f>IF($O156="", "", IF($E156=$Y$5, IF($D156="", "", $D156), IF(IFERROR(INDEX('Types, Rates &amp; Payments'!$D$32:$D$39, MATCH($O156, 'Types, Rates &amp; Payments'!$C$32:$C$39, 0)), "")="", "", IFERROR(INDEX('Types, Rates &amp; Payments'!$D$32:$D$39, MATCH($O156, 'Types, Rates &amp; Payments'!$C$32:$C$39, 0)), ""))))</f>
        <v>Half Day</v>
      </c>
      <c r="M156" s="54"/>
      <c r="O156" s="11" t="str">
        <f t="shared" si="49"/>
        <v>Friday</v>
      </c>
      <c r="Q156" s="64">
        <f t="shared" ca="1" si="50"/>
        <v>0</v>
      </c>
      <c r="S156" s="11" t="str">
        <f t="shared" si="51"/>
        <v>Jan 2020</v>
      </c>
      <c r="U156" s="11" t="str">
        <f t="shared" si="52"/>
        <v/>
      </c>
      <c r="W156" s="11" t="str">
        <f t="shared" si="53"/>
        <v/>
      </c>
      <c r="Y156" s="11" t="str">
        <f t="shared" si="54"/>
        <v/>
      </c>
      <c r="AA156" s="49" t="str">
        <f t="shared" ca="1" si="55"/>
        <v/>
      </c>
      <c r="AB156" s="46" t="str">
        <f t="shared" ca="1" si="56"/>
        <v/>
      </c>
      <c r="AD156" s="49" t="str">
        <f t="shared" ca="1" si="57"/>
        <v/>
      </c>
      <c r="AE156" s="46" t="str">
        <f t="shared" ca="1" si="58"/>
        <v/>
      </c>
      <c r="AG156" s="11" t="str">
        <f t="shared" si="59"/>
        <v>OP</v>
      </c>
      <c r="AH156" s="35" t="str">
        <f t="shared" si="44"/>
        <v/>
      </c>
      <c r="AI156" s="15" t="str">
        <f t="shared" si="60"/>
        <v/>
      </c>
      <c r="AJ156" s="15" t="str">
        <f t="shared" si="61"/>
        <v/>
      </c>
      <c r="AK156" s="38" t="str">
        <f t="shared" si="62"/>
        <v/>
      </c>
    </row>
    <row r="157" spans="1:37" x14ac:dyDescent="0.25">
      <c r="A157" s="62" t="str">
        <f t="shared" ca="1" si="45"/>
        <v/>
      </c>
      <c r="B157" s="145">
        <f t="shared" si="46"/>
        <v>43855</v>
      </c>
      <c r="C157" s="62" t="str">
        <f t="shared" ca="1" si="47"/>
        <v/>
      </c>
      <c r="D157" s="159"/>
      <c r="E157" s="122" t="str">
        <f t="shared" si="48"/>
        <v/>
      </c>
      <c r="F157" s="163"/>
      <c r="G157" s="164"/>
      <c r="H157" s="54"/>
      <c r="I157" s="49" t="str">
        <f>IF($D157="", "", IFERROR(INDEX('Types, Rates &amp; Payments'!$D$11:$D$22, MATCH($D157, 'Types, Rates &amp; Payments'!$C$11:$C$22, 0))+$F157, ""))</f>
        <v/>
      </c>
      <c r="J157" s="46" t="str">
        <f>IF($D157="", "", IFERROR(INDEX('Types, Rates &amp; Payments'!$E$11:$E$22, MATCH($D157, 'Types, Rates &amp; Payments'!$C$11:$C$22, 0)), ""))</f>
        <v/>
      </c>
      <c r="K157" s="54"/>
      <c r="L157" s="53" t="str">
        <f>IF($O157="", "", IF($E157=$Y$5, IF($D157="", "", $D157), IF(IFERROR(INDEX('Types, Rates &amp; Payments'!$D$32:$D$39, MATCH($O157, 'Types, Rates &amp; Payments'!$C$32:$C$39, 0)), "")="", "", IFERROR(INDEX('Types, Rates &amp; Payments'!$D$32:$D$39, MATCH($O157, 'Types, Rates &amp; Payments'!$C$32:$C$39, 0)), ""))))</f>
        <v/>
      </c>
      <c r="M157" s="54"/>
      <c r="O157" s="11" t="str">
        <f t="shared" si="49"/>
        <v>Saturday</v>
      </c>
      <c r="Q157" s="64">
        <f t="shared" ca="1" si="50"/>
        <v>0</v>
      </c>
      <c r="S157" s="11" t="str">
        <f t="shared" si="51"/>
        <v>Jan 2020</v>
      </c>
      <c r="U157" s="11" t="str">
        <f t="shared" si="52"/>
        <v/>
      </c>
      <c r="W157" s="11" t="str">
        <f t="shared" si="53"/>
        <v/>
      </c>
      <c r="Y157" s="11" t="str">
        <f t="shared" si="54"/>
        <v/>
      </c>
      <c r="AA157" s="49" t="str">
        <f t="shared" ca="1" si="55"/>
        <v/>
      </c>
      <c r="AB157" s="46" t="str">
        <f t="shared" ca="1" si="56"/>
        <v/>
      </c>
      <c r="AD157" s="49" t="str">
        <f t="shared" ca="1" si="57"/>
        <v/>
      </c>
      <c r="AE157" s="46" t="str">
        <f t="shared" ca="1" si="58"/>
        <v/>
      </c>
      <c r="AG157" s="11" t="str">
        <f t="shared" si="59"/>
        <v>WE</v>
      </c>
      <c r="AH157" s="35" t="str">
        <f t="shared" si="44"/>
        <v/>
      </c>
      <c r="AI157" s="15" t="str">
        <f t="shared" si="60"/>
        <v>X</v>
      </c>
      <c r="AJ157" s="15" t="str">
        <f t="shared" si="61"/>
        <v/>
      </c>
      <c r="AK157" s="38" t="str">
        <f t="shared" si="62"/>
        <v/>
      </c>
    </row>
    <row r="158" spans="1:37" x14ac:dyDescent="0.25">
      <c r="A158" s="62" t="str">
        <f t="shared" ca="1" si="45"/>
        <v/>
      </c>
      <c r="B158" s="145">
        <f t="shared" si="46"/>
        <v>43856</v>
      </c>
      <c r="C158" s="62" t="str">
        <f t="shared" ca="1" si="47"/>
        <v/>
      </c>
      <c r="D158" s="159"/>
      <c r="E158" s="122" t="str">
        <f t="shared" si="48"/>
        <v/>
      </c>
      <c r="F158" s="163"/>
      <c r="G158" s="164"/>
      <c r="H158" s="54"/>
      <c r="I158" s="49" t="str">
        <f>IF($D158="", "", IFERROR(INDEX('Types, Rates &amp; Payments'!$D$11:$D$22, MATCH($D158, 'Types, Rates &amp; Payments'!$C$11:$C$22, 0))+$F158, ""))</f>
        <v/>
      </c>
      <c r="J158" s="46" t="str">
        <f>IF($D158="", "", IFERROR(INDEX('Types, Rates &amp; Payments'!$E$11:$E$22, MATCH($D158, 'Types, Rates &amp; Payments'!$C$11:$C$22, 0)), ""))</f>
        <v/>
      </c>
      <c r="K158" s="54"/>
      <c r="L158" s="53" t="str">
        <f>IF($O158="", "", IF($E158=$Y$5, IF($D158="", "", $D158), IF(IFERROR(INDEX('Types, Rates &amp; Payments'!$D$32:$D$39, MATCH($O158, 'Types, Rates &amp; Payments'!$C$32:$C$39, 0)), "")="", "", IFERROR(INDEX('Types, Rates &amp; Payments'!$D$32:$D$39, MATCH($O158, 'Types, Rates &amp; Payments'!$C$32:$C$39, 0)), ""))))</f>
        <v/>
      </c>
      <c r="M158" s="54"/>
      <c r="O158" s="11" t="str">
        <f t="shared" si="49"/>
        <v>Sunday</v>
      </c>
      <c r="Q158" s="64">
        <f t="shared" ca="1" si="50"/>
        <v>0</v>
      </c>
      <c r="S158" s="11" t="str">
        <f t="shared" si="51"/>
        <v>Jan 2020</v>
      </c>
      <c r="U158" s="11" t="str">
        <f t="shared" si="52"/>
        <v/>
      </c>
      <c r="W158" s="11" t="str">
        <f t="shared" si="53"/>
        <v/>
      </c>
      <c r="Y158" s="11" t="str">
        <f t="shared" si="54"/>
        <v/>
      </c>
      <c r="AA158" s="49" t="str">
        <f t="shared" ca="1" si="55"/>
        <v/>
      </c>
      <c r="AB158" s="46" t="str">
        <f t="shared" ca="1" si="56"/>
        <v/>
      </c>
      <c r="AD158" s="49" t="str">
        <f t="shared" ca="1" si="57"/>
        <v/>
      </c>
      <c r="AE158" s="46" t="str">
        <f t="shared" ca="1" si="58"/>
        <v/>
      </c>
      <c r="AG158" s="11" t="str">
        <f t="shared" si="59"/>
        <v>WE</v>
      </c>
      <c r="AH158" s="35" t="str">
        <f t="shared" si="44"/>
        <v/>
      </c>
      <c r="AI158" s="15" t="str">
        <f t="shared" si="60"/>
        <v>X</v>
      </c>
      <c r="AJ158" s="15" t="str">
        <f t="shared" si="61"/>
        <v/>
      </c>
      <c r="AK158" s="38" t="str">
        <f t="shared" si="62"/>
        <v/>
      </c>
    </row>
    <row r="159" spans="1:37" x14ac:dyDescent="0.25">
      <c r="A159" s="62" t="str">
        <f t="shared" ca="1" si="45"/>
        <v/>
      </c>
      <c r="B159" s="145">
        <f t="shared" si="46"/>
        <v>43857</v>
      </c>
      <c r="C159" s="62" t="str">
        <f t="shared" ca="1" si="47"/>
        <v/>
      </c>
      <c r="D159" s="159"/>
      <c r="E159" s="122" t="str">
        <f t="shared" si="48"/>
        <v/>
      </c>
      <c r="F159" s="163"/>
      <c r="G159" s="164"/>
      <c r="H159" s="54"/>
      <c r="I159" s="49" t="str">
        <f>IF($D159="", "", IFERROR(INDEX('Types, Rates &amp; Payments'!$D$11:$D$22, MATCH($D159, 'Types, Rates &amp; Payments'!$C$11:$C$22, 0))+$F159, ""))</f>
        <v/>
      </c>
      <c r="J159" s="46" t="str">
        <f>IF($D159="", "", IFERROR(INDEX('Types, Rates &amp; Payments'!$E$11:$E$22, MATCH($D159, 'Types, Rates &amp; Payments'!$C$11:$C$22, 0)), ""))</f>
        <v/>
      </c>
      <c r="K159" s="54"/>
      <c r="L159" s="53" t="str">
        <f>IF($O159="", "", IF($E159=$Y$5, IF($D159="", "", $D159), IF(IFERROR(INDEX('Types, Rates &amp; Payments'!$D$32:$D$39, MATCH($O159, 'Types, Rates &amp; Payments'!$C$32:$C$39, 0)), "")="", "", IFERROR(INDEX('Types, Rates &amp; Payments'!$D$32:$D$39, MATCH($O159, 'Types, Rates &amp; Payments'!$C$32:$C$39, 0)), ""))))</f>
        <v>Full Day</v>
      </c>
      <c r="M159" s="54"/>
      <c r="O159" s="11" t="str">
        <f t="shared" si="49"/>
        <v>Monday</v>
      </c>
      <c r="Q159" s="64">
        <f t="shared" ca="1" si="50"/>
        <v>0</v>
      </c>
      <c r="S159" s="11" t="str">
        <f t="shared" si="51"/>
        <v>Jan 2020</v>
      </c>
      <c r="U159" s="11" t="str">
        <f t="shared" si="52"/>
        <v/>
      </c>
      <c r="W159" s="11" t="str">
        <f t="shared" si="53"/>
        <v/>
      </c>
      <c r="Y159" s="11" t="str">
        <f t="shared" si="54"/>
        <v/>
      </c>
      <c r="AA159" s="49" t="str">
        <f t="shared" ca="1" si="55"/>
        <v/>
      </c>
      <c r="AB159" s="46" t="str">
        <f t="shared" ca="1" si="56"/>
        <v/>
      </c>
      <c r="AD159" s="49" t="str">
        <f t="shared" ca="1" si="57"/>
        <v/>
      </c>
      <c r="AE159" s="46" t="str">
        <f t="shared" ca="1" si="58"/>
        <v/>
      </c>
      <c r="AG159" s="11" t="str">
        <f t="shared" si="59"/>
        <v>OP</v>
      </c>
      <c r="AH159" s="35" t="str">
        <f t="shared" si="44"/>
        <v/>
      </c>
      <c r="AI159" s="15" t="str">
        <f t="shared" si="60"/>
        <v/>
      </c>
      <c r="AJ159" s="15" t="str">
        <f t="shared" si="61"/>
        <v/>
      </c>
      <c r="AK159" s="38" t="str">
        <f t="shared" si="62"/>
        <v/>
      </c>
    </row>
    <row r="160" spans="1:37" x14ac:dyDescent="0.25">
      <c r="A160" s="62" t="str">
        <f t="shared" ca="1" si="45"/>
        <v/>
      </c>
      <c r="B160" s="145">
        <f t="shared" si="46"/>
        <v>43858</v>
      </c>
      <c r="C160" s="62" t="str">
        <f t="shared" ca="1" si="47"/>
        <v/>
      </c>
      <c r="D160" s="159"/>
      <c r="E160" s="122" t="str">
        <f t="shared" si="48"/>
        <v/>
      </c>
      <c r="F160" s="163"/>
      <c r="G160" s="164"/>
      <c r="H160" s="54"/>
      <c r="I160" s="49" t="str">
        <f>IF($D160="", "", IFERROR(INDEX('Types, Rates &amp; Payments'!$D$11:$D$22, MATCH($D160, 'Types, Rates &amp; Payments'!$C$11:$C$22, 0))+$F160, ""))</f>
        <v/>
      </c>
      <c r="J160" s="46" t="str">
        <f>IF($D160="", "", IFERROR(INDEX('Types, Rates &amp; Payments'!$E$11:$E$22, MATCH($D160, 'Types, Rates &amp; Payments'!$C$11:$C$22, 0)), ""))</f>
        <v/>
      </c>
      <c r="K160" s="54"/>
      <c r="L160" s="53" t="str">
        <f>IF($O160="", "", IF($E160=$Y$5, IF($D160="", "", $D160), IF(IFERROR(INDEX('Types, Rates &amp; Payments'!$D$32:$D$39, MATCH($O160, 'Types, Rates &amp; Payments'!$C$32:$C$39, 0)), "")="", "", IFERROR(INDEX('Types, Rates &amp; Payments'!$D$32:$D$39, MATCH($O160, 'Types, Rates &amp; Payments'!$C$32:$C$39, 0)), ""))))</f>
        <v>Half Day</v>
      </c>
      <c r="M160" s="54"/>
      <c r="O160" s="11" t="str">
        <f t="shared" si="49"/>
        <v>Tuesday</v>
      </c>
      <c r="Q160" s="64">
        <f t="shared" ca="1" si="50"/>
        <v>0</v>
      </c>
      <c r="S160" s="11" t="str">
        <f t="shared" si="51"/>
        <v>Jan 2020</v>
      </c>
      <c r="U160" s="11" t="str">
        <f t="shared" si="52"/>
        <v/>
      </c>
      <c r="W160" s="11" t="str">
        <f t="shared" si="53"/>
        <v/>
      </c>
      <c r="Y160" s="11" t="str">
        <f t="shared" si="54"/>
        <v/>
      </c>
      <c r="AA160" s="49" t="str">
        <f t="shared" ca="1" si="55"/>
        <v/>
      </c>
      <c r="AB160" s="46" t="str">
        <f t="shared" ca="1" si="56"/>
        <v/>
      </c>
      <c r="AD160" s="49" t="str">
        <f t="shared" ca="1" si="57"/>
        <v/>
      </c>
      <c r="AE160" s="46" t="str">
        <f t="shared" ca="1" si="58"/>
        <v/>
      </c>
      <c r="AG160" s="11" t="str">
        <f t="shared" si="59"/>
        <v>OP</v>
      </c>
      <c r="AH160" s="35" t="str">
        <f t="shared" si="44"/>
        <v/>
      </c>
      <c r="AI160" s="15" t="str">
        <f t="shared" si="60"/>
        <v/>
      </c>
      <c r="AJ160" s="15" t="str">
        <f t="shared" si="61"/>
        <v/>
      </c>
      <c r="AK160" s="38" t="str">
        <f t="shared" si="62"/>
        <v/>
      </c>
    </row>
    <row r="161" spans="1:37" x14ac:dyDescent="0.25">
      <c r="A161" s="62" t="str">
        <f t="shared" ca="1" si="45"/>
        <v/>
      </c>
      <c r="B161" s="145">
        <f t="shared" si="46"/>
        <v>43859</v>
      </c>
      <c r="C161" s="62" t="str">
        <f t="shared" ca="1" si="47"/>
        <v/>
      </c>
      <c r="D161" s="159"/>
      <c r="E161" s="122" t="str">
        <f t="shared" si="48"/>
        <v/>
      </c>
      <c r="F161" s="163"/>
      <c r="G161" s="164"/>
      <c r="H161" s="54"/>
      <c r="I161" s="49" t="str">
        <f>IF($D161="", "", IFERROR(INDEX('Types, Rates &amp; Payments'!$D$11:$D$22, MATCH($D161, 'Types, Rates &amp; Payments'!$C$11:$C$22, 0))+$F161, ""))</f>
        <v/>
      </c>
      <c r="J161" s="46" t="str">
        <f>IF($D161="", "", IFERROR(INDEX('Types, Rates &amp; Payments'!$E$11:$E$22, MATCH($D161, 'Types, Rates &amp; Payments'!$C$11:$C$22, 0)), ""))</f>
        <v/>
      </c>
      <c r="K161" s="54"/>
      <c r="L161" s="53" t="str">
        <f>IF($O161="", "", IF($E161=$Y$5, IF($D161="", "", $D161), IF(IFERROR(INDEX('Types, Rates &amp; Payments'!$D$32:$D$39, MATCH($O161, 'Types, Rates &amp; Payments'!$C$32:$C$39, 0)), "")="", "", IFERROR(INDEX('Types, Rates &amp; Payments'!$D$32:$D$39, MATCH($O161, 'Types, Rates &amp; Payments'!$C$32:$C$39, 0)), ""))))</f>
        <v>Full Day</v>
      </c>
      <c r="M161" s="54"/>
      <c r="O161" s="11" t="str">
        <f t="shared" si="49"/>
        <v>Wednesday</v>
      </c>
      <c r="Q161" s="64">
        <f t="shared" ca="1" si="50"/>
        <v>0</v>
      </c>
      <c r="S161" s="11" t="str">
        <f t="shared" si="51"/>
        <v>Jan 2020</v>
      </c>
      <c r="U161" s="11" t="str">
        <f t="shared" si="52"/>
        <v/>
      </c>
      <c r="W161" s="11" t="str">
        <f t="shared" si="53"/>
        <v/>
      </c>
      <c r="Y161" s="11" t="str">
        <f t="shared" si="54"/>
        <v/>
      </c>
      <c r="AA161" s="49" t="str">
        <f t="shared" ca="1" si="55"/>
        <v/>
      </c>
      <c r="AB161" s="46" t="str">
        <f t="shared" ca="1" si="56"/>
        <v/>
      </c>
      <c r="AD161" s="49" t="str">
        <f t="shared" ca="1" si="57"/>
        <v/>
      </c>
      <c r="AE161" s="46" t="str">
        <f t="shared" ca="1" si="58"/>
        <v/>
      </c>
      <c r="AG161" s="11" t="str">
        <f t="shared" si="59"/>
        <v>OP</v>
      </c>
      <c r="AH161" s="35" t="str">
        <f t="shared" si="44"/>
        <v/>
      </c>
      <c r="AI161" s="15" t="str">
        <f t="shared" si="60"/>
        <v/>
      </c>
      <c r="AJ161" s="15" t="str">
        <f t="shared" si="61"/>
        <v/>
      </c>
      <c r="AK161" s="38" t="str">
        <f t="shared" si="62"/>
        <v/>
      </c>
    </row>
    <row r="162" spans="1:37" x14ac:dyDescent="0.25">
      <c r="A162" s="62" t="str">
        <f t="shared" ca="1" si="45"/>
        <v/>
      </c>
      <c r="B162" s="145">
        <f t="shared" si="46"/>
        <v>43860</v>
      </c>
      <c r="C162" s="62" t="str">
        <f t="shared" ca="1" si="47"/>
        <v/>
      </c>
      <c r="D162" s="159"/>
      <c r="E162" s="122" t="str">
        <f t="shared" si="48"/>
        <v/>
      </c>
      <c r="F162" s="163"/>
      <c r="G162" s="164"/>
      <c r="H162" s="54"/>
      <c r="I162" s="49" t="str">
        <f>IF($D162="", "", IFERROR(INDEX('Types, Rates &amp; Payments'!$D$11:$D$22, MATCH($D162, 'Types, Rates &amp; Payments'!$C$11:$C$22, 0))+$F162, ""))</f>
        <v/>
      </c>
      <c r="J162" s="46" t="str">
        <f>IF($D162="", "", IFERROR(INDEX('Types, Rates &amp; Payments'!$E$11:$E$22, MATCH($D162, 'Types, Rates &amp; Payments'!$C$11:$C$22, 0)), ""))</f>
        <v/>
      </c>
      <c r="K162" s="54"/>
      <c r="L162" s="53" t="str">
        <f>IF($O162="", "", IF($E162=$Y$5, IF($D162="", "", $D162), IF(IFERROR(INDEX('Types, Rates &amp; Payments'!$D$32:$D$39, MATCH($O162, 'Types, Rates &amp; Payments'!$C$32:$C$39, 0)), "")="", "", IFERROR(INDEX('Types, Rates &amp; Payments'!$D$32:$D$39, MATCH($O162, 'Types, Rates &amp; Payments'!$C$32:$C$39, 0)), ""))))</f>
        <v/>
      </c>
      <c r="M162" s="54"/>
      <c r="O162" s="11" t="str">
        <f t="shared" si="49"/>
        <v/>
      </c>
      <c r="Q162" s="64">
        <f t="shared" ca="1" si="50"/>
        <v>0</v>
      </c>
      <c r="S162" s="11" t="str">
        <f t="shared" si="51"/>
        <v>Jan 2020</v>
      </c>
      <c r="U162" s="11" t="str">
        <f t="shared" si="52"/>
        <v/>
      </c>
      <c r="W162" s="11" t="str">
        <f t="shared" si="53"/>
        <v/>
      </c>
      <c r="Y162" s="11" t="str">
        <f t="shared" si="54"/>
        <v/>
      </c>
      <c r="AA162" s="49" t="str">
        <f t="shared" ca="1" si="55"/>
        <v/>
      </c>
      <c r="AB162" s="46" t="str">
        <f t="shared" ca="1" si="56"/>
        <v/>
      </c>
      <c r="AD162" s="49" t="str">
        <f t="shared" ca="1" si="57"/>
        <v/>
      </c>
      <c r="AE162" s="46" t="str">
        <f t="shared" ca="1" si="58"/>
        <v/>
      </c>
      <c r="AG162" s="11" t="str">
        <f t="shared" si="59"/>
        <v>CL</v>
      </c>
      <c r="AH162" s="35" t="str">
        <f t="shared" si="44"/>
        <v/>
      </c>
      <c r="AI162" s="15" t="str">
        <f t="shared" si="60"/>
        <v/>
      </c>
      <c r="AJ162" s="15" t="str">
        <f t="shared" si="61"/>
        <v>X</v>
      </c>
      <c r="AK162" s="38" t="str">
        <f t="shared" si="62"/>
        <v/>
      </c>
    </row>
    <row r="163" spans="1:37" x14ac:dyDescent="0.25">
      <c r="A163" s="62" t="str">
        <f t="shared" ca="1" si="45"/>
        <v/>
      </c>
      <c r="B163" s="145">
        <f t="shared" si="46"/>
        <v>43861</v>
      </c>
      <c r="C163" s="62" t="str">
        <f t="shared" ca="1" si="47"/>
        <v/>
      </c>
      <c r="D163" s="159"/>
      <c r="E163" s="122" t="str">
        <f t="shared" si="48"/>
        <v/>
      </c>
      <c r="F163" s="163"/>
      <c r="G163" s="164"/>
      <c r="H163" s="54"/>
      <c r="I163" s="49" t="str">
        <f>IF($D163="", "", IFERROR(INDEX('Types, Rates &amp; Payments'!$D$11:$D$22, MATCH($D163, 'Types, Rates &amp; Payments'!$C$11:$C$22, 0))+$F163, ""))</f>
        <v/>
      </c>
      <c r="J163" s="46" t="str">
        <f>IF($D163="", "", IFERROR(INDEX('Types, Rates &amp; Payments'!$E$11:$E$22, MATCH($D163, 'Types, Rates &amp; Payments'!$C$11:$C$22, 0)), ""))</f>
        <v/>
      </c>
      <c r="K163" s="54"/>
      <c r="L163" s="53" t="str">
        <f>IF($O163="", "", IF($E163=$Y$5, IF($D163="", "", $D163), IF(IFERROR(INDEX('Types, Rates &amp; Payments'!$D$32:$D$39, MATCH($O163, 'Types, Rates &amp; Payments'!$C$32:$C$39, 0)), "")="", "", IFERROR(INDEX('Types, Rates &amp; Payments'!$D$32:$D$39, MATCH($O163, 'Types, Rates &amp; Payments'!$C$32:$C$39, 0)), ""))))</f>
        <v>Half Day</v>
      </c>
      <c r="M163" s="54"/>
      <c r="O163" s="11" t="str">
        <f t="shared" si="49"/>
        <v>Friday</v>
      </c>
      <c r="Q163" s="64">
        <f t="shared" ca="1" si="50"/>
        <v>0</v>
      </c>
      <c r="S163" s="11" t="str">
        <f t="shared" si="51"/>
        <v>Jan 2020</v>
      </c>
      <c r="U163" s="11" t="str">
        <f t="shared" si="52"/>
        <v/>
      </c>
      <c r="W163" s="11" t="str">
        <f t="shared" si="53"/>
        <v/>
      </c>
      <c r="Y163" s="11" t="str">
        <f t="shared" si="54"/>
        <v/>
      </c>
      <c r="AA163" s="49" t="str">
        <f t="shared" ca="1" si="55"/>
        <v/>
      </c>
      <c r="AB163" s="46" t="str">
        <f t="shared" ca="1" si="56"/>
        <v/>
      </c>
      <c r="AD163" s="49" t="str">
        <f t="shared" ca="1" si="57"/>
        <v/>
      </c>
      <c r="AE163" s="46" t="str">
        <f t="shared" ca="1" si="58"/>
        <v/>
      </c>
      <c r="AG163" s="11" t="str">
        <f t="shared" si="59"/>
        <v>OP</v>
      </c>
      <c r="AH163" s="35" t="str">
        <f t="shared" si="44"/>
        <v/>
      </c>
      <c r="AI163" s="15" t="str">
        <f t="shared" si="60"/>
        <v/>
      </c>
      <c r="AJ163" s="15" t="str">
        <f t="shared" si="61"/>
        <v/>
      </c>
      <c r="AK163" s="38" t="str">
        <f t="shared" si="62"/>
        <v/>
      </c>
    </row>
    <row r="164" spans="1:37" x14ac:dyDescent="0.25">
      <c r="A164" s="62" t="str">
        <f t="shared" ca="1" si="45"/>
        <v/>
      </c>
      <c r="B164" s="145">
        <f t="shared" si="46"/>
        <v>43862</v>
      </c>
      <c r="C164" s="62" t="str">
        <f t="shared" ca="1" si="47"/>
        <v/>
      </c>
      <c r="D164" s="159"/>
      <c r="E164" s="122" t="str">
        <f t="shared" si="48"/>
        <v/>
      </c>
      <c r="F164" s="163"/>
      <c r="G164" s="164"/>
      <c r="H164" s="54"/>
      <c r="I164" s="49" t="str">
        <f>IF($D164="", "", IFERROR(INDEX('Types, Rates &amp; Payments'!$D$11:$D$22, MATCH($D164, 'Types, Rates &amp; Payments'!$C$11:$C$22, 0))+$F164, ""))</f>
        <v/>
      </c>
      <c r="J164" s="46" t="str">
        <f>IF($D164="", "", IFERROR(INDEX('Types, Rates &amp; Payments'!$E$11:$E$22, MATCH($D164, 'Types, Rates &amp; Payments'!$C$11:$C$22, 0)), ""))</f>
        <v/>
      </c>
      <c r="K164" s="54"/>
      <c r="L164" s="53" t="str">
        <f>IF($O164="", "", IF($E164=$Y$5, IF($D164="", "", $D164), IF(IFERROR(INDEX('Types, Rates &amp; Payments'!$D$32:$D$39, MATCH($O164, 'Types, Rates &amp; Payments'!$C$32:$C$39, 0)), "")="", "", IFERROR(INDEX('Types, Rates &amp; Payments'!$D$32:$D$39, MATCH($O164, 'Types, Rates &amp; Payments'!$C$32:$C$39, 0)), ""))))</f>
        <v/>
      </c>
      <c r="M164" s="54"/>
      <c r="O164" s="11" t="str">
        <f t="shared" si="49"/>
        <v>Saturday</v>
      </c>
      <c r="Q164" s="64">
        <f t="shared" ca="1" si="50"/>
        <v>0</v>
      </c>
      <c r="S164" s="11" t="str">
        <f t="shared" si="51"/>
        <v>Feb 2020</v>
      </c>
      <c r="U164" s="11" t="str">
        <f t="shared" si="52"/>
        <v/>
      </c>
      <c r="W164" s="11" t="str">
        <f t="shared" si="53"/>
        <v/>
      </c>
      <c r="Y164" s="11" t="str">
        <f t="shared" si="54"/>
        <v/>
      </c>
      <c r="AA164" s="49" t="str">
        <f t="shared" ca="1" si="55"/>
        <v/>
      </c>
      <c r="AB164" s="46" t="str">
        <f t="shared" ca="1" si="56"/>
        <v/>
      </c>
      <c r="AD164" s="49" t="str">
        <f t="shared" ca="1" si="57"/>
        <v/>
      </c>
      <c r="AE164" s="46" t="str">
        <f t="shared" ca="1" si="58"/>
        <v/>
      </c>
      <c r="AG164" s="11" t="str">
        <f t="shared" si="59"/>
        <v>WE</v>
      </c>
      <c r="AH164" s="35" t="str">
        <f t="shared" si="44"/>
        <v/>
      </c>
      <c r="AI164" s="15" t="str">
        <f t="shared" si="60"/>
        <v>X</v>
      </c>
      <c r="AJ164" s="15" t="str">
        <f t="shared" si="61"/>
        <v/>
      </c>
      <c r="AK164" s="38" t="str">
        <f t="shared" si="62"/>
        <v/>
      </c>
    </row>
    <row r="165" spans="1:37" x14ac:dyDescent="0.25">
      <c r="A165" s="62" t="str">
        <f t="shared" ca="1" si="45"/>
        <v/>
      </c>
      <c r="B165" s="145">
        <f t="shared" si="46"/>
        <v>43863</v>
      </c>
      <c r="C165" s="62" t="str">
        <f t="shared" ca="1" si="47"/>
        <v/>
      </c>
      <c r="D165" s="159"/>
      <c r="E165" s="122" t="str">
        <f t="shared" si="48"/>
        <v/>
      </c>
      <c r="F165" s="163"/>
      <c r="G165" s="164"/>
      <c r="H165" s="54"/>
      <c r="I165" s="49" t="str">
        <f>IF($D165="", "", IFERROR(INDEX('Types, Rates &amp; Payments'!$D$11:$D$22, MATCH($D165, 'Types, Rates &amp; Payments'!$C$11:$C$22, 0))+$F165, ""))</f>
        <v/>
      </c>
      <c r="J165" s="46" t="str">
        <f>IF($D165="", "", IFERROR(INDEX('Types, Rates &amp; Payments'!$E$11:$E$22, MATCH($D165, 'Types, Rates &amp; Payments'!$C$11:$C$22, 0)), ""))</f>
        <v/>
      </c>
      <c r="K165" s="54"/>
      <c r="L165" s="53" t="str">
        <f>IF($O165="", "", IF($E165=$Y$5, IF($D165="", "", $D165), IF(IFERROR(INDEX('Types, Rates &amp; Payments'!$D$32:$D$39, MATCH($O165, 'Types, Rates &amp; Payments'!$C$32:$C$39, 0)), "")="", "", IFERROR(INDEX('Types, Rates &amp; Payments'!$D$32:$D$39, MATCH($O165, 'Types, Rates &amp; Payments'!$C$32:$C$39, 0)), ""))))</f>
        <v/>
      </c>
      <c r="M165" s="54"/>
      <c r="O165" s="11" t="str">
        <f t="shared" si="49"/>
        <v>Sunday</v>
      </c>
      <c r="Q165" s="64">
        <f t="shared" ca="1" si="50"/>
        <v>0</v>
      </c>
      <c r="S165" s="11" t="str">
        <f t="shared" si="51"/>
        <v>Feb 2020</v>
      </c>
      <c r="U165" s="11" t="str">
        <f t="shared" si="52"/>
        <v/>
      </c>
      <c r="W165" s="11" t="str">
        <f t="shared" si="53"/>
        <v/>
      </c>
      <c r="Y165" s="11" t="str">
        <f t="shared" si="54"/>
        <v/>
      </c>
      <c r="AA165" s="49" t="str">
        <f t="shared" ca="1" si="55"/>
        <v/>
      </c>
      <c r="AB165" s="46" t="str">
        <f t="shared" ca="1" si="56"/>
        <v/>
      </c>
      <c r="AD165" s="49" t="str">
        <f t="shared" ca="1" si="57"/>
        <v/>
      </c>
      <c r="AE165" s="46" t="str">
        <f t="shared" ca="1" si="58"/>
        <v/>
      </c>
      <c r="AG165" s="11" t="str">
        <f t="shared" si="59"/>
        <v>WE</v>
      </c>
      <c r="AH165" s="35" t="str">
        <f t="shared" si="44"/>
        <v/>
      </c>
      <c r="AI165" s="15" t="str">
        <f t="shared" si="60"/>
        <v>X</v>
      </c>
      <c r="AJ165" s="15" t="str">
        <f t="shared" si="61"/>
        <v/>
      </c>
      <c r="AK165" s="38" t="str">
        <f t="shared" si="62"/>
        <v/>
      </c>
    </row>
    <row r="166" spans="1:37" x14ac:dyDescent="0.25">
      <c r="A166" s="62" t="str">
        <f t="shared" ca="1" si="45"/>
        <v/>
      </c>
      <c r="B166" s="145">
        <f t="shared" si="46"/>
        <v>43864</v>
      </c>
      <c r="C166" s="62" t="str">
        <f t="shared" ca="1" si="47"/>
        <v/>
      </c>
      <c r="D166" s="159"/>
      <c r="E166" s="122" t="str">
        <f t="shared" si="48"/>
        <v/>
      </c>
      <c r="F166" s="163"/>
      <c r="G166" s="164"/>
      <c r="H166" s="54"/>
      <c r="I166" s="49" t="str">
        <f>IF($D166="", "", IFERROR(INDEX('Types, Rates &amp; Payments'!$D$11:$D$22, MATCH($D166, 'Types, Rates &amp; Payments'!$C$11:$C$22, 0))+$F166, ""))</f>
        <v/>
      </c>
      <c r="J166" s="46" t="str">
        <f>IF($D166="", "", IFERROR(INDEX('Types, Rates &amp; Payments'!$E$11:$E$22, MATCH($D166, 'Types, Rates &amp; Payments'!$C$11:$C$22, 0)), ""))</f>
        <v/>
      </c>
      <c r="K166" s="54"/>
      <c r="L166" s="53" t="str">
        <f>IF($O166="", "", IF($E166=$Y$5, IF($D166="", "", $D166), IF(IFERROR(INDEX('Types, Rates &amp; Payments'!$D$32:$D$39, MATCH($O166, 'Types, Rates &amp; Payments'!$C$32:$C$39, 0)), "")="", "", IFERROR(INDEX('Types, Rates &amp; Payments'!$D$32:$D$39, MATCH($O166, 'Types, Rates &amp; Payments'!$C$32:$C$39, 0)), ""))))</f>
        <v>Full Day</v>
      </c>
      <c r="M166" s="54"/>
      <c r="O166" s="11" t="str">
        <f t="shared" si="49"/>
        <v>Monday</v>
      </c>
      <c r="Q166" s="64">
        <f t="shared" ca="1" si="50"/>
        <v>0</v>
      </c>
      <c r="S166" s="11" t="str">
        <f t="shared" si="51"/>
        <v>Feb 2020</v>
      </c>
      <c r="U166" s="11" t="str">
        <f t="shared" si="52"/>
        <v/>
      </c>
      <c r="W166" s="11" t="str">
        <f t="shared" si="53"/>
        <v/>
      </c>
      <c r="Y166" s="11" t="str">
        <f t="shared" si="54"/>
        <v/>
      </c>
      <c r="AA166" s="49" t="str">
        <f t="shared" ca="1" si="55"/>
        <v/>
      </c>
      <c r="AB166" s="46" t="str">
        <f t="shared" ca="1" si="56"/>
        <v/>
      </c>
      <c r="AD166" s="49" t="str">
        <f t="shared" ca="1" si="57"/>
        <v/>
      </c>
      <c r="AE166" s="46" t="str">
        <f t="shared" ca="1" si="58"/>
        <v/>
      </c>
      <c r="AG166" s="11" t="str">
        <f t="shared" si="59"/>
        <v>OP</v>
      </c>
      <c r="AH166" s="35" t="str">
        <f t="shared" si="44"/>
        <v/>
      </c>
      <c r="AI166" s="15" t="str">
        <f t="shared" si="60"/>
        <v/>
      </c>
      <c r="AJ166" s="15" t="str">
        <f t="shared" si="61"/>
        <v/>
      </c>
      <c r="AK166" s="38" t="str">
        <f t="shared" si="62"/>
        <v/>
      </c>
    </row>
    <row r="167" spans="1:37" x14ac:dyDescent="0.25">
      <c r="A167" s="62" t="str">
        <f t="shared" ca="1" si="45"/>
        <v/>
      </c>
      <c r="B167" s="145">
        <f t="shared" si="46"/>
        <v>43865</v>
      </c>
      <c r="C167" s="62" t="str">
        <f t="shared" ca="1" si="47"/>
        <v/>
      </c>
      <c r="D167" s="159"/>
      <c r="E167" s="122" t="str">
        <f t="shared" si="48"/>
        <v/>
      </c>
      <c r="F167" s="163"/>
      <c r="G167" s="164"/>
      <c r="H167" s="54"/>
      <c r="I167" s="49" t="str">
        <f>IF($D167="", "", IFERROR(INDEX('Types, Rates &amp; Payments'!$D$11:$D$22, MATCH($D167, 'Types, Rates &amp; Payments'!$C$11:$C$22, 0))+$F167, ""))</f>
        <v/>
      </c>
      <c r="J167" s="46" t="str">
        <f>IF($D167="", "", IFERROR(INDEX('Types, Rates &amp; Payments'!$E$11:$E$22, MATCH($D167, 'Types, Rates &amp; Payments'!$C$11:$C$22, 0)), ""))</f>
        <v/>
      </c>
      <c r="K167" s="54"/>
      <c r="L167" s="53" t="str">
        <f>IF($O167="", "", IF($E167=$Y$5, IF($D167="", "", $D167), IF(IFERROR(INDEX('Types, Rates &amp; Payments'!$D$32:$D$39, MATCH($O167, 'Types, Rates &amp; Payments'!$C$32:$C$39, 0)), "")="", "", IFERROR(INDEX('Types, Rates &amp; Payments'!$D$32:$D$39, MATCH($O167, 'Types, Rates &amp; Payments'!$C$32:$C$39, 0)), ""))))</f>
        <v>Half Day</v>
      </c>
      <c r="M167" s="54"/>
      <c r="O167" s="11" t="str">
        <f t="shared" si="49"/>
        <v>Tuesday</v>
      </c>
      <c r="Q167" s="64">
        <f t="shared" ca="1" si="50"/>
        <v>0</v>
      </c>
      <c r="S167" s="11" t="str">
        <f t="shared" si="51"/>
        <v>Feb 2020</v>
      </c>
      <c r="U167" s="11" t="str">
        <f t="shared" si="52"/>
        <v/>
      </c>
      <c r="W167" s="11" t="str">
        <f t="shared" si="53"/>
        <v/>
      </c>
      <c r="Y167" s="11" t="str">
        <f t="shared" si="54"/>
        <v/>
      </c>
      <c r="AA167" s="49" t="str">
        <f t="shared" ca="1" si="55"/>
        <v/>
      </c>
      <c r="AB167" s="46" t="str">
        <f t="shared" ca="1" si="56"/>
        <v/>
      </c>
      <c r="AD167" s="49" t="str">
        <f t="shared" ca="1" si="57"/>
        <v/>
      </c>
      <c r="AE167" s="46" t="str">
        <f t="shared" ca="1" si="58"/>
        <v/>
      </c>
      <c r="AG167" s="11" t="str">
        <f t="shared" si="59"/>
        <v>OP</v>
      </c>
      <c r="AH167" s="35" t="str">
        <f t="shared" si="44"/>
        <v/>
      </c>
      <c r="AI167" s="15" t="str">
        <f t="shared" si="60"/>
        <v/>
      </c>
      <c r="AJ167" s="15" t="str">
        <f t="shared" si="61"/>
        <v/>
      </c>
      <c r="AK167" s="38" t="str">
        <f t="shared" si="62"/>
        <v/>
      </c>
    </row>
    <row r="168" spans="1:37" x14ac:dyDescent="0.25">
      <c r="A168" s="62" t="str">
        <f t="shared" ca="1" si="45"/>
        <v/>
      </c>
      <c r="B168" s="145">
        <f t="shared" si="46"/>
        <v>43866</v>
      </c>
      <c r="C168" s="62" t="str">
        <f t="shared" ca="1" si="47"/>
        <v/>
      </c>
      <c r="D168" s="159"/>
      <c r="E168" s="122" t="str">
        <f t="shared" si="48"/>
        <v/>
      </c>
      <c r="F168" s="163"/>
      <c r="G168" s="164"/>
      <c r="H168" s="54"/>
      <c r="I168" s="49" t="str">
        <f>IF($D168="", "", IFERROR(INDEX('Types, Rates &amp; Payments'!$D$11:$D$22, MATCH($D168, 'Types, Rates &amp; Payments'!$C$11:$C$22, 0))+$F168, ""))</f>
        <v/>
      </c>
      <c r="J168" s="46" t="str">
        <f>IF($D168="", "", IFERROR(INDEX('Types, Rates &amp; Payments'!$E$11:$E$22, MATCH($D168, 'Types, Rates &amp; Payments'!$C$11:$C$22, 0)), ""))</f>
        <v/>
      </c>
      <c r="K168" s="54"/>
      <c r="L168" s="53" t="str">
        <f>IF($O168="", "", IF($E168=$Y$5, IF($D168="", "", $D168), IF(IFERROR(INDEX('Types, Rates &amp; Payments'!$D$32:$D$39, MATCH($O168, 'Types, Rates &amp; Payments'!$C$32:$C$39, 0)), "")="", "", IFERROR(INDEX('Types, Rates &amp; Payments'!$D$32:$D$39, MATCH($O168, 'Types, Rates &amp; Payments'!$C$32:$C$39, 0)), ""))))</f>
        <v>Full Day</v>
      </c>
      <c r="M168" s="54"/>
      <c r="O168" s="11" t="str">
        <f t="shared" si="49"/>
        <v>Wednesday</v>
      </c>
      <c r="Q168" s="64">
        <f t="shared" ca="1" si="50"/>
        <v>0</v>
      </c>
      <c r="S168" s="11" t="str">
        <f t="shared" si="51"/>
        <v>Feb 2020</v>
      </c>
      <c r="U168" s="11" t="str">
        <f t="shared" si="52"/>
        <v/>
      </c>
      <c r="W168" s="11" t="str">
        <f t="shared" si="53"/>
        <v/>
      </c>
      <c r="Y168" s="11" t="str">
        <f t="shared" si="54"/>
        <v/>
      </c>
      <c r="AA168" s="49" t="str">
        <f t="shared" ca="1" si="55"/>
        <v/>
      </c>
      <c r="AB168" s="46" t="str">
        <f t="shared" ca="1" si="56"/>
        <v/>
      </c>
      <c r="AD168" s="49" t="str">
        <f t="shared" ca="1" si="57"/>
        <v/>
      </c>
      <c r="AE168" s="46" t="str">
        <f t="shared" ca="1" si="58"/>
        <v/>
      </c>
      <c r="AG168" s="11" t="str">
        <f t="shared" si="59"/>
        <v>OP</v>
      </c>
      <c r="AH168" s="35" t="str">
        <f t="shared" si="44"/>
        <v/>
      </c>
      <c r="AI168" s="15" t="str">
        <f t="shared" si="60"/>
        <v/>
      </c>
      <c r="AJ168" s="15" t="str">
        <f t="shared" si="61"/>
        <v/>
      </c>
      <c r="AK168" s="38" t="str">
        <f t="shared" si="62"/>
        <v/>
      </c>
    </row>
    <row r="169" spans="1:37" x14ac:dyDescent="0.25">
      <c r="A169" s="62" t="str">
        <f t="shared" ca="1" si="45"/>
        <v/>
      </c>
      <c r="B169" s="145">
        <f t="shared" si="46"/>
        <v>43867</v>
      </c>
      <c r="C169" s="62" t="str">
        <f t="shared" ca="1" si="47"/>
        <v/>
      </c>
      <c r="D169" s="159"/>
      <c r="E169" s="122" t="str">
        <f t="shared" si="48"/>
        <v/>
      </c>
      <c r="F169" s="163"/>
      <c r="G169" s="164"/>
      <c r="H169" s="54"/>
      <c r="I169" s="49" t="str">
        <f>IF($D169="", "", IFERROR(INDEX('Types, Rates &amp; Payments'!$D$11:$D$22, MATCH($D169, 'Types, Rates &amp; Payments'!$C$11:$C$22, 0))+$F169, ""))</f>
        <v/>
      </c>
      <c r="J169" s="46" t="str">
        <f>IF($D169="", "", IFERROR(INDEX('Types, Rates &amp; Payments'!$E$11:$E$22, MATCH($D169, 'Types, Rates &amp; Payments'!$C$11:$C$22, 0)), ""))</f>
        <v/>
      </c>
      <c r="K169" s="54"/>
      <c r="L169" s="53" t="str">
        <f>IF($O169="", "", IF($E169=$Y$5, IF($D169="", "", $D169), IF(IFERROR(INDEX('Types, Rates &amp; Payments'!$D$32:$D$39, MATCH($O169, 'Types, Rates &amp; Payments'!$C$32:$C$39, 0)), "")="", "", IFERROR(INDEX('Types, Rates &amp; Payments'!$D$32:$D$39, MATCH($O169, 'Types, Rates &amp; Payments'!$C$32:$C$39, 0)), ""))))</f>
        <v/>
      </c>
      <c r="M169" s="54"/>
      <c r="O169" s="11" t="str">
        <f t="shared" si="49"/>
        <v/>
      </c>
      <c r="Q169" s="64">
        <f t="shared" ca="1" si="50"/>
        <v>0</v>
      </c>
      <c r="S169" s="11" t="str">
        <f t="shared" si="51"/>
        <v>Feb 2020</v>
      </c>
      <c r="U169" s="11" t="str">
        <f t="shared" si="52"/>
        <v/>
      </c>
      <c r="W169" s="11" t="str">
        <f t="shared" si="53"/>
        <v/>
      </c>
      <c r="Y169" s="11" t="str">
        <f t="shared" si="54"/>
        <v/>
      </c>
      <c r="AA169" s="49" t="str">
        <f t="shared" ca="1" si="55"/>
        <v/>
      </c>
      <c r="AB169" s="46" t="str">
        <f t="shared" ca="1" si="56"/>
        <v/>
      </c>
      <c r="AD169" s="49" t="str">
        <f t="shared" ca="1" si="57"/>
        <v/>
      </c>
      <c r="AE169" s="46" t="str">
        <f t="shared" ca="1" si="58"/>
        <v/>
      </c>
      <c r="AG169" s="11" t="str">
        <f t="shared" si="59"/>
        <v>CL</v>
      </c>
      <c r="AH169" s="35" t="str">
        <f t="shared" si="44"/>
        <v/>
      </c>
      <c r="AI169" s="15" t="str">
        <f t="shared" si="60"/>
        <v/>
      </c>
      <c r="AJ169" s="15" t="str">
        <f t="shared" si="61"/>
        <v>X</v>
      </c>
      <c r="AK169" s="38" t="str">
        <f t="shared" si="62"/>
        <v/>
      </c>
    </row>
    <row r="170" spans="1:37" x14ac:dyDescent="0.25">
      <c r="A170" s="62" t="str">
        <f t="shared" ca="1" si="45"/>
        <v/>
      </c>
      <c r="B170" s="145">
        <f t="shared" si="46"/>
        <v>43868</v>
      </c>
      <c r="C170" s="62" t="str">
        <f t="shared" ca="1" si="47"/>
        <v/>
      </c>
      <c r="D170" s="159"/>
      <c r="E170" s="122" t="str">
        <f t="shared" si="48"/>
        <v/>
      </c>
      <c r="F170" s="163"/>
      <c r="G170" s="164"/>
      <c r="H170" s="54"/>
      <c r="I170" s="49" t="str">
        <f>IF($D170="", "", IFERROR(INDEX('Types, Rates &amp; Payments'!$D$11:$D$22, MATCH($D170, 'Types, Rates &amp; Payments'!$C$11:$C$22, 0))+$F170, ""))</f>
        <v/>
      </c>
      <c r="J170" s="46" t="str">
        <f>IF($D170="", "", IFERROR(INDEX('Types, Rates &amp; Payments'!$E$11:$E$22, MATCH($D170, 'Types, Rates &amp; Payments'!$C$11:$C$22, 0)), ""))</f>
        <v/>
      </c>
      <c r="K170" s="54"/>
      <c r="L170" s="53" t="str">
        <f>IF($O170="", "", IF($E170=$Y$5, IF($D170="", "", $D170), IF(IFERROR(INDEX('Types, Rates &amp; Payments'!$D$32:$D$39, MATCH($O170, 'Types, Rates &amp; Payments'!$C$32:$C$39, 0)), "")="", "", IFERROR(INDEX('Types, Rates &amp; Payments'!$D$32:$D$39, MATCH($O170, 'Types, Rates &amp; Payments'!$C$32:$C$39, 0)), ""))))</f>
        <v>Half Day</v>
      </c>
      <c r="M170" s="54"/>
      <c r="O170" s="11" t="str">
        <f t="shared" si="49"/>
        <v>Friday</v>
      </c>
      <c r="Q170" s="64">
        <f t="shared" ca="1" si="50"/>
        <v>0</v>
      </c>
      <c r="S170" s="11" t="str">
        <f t="shared" si="51"/>
        <v>Feb 2020</v>
      </c>
      <c r="U170" s="11" t="str">
        <f t="shared" si="52"/>
        <v/>
      </c>
      <c r="W170" s="11" t="str">
        <f t="shared" si="53"/>
        <v/>
      </c>
      <c r="Y170" s="11" t="str">
        <f t="shared" si="54"/>
        <v/>
      </c>
      <c r="AA170" s="49" t="str">
        <f t="shared" ca="1" si="55"/>
        <v/>
      </c>
      <c r="AB170" s="46" t="str">
        <f t="shared" ca="1" si="56"/>
        <v/>
      </c>
      <c r="AD170" s="49" t="str">
        <f t="shared" ca="1" si="57"/>
        <v/>
      </c>
      <c r="AE170" s="46" t="str">
        <f t="shared" ca="1" si="58"/>
        <v/>
      </c>
      <c r="AG170" s="11" t="str">
        <f t="shared" si="59"/>
        <v>OP</v>
      </c>
      <c r="AH170" s="35" t="str">
        <f t="shared" si="44"/>
        <v/>
      </c>
      <c r="AI170" s="15" t="str">
        <f t="shared" si="60"/>
        <v/>
      </c>
      <c r="AJ170" s="15" t="str">
        <f t="shared" si="61"/>
        <v/>
      </c>
      <c r="AK170" s="38" t="str">
        <f t="shared" si="62"/>
        <v/>
      </c>
    </row>
    <row r="171" spans="1:37" x14ac:dyDescent="0.25">
      <c r="A171" s="62" t="str">
        <f t="shared" ca="1" si="45"/>
        <v/>
      </c>
      <c r="B171" s="145">
        <f t="shared" si="46"/>
        <v>43869</v>
      </c>
      <c r="C171" s="62" t="str">
        <f t="shared" ca="1" si="47"/>
        <v/>
      </c>
      <c r="D171" s="159"/>
      <c r="E171" s="122" t="str">
        <f t="shared" si="48"/>
        <v/>
      </c>
      <c r="F171" s="163"/>
      <c r="G171" s="164"/>
      <c r="H171" s="54"/>
      <c r="I171" s="49" t="str">
        <f>IF($D171="", "", IFERROR(INDEX('Types, Rates &amp; Payments'!$D$11:$D$22, MATCH($D171, 'Types, Rates &amp; Payments'!$C$11:$C$22, 0))+$F171, ""))</f>
        <v/>
      </c>
      <c r="J171" s="46" t="str">
        <f>IF($D171="", "", IFERROR(INDEX('Types, Rates &amp; Payments'!$E$11:$E$22, MATCH($D171, 'Types, Rates &amp; Payments'!$C$11:$C$22, 0)), ""))</f>
        <v/>
      </c>
      <c r="K171" s="54"/>
      <c r="L171" s="53" t="str">
        <f>IF($O171="", "", IF($E171=$Y$5, IF($D171="", "", $D171), IF(IFERROR(INDEX('Types, Rates &amp; Payments'!$D$32:$D$39, MATCH($O171, 'Types, Rates &amp; Payments'!$C$32:$C$39, 0)), "")="", "", IFERROR(INDEX('Types, Rates &amp; Payments'!$D$32:$D$39, MATCH($O171, 'Types, Rates &amp; Payments'!$C$32:$C$39, 0)), ""))))</f>
        <v/>
      </c>
      <c r="M171" s="54"/>
      <c r="O171" s="11" t="str">
        <f t="shared" si="49"/>
        <v>Saturday</v>
      </c>
      <c r="Q171" s="64">
        <f t="shared" ca="1" si="50"/>
        <v>0</v>
      </c>
      <c r="S171" s="11" t="str">
        <f t="shared" si="51"/>
        <v>Feb 2020</v>
      </c>
      <c r="U171" s="11" t="str">
        <f t="shared" si="52"/>
        <v/>
      </c>
      <c r="W171" s="11" t="str">
        <f t="shared" si="53"/>
        <v/>
      </c>
      <c r="Y171" s="11" t="str">
        <f t="shared" si="54"/>
        <v/>
      </c>
      <c r="AA171" s="49" t="str">
        <f t="shared" ca="1" si="55"/>
        <v/>
      </c>
      <c r="AB171" s="46" t="str">
        <f t="shared" ca="1" si="56"/>
        <v/>
      </c>
      <c r="AD171" s="49" t="str">
        <f t="shared" ca="1" si="57"/>
        <v/>
      </c>
      <c r="AE171" s="46" t="str">
        <f t="shared" ca="1" si="58"/>
        <v/>
      </c>
      <c r="AG171" s="11" t="str">
        <f t="shared" si="59"/>
        <v>WE</v>
      </c>
      <c r="AH171" s="35" t="str">
        <f t="shared" si="44"/>
        <v/>
      </c>
      <c r="AI171" s="15" t="str">
        <f t="shared" si="60"/>
        <v>X</v>
      </c>
      <c r="AJ171" s="15" t="str">
        <f t="shared" si="61"/>
        <v/>
      </c>
      <c r="AK171" s="38" t="str">
        <f t="shared" si="62"/>
        <v/>
      </c>
    </row>
    <row r="172" spans="1:37" x14ac:dyDescent="0.25">
      <c r="A172" s="62" t="str">
        <f t="shared" ca="1" si="45"/>
        <v/>
      </c>
      <c r="B172" s="145">
        <f t="shared" si="46"/>
        <v>43870</v>
      </c>
      <c r="C172" s="62" t="str">
        <f t="shared" ca="1" si="47"/>
        <v/>
      </c>
      <c r="D172" s="159"/>
      <c r="E172" s="122" t="str">
        <f t="shared" si="48"/>
        <v/>
      </c>
      <c r="F172" s="163"/>
      <c r="G172" s="164"/>
      <c r="H172" s="54"/>
      <c r="I172" s="49" t="str">
        <f>IF($D172="", "", IFERROR(INDEX('Types, Rates &amp; Payments'!$D$11:$D$22, MATCH($D172, 'Types, Rates &amp; Payments'!$C$11:$C$22, 0))+$F172, ""))</f>
        <v/>
      </c>
      <c r="J172" s="46" t="str">
        <f>IF($D172="", "", IFERROR(INDEX('Types, Rates &amp; Payments'!$E$11:$E$22, MATCH($D172, 'Types, Rates &amp; Payments'!$C$11:$C$22, 0)), ""))</f>
        <v/>
      </c>
      <c r="K172" s="54"/>
      <c r="L172" s="53" t="str">
        <f>IF($O172="", "", IF($E172=$Y$5, IF($D172="", "", $D172), IF(IFERROR(INDEX('Types, Rates &amp; Payments'!$D$32:$D$39, MATCH($O172, 'Types, Rates &amp; Payments'!$C$32:$C$39, 0)), "")="", "", IFERROR(INDEX('Types, Rates &amp; Payments'!$D$32:$D$39, MATCH($O172, 'Types, Rates &amp; Payments'!$C$32:$C$39, 0)), ""))))</f>
        <v/>
      </c>
      <c r="M172" s="54"/>
      <c r="O172" s="11" t="str">
        <f t="shared" si="49"/>
        <v>Sunday</v>
      </c>
      <c r="Q172" s="64">
        <f t="shared" ca="1" si="50"/>
        <v>0</v>
      </c>
      <c r="S172" s="11" t="str">
        <f t="shared" si="51"/>
        <v>Feb 2020</v>
      </c>
      <c r="U172" s="11" t="str">
        <f t="shared" si="52"/>
        <v/>
      </c>
      <c r="W172" s="11" t="str">
        <f t="shared" si="53"/>
        <v/>
      </c>
      <c r="Y172" s="11" t="str">
        <f t="shared" si="54"/>
        <v/>
      </c>
      <c r="AA172" s="49" t="str">
        <f t="shared" ca="1" si="55"/>
        <v/>
      </c>
      <c r="AB172" s="46" t="str">
        <f t="shared" ca="1" si="56"/>
        <v/>
      </c>
      <c r="AD172" s="49" t="str">
        <f t="shared" ca="1" si="57"/>
        <v/>
      </c>
      <c r="AE172" s="46" t="str">
        <f t="shared" ca="1" si="58"/>
        <v/>
      </c>
      <c r="AG172" s="11" t="str">
        <f t="shared" si="59"/>
        <v>WE</v>
      </c>
      <c r="AH172" s="35" t="str">
        <f t="shared" si="44"/>
        <v/>
      </c>
      <c r="AI172" s="15" t="str">
        <f t="shared" si="60"/>
        <v>X</v>
      </c>
      <c r="AJ172" s="15" t="str">
        <f t="shared" si="61"/>
        <v/>
      </c>
      <c r="AK172" s="38" t="str">
        <f t="shared" si="62"/>
        <v/>
      </c>
    </row>
    <row r="173" spans="1:37" x14ac:dyDescent="0.25">
      <c r="A173" s="62" t="str">
        <f t="shared" ca="1" si="45"/>
        <v/>
      </c>
      <c r="B173" s="145">
        <f t="shared" si="46"/>
        <v>43871</v>
      </c>
      <c r="C173" s="62" t="str">
        <f t="shared" ca="1" si="47"/>
        <v/>
      </c>
      <c r="D173" s="159"/>
      <c r="E173" s="122" t="str">
        <f t="shared" si="48"/>
        <v/>
      </c>
      <c r="F173" s="163"/>
      <c r="G173" s="164"/>
      <c r="H173" s="54"/>
      <c r="I173" s="49" t="str">
        <f>IF($D173="", "", IFERROR(INDEX('Types, Rates &amp; Payments'!$D$11:$D$22, MATCH($D173, 'Types, Rates &amp; Payments'!$C$11:$C$22, 0))+$F173, ""))</f>
        <v/>
      </c>
      <c r="J173" s="46" t="str">
        <f>IF($D173="", "", IFERROR(INDEX('Types, Rates &amp; Payments'!$E$11:$E$22, MATCH($D173, 'Types, Rates &amp; Payments'!$C$11:$C$22, 0)), ""))</f>
        <v/>
      </c>
      <c r="K173" s="54"/>
      <c r="L173" s="53" t="str">
        <f>IF($O173="", "", IF($E173=$Y$5, IF($D173="", "", $D173), IF(IFERROR(INDEX('Types, Rates &amp; Payments'!$D$32:$D$39, MATCH($O173, 'Types, Rates &amp; Payments'!$C$32:$C$39, 0)), "")="", "", IFERROR(INDEX('Types, Rates &amp; Payments'!$D$32:$D$39, MATCH($O173, 'Types, Rates &amp; Payments'!$C$32:$C$39, 0)), ""))))</f>
        <v>Full Day</v>
      </c>
      <c r="M173" s="54"/>
      <c r="O173" s="11" t="str">
        <f t="shared" si="49"/>
        <v>Monday</v>
      </c>
      <c r="Q173" s="64">
        <f t="shared" ca="1" si="50"/>
        <v>0</v>
      </c>
      <c r="S173" s="11" t="str">
        <f t="shared" si="51"/>
        <v>Feb 2020</v>
      </c>
      <c r="U173" s="11" t="str">
        <f t="shared" si="52"/>
        <v/>
      </c>
      <c r="W173" s="11" t="str">
        <f t="shared" si="53"/>
        <v/>
      </c>
      <c r="Y173" s="11" t="str">
        <f t="shared" si="54"/>
        <v/>
      </c>
      <c r="AA173" s="49" t="str">
        <f t="shared" ca="1" si="55"/>
        <v/>
      </c>
      <c r="AB173" s="46" t="str">
        <f t="shared" ca="1" si="56"/>
        <v/>
      </c>
      <c r="AD173" s="49" t="str">
        <f t="shared" ca="1" si="57"/>
        <v/>
      </c>
      <c r="AE173" s="46" t="str">
        <f t="shared" ca="1" si="58"/>
        <v/>
      </c>
      <c r="AG173" s="11" t="str">
        <f t="shared" si="59"/>
        <v>OP</v>
      </c>
      <c r="AH173" s="35" t="str">
        <f t="shared" si="44"/>
        <v/>
      </c>
      <c r="AI173" s="15" t="str">
        <f t="shared" si="60"/>
        <v/>
      </c>
      <c r="AJ173" s="15" t="str">
        <f t="shared" si="61"/>
        <v/>
      </c>
      <c r="AK173" s="38" t="str">
        <f t="shared" si="62"/>
        <v/>
      </c>
    </row>
    <row r="174" spans="1:37" x14ac:dyDescent="0.25">
      <c r="A174" s="62" t="str">
        <f t="shared" ca="1" si="45"/>
        <v/>
      </c>
      <c r="B174" s="145">
        <f t="shared" si="46"/>
        <v>43872</v>
      </c>
      <c r="C174" s="62" t="str">
        <f t="shared" ca="1" si="47"/>
        <v/>
      </c>
      <c r="D174" s="159"/>
      <c r="E174" s="122" t="str">
        <f t="shared" si="48"/>
        <v/>
      </c>
      <c r="F174" s="163"/>
      <c r="G174" s="164"/>
      <c r="H174" s="54"/>
      <c r="I174" s="49" t="str">
        <f>IF($D174="", "", IFERROR(INDEX('Types, Rates &amp; Payments'!$D$11:$D$22, MATCH($D174, 'Types, Rates &amp; Payments'!$C$11:$C$22, 0))+$F174, ""))</f>
        <v/>
      </c>
      <c r="J174" s="46" t="str">
        <f>IF($D174="", "", IFERROR(INDEX('Types, Rates &amp; Payments'!$E$11:$E$22, MATCH($D174, 'Types, Rates &amp; Payments'!$C$11:$C$22, 0)), ""))</f>
        <v/>
      </c>
      <c r="K174" s="54"/>
      <c r="L174" s="53" t="str">
        <f>IF($O174="", "", IF($E174=$Y$5, IF($D174="", "", $D174), IF(IFERROR(INDEX('Types, Rates &amp; Payments'!$D$32:$D$39, MATCH($O174, 'Types, Rates &amp; Payments'!$C$32:$C$39, 0)), "")="", "", IFERROR(INDEX('Types, Rates &amp; Payments'!$D$32:$D$39, MATCH($O174, 'Types, Rates &amp; Payments'!$C$32:$C$39, 0)), ""))))</f>
        <v>Half Day</v>
      </c>
      <c r="M174" s="54"/>
      <c r="O174" s="11" t="str">
        <f t="shared" si="49"/>
        <v>Tuesday</v>
      </c>
      <c r="Q174" s="64">
        <f t="shared" ca="1" si="50"/>
        <v>0</v>
      </c>
      <c r="S174" s="11" t="str">
        <f t="shared" si="51"/>
        <v>Feb 2020</v>
      </c>
      <c r="U174" s="11" t="str">
        <f t="shared" si="52"/>
        <v/>
      </c>
      <c r="W174" s="11" t="str">
        <f t="shared" si="53"/>
        <v/>
      </c>
      <c r="Y174" s="11" t="str">
        <f t="shared" si="54"/>
        <v/>
      </c>
      <c r="AA174" s="49" t="str">
        <f t="shared" ca="1" si="55"/>
        <v/>
      </c>
      <c r="AB174" s="46" t="str">
        <f t="shared" ca="1" si="56"/>
        <v/>
      </c>
      <c r="AD174" s="49" t="str">
        <f t="shared" ca="1" si="57"/>
        <v/>
      </c>
      <c r="AE174" s="46" t="str">
        <f t="shared" ca="1" si="58"/>
        <v/>
      </c>
      <c r="AG174" s="11" t="str">
        <f t="shared" si="59"/>
        <v>OP</v>
      </c>
      <c r="AH174" s="35" t="str">
        <f t="shared" si="44"/>
        <v/>
      </c>
      <c r="AI174" s="15" t="str">
        <f t="shared" si="60"/>
        <v/>
      </c>
      <c r="AJ174" s="15" t="str">
        <f t="shared" si="61"/>
        <v/>
      </c>
      <c r="AK174" s="38" t="str">
        <f t="shared" si="62"/>
        <v/>
      </c>
    </row>
    <row r="175" spans="1:37" x14ac:dyDescent="0.25">
      <c r="A175" s="62" t="str">
        <f t="shared" ca="1" si="45"/>
        <v/>
      </c>
      <c r="B175" s="145">
        <f t="shared" si="46"/>
        <v>43873</v>
      </c>
      <c r="C175" s="62" t="str">
        <f t="shared" ca="1" si="47"/>
        <v/>
      </c>
      <c r="D175" s="159"/>
      <c r="E175" s="122" t="str">
        <f t="shared" si="48"/>
        <v/>
      </c>
      <c r="F175" s="163"/>
      <c r="G175" s="164"/>
      <c r="H175" s="54"/>
      <c r="I175" s="49" t="str">
        <f>IF($D175="", "", IFERROR(INDEX('Types, Rates &amp; Payments'!$D$11:$D$22, MATCH($D175, 'Types, Rates &amp; Payments'!$C$11:$C$22, 0))+$F175, ""))</f>
        <v/>
      </c>
      <c r="J175" s="46" t="str">
        <f>IF($D175="", "", IFERROR(INDEX('Types, Rates &amp; Payments'!$E$11:$E$22, MATCH($D175, 'Types, Rates &amp; Payments'!$C$11:$C$22, 0)), ""))</f>
        <v/>
      </c>
      <c r="K175" s="54"/>
      <c r="L175" s="53" t="str">
        <f>IF($O175="", "", IF($E175=$Y$5, IF($D175="", "", $D175), IF(IFERROR(INDEX('Types, Rates &amp; Payments'!$D$32:$D$39, MATCH($O175, 'Types, Rates &amp; Payments'!$C$32:$C$39, 0)), "")="", "", IFERROR(INDEX('Types, Rates &amp; Payments'!$D$32:$D$39, MATCH($O175, 'Types, Rates &amp; Payments'!$C$32:$C$39, 0)), ""))))</f>
        <v>Full Day</v>
      </c>
      <c r="M175" s="54"/>
      <c r="O175" s="11" t="str">
        <f t="shared" si="49"/>
        <v>Wednesday</v>
      </c>
      <c r="Q175" s="64">
        <f t="shared" ca="1" si="50"/>
        <v>0</v>
      </c>
      <c r="S175" s="11" t="str">
        <f t="shared" si="51"/>
        <v>Feb 2020</v>
      </c>
      <c r="U175" s="11" t="str">
        <f t="shared" si="52"/>
        <v/>
      </c>
      <c r="W175" s="11" t="str">
        <f t="shared" si="53"/>
        <v/>
      </c>
      <c r="Y175" s="11" t="str">
        <f t="shared" si="54"/>
        <v/>
      </c>
      <c r="AA175" s="49" t="str">
        <f t="shared" ca="1" si="55"/>
        <v/>
      </c>
      <c r="AB175" s="46" t="str">
        <f t="shared" ca="1" si="56"/>
        <v/>
      </c>
      <c r="AD175" s="49" t="str">
        <f t="shared" ca="1" si="57"/>
        <v/>
      </c>
      <c r="AE175" s="46" t="str">
        <f t="shared" ca="1" si="58"/>
        <v/>
      </c>
      <c r="AG175" s="11" t="str">
        <f t="shared" si="59"/>
        <v>OP</v>
      </c>
      <c r="AH175" s="35" t="str">
        <f t="shared" si="44"/>
        <v/>
      </c>
      <c r="AI175" s="15" t="str">
        <f t="shared" si="60"/>
        <v/>
      </c>
      <c r="AJ175" s="15" t="str">
        <f t="shared" si="61"/>
        <v/>
      </c>
      <c r="AK175" s="38" t="str">
        <f t="shared" si="62"/>
        <v/>
      </c>
    </row>
    <row r="176" spans="1:37" x14ac:dyDescent="0.25">
      <c r="A176" s="62" t="str">
        <f t="shared" ca="1" si="45"/>
        <v/>
      </c>
      <c r="B176" s="145">
        <f t="shared" si="46"/>
        <v>43874</v>
      </c>
      <c r="C176" s="62" t="str">
        <f t="shared" ca="1" si="47"/>
        <v/>
      </c>
      <c r="D176" s="159"/>
      <c r="E176" s="122" t="str">
        <f t="shared" si="48"/>
        <v/>
      </c>
      <c r="F176" s="163"/>
      <c r="G176" s="164"/>
      <c r="H176" s="54"/>
      <c r="I176" s="49" t="str">
        <f>IF($D176="", "", IFERROR(INDEX('Types, Rates &amp; Payments'!$D$11:$D$22, MATCH($D176, 'Types, Rates &amp; Payments'!$C$11:$C$22, 0))+$F176, ""))</f>
        <v/>
      </c>
      <c r="J176" s="46" t="str">
        <f>IF($D176="", "", IFERROR(INDEX('Types, Rates &amp; Payments'!$E$11:$E$22, MATCH($D176, 'Types, Rates &amp; Payments'!$C$11:$C$22, 0)), ""))</f>
        <v/>
      </c>
      <c r="K176" s="54"/>
      <c r="L176" s="53" t="str">
        <f>IF($O176="", "", IF($E176=$Y$5, IF($D176="", "", $D176), IF(IFERROR(INDEX('Types, Rates &amp; Payments'!$D$32:$D$39, MATCH($O176, 'Types, Rates &amp; Payments'!$C$32:$C$39, 0)), "")="", "", IFERROR(INDEX('Types, Rates &amp; Payments'!$D$32:$D$39, MATCH($O176, 'Types, Rates &amp; Payments'!$C$32:$C$39, 0)), ""))))</f>
        <v/>
      </c>
      <c r="M176" s="54"/>
      <c r="O176" s="11" t="str">
        <f t="shared" si="49"/>
        <v/>
      </c>
      <c r="Q176" s="64">
        <f t="shared" ca="1" si="50"/>
        <v>0</v>
      </c>
      <c r="S176" s="11" t="str">
        <f t="shared" si="51"/>
        <v>Feb 2020</v>
      </c>
      <c r="U176" s="11" t="str">
        <f t="shared" si="52"/>
        <v/>
      </c>
      <c r="W176" s="11" t="str">
        <f t="shared" si="53"/>
        <v/>
      </c>
      <c r="Y176" s="11" t="str">
        <f t="shared" si="54"/>
        <v/>
      </c>
      <c r="AA176" s="49" t="str">
        <f t="shared" ca="1" si="55"/>
        <v/>
      </c>
      <c r="AB176" s="46" t="str">
        <f t="shared" ca="1" si="56"/>
        <v/>
      </c>
      <c r="AD176" s="49" t="str">
        <f t="shared" ca="1" si="57"/>
        <v/>
      </c>
      <c r="AE176" s="46" t="str">
        <f t="shared" ca="1" si="58"/>
        <v/>
      </c>
      <c r="AG176" s="11" t="str">
        <f t="shared" si="59"/>
        <v>CL</v>
      </c>
      <c r="AH176" s="35" t="str">
        <f t="shared" si="44"/>
        <v/>
      </c>
      <c r="AI176" s="15" t="str">
        <f t="shared" si="60"/>
        <v/>
      </c>
      <c r="AJ176" s="15" t="str">
        <f t="shared" si="61"/>
        <v>X</v>
      </c>
      <c r="AK176" s="38" t="str">
        <f t="shared" si="62"/>
        <v/>
      </c>
    </row>
    <row r="177" spans="1:37" x14ac:dyDescent="0.25">
      <c r="A177" s="62" t="str">
        <f t="shared" ca="1" si="45"/>
        <v/>
      </c>
      <c r="B177" s="145">
        <f t="shared" si="46"/>
        <v>43875</v>
      </c>
      <c r="C177" s="62" t="str">
        <f t="shared" ca="1" si="47"/>
        <v/>
      </c>
      <c r="D177" s="159"/>
      <c r="E177" s="122" t="str">
        <f t="shared" si="48"/>
        <v/>
      </c>
      <c r="F177" s="163"/>
      <c r="G177" s="164"/>
      <c r="H177" s="54"/>
      <c r="I177" s="49" t="str">
        <f>IF($D177="", "", IFERROR(INDEX('Types, Rates &amp; Payments'!$D$11:$D$22, MATCH($D177, 'Types, Rates &amp; Payments'!$C$11:$C$22, 0))+$F177, ""))</f>
        <v/>
      </c>
      <c r="J177" s="46" t="str">
        <f>IF($D177="", "", IFERROR(INDEX('Types, Rates &amp; Payments'!$E$11:$E$22, MATCH($D177, 'Types, Rates &amp; Payments'!$C$11:$C$22, 0)), ""))</f>
        <v/>
      </c>
      <c r="K177" s="54"/>
      <c r="L177" s="53" t="str">
        <f>IF($O177="", "", IF($E177=$Y$5, IF($D177="", "", $D177), IF(IFERROR(INDEX('Types, Rates &amp; Payments'!$D$32:$D$39, MATCH($O177, 'Types, Rates &amp; Payments'!$C$32:$C$39, 0)), "")="", "", IFERROR(INDEX('Types, Rates &amp; Payments'!$D$32:$D$39, MATCH($O177, 'Types, Rates &amp; Payments'!$C$32:$C$39, 0)), ""))))</f>
        <v>Half Day</v>
      </c>
      <c r="M177" s="54"/>
      <c r="O177" s="11" t="str">
        <f t="shared" si="49"/>
        <v>Friday</v>
      </c>
      <c r="Q177" s="64">
        <f t="shared" ca="1" si="50"/>
        <v>0</v>
      </c>
      <c r="S177" s="11" t="str">
        <f t="shared" si="51"/>
        <v>Feb 2020</v>
      </c>
      <c r="U177" s="11" t="str">
        <f t="shared" si="52"/>
        <v/>
      </c>
      <c r="W177" s="11" t="str">
        <f t="shared" si="53"/>
        <v/>
      </c>
      <c r="Y177" s="11" t="str">
        <f t="shared" si="54"/>
        <v/>
      </c>
      <c r="AA177" s="49" t="str">
        <f t="shared" ca="1" si="55"/>
        <v/>
      </c>
      <c r="AB177" s="46" t="str">
        <f t="shared" ca="1" si="56"/>
        <v/>
      </c>
      <c r="AD177" s="49" t="str">
        <f t="shared" ca="1" si="57"/>
        <v/>
      </c>
      <c r="AE177" s="46" t="str">
        <f t="shared" ca="1" si="58"/>
        <v/>
      </c>
      <c r="AG177" s="11" t="str">
        <f t="shared" si="59"/>
        <v>OP</v>
      </c>
      <c r="AH177" s="35" t="str">
        <f t="shared" si="44"/>
        <v/>
      </c>
      <c r="AI177" s="15" t="str">
        <f t="shared" si="60"/>
        <v/>
      </c>
      <c r="AJ177" s="15" t="str">
        <f t="shared" si="61"/>
        <v/>
      </c>
      <c r="AK177" s="38" t="str">
        <f t="shared" si="62"/>
        <v/>
      </c>
    </row>
    <row r="178" spans="1:37" x14ac:dyDescent="0.25">
      <c r="A178" s="62" t="str">
        <f t="shared" ca="1" si="45"/>
        <v/>
      </c>
      <c r="B178" s="145">
        <f t="shared" si="46"/>
        <v>43876</v>
      </c>
      <c r="C178" s="62" t="str">
        <f t="shared" ca="1" si="47"/>
        <v/>
      </c>
      <c r="D178" s="159"/>
      <c r="E178" s="122" t="str">
        <f t="shared" si="48"/>
        <v/>
      </c>
      <c r="F178" s="163"/>
      <c r="G178" s="164"/>
      <c r="H178" s="54"/>
      <c r="I178" s="49" t="str">
        <f>IF($D178="", "", IFERROR(INDEX('Types, Rates &amp; Payments'!$D$11:$D$22, MATCH($D178, 'Types, Rates &amp; Payments'!$C$11:$C$22, 0))+$F178, ""))</f>
        <v/>
      </c>
      <c r="J178" s="46" t="str">
        <f>IF($D178="", "", IFERROR(INDEX('Types, Rates &amp; Payments'!$E$11:$E$22, MATCH($D178, 'Types, Rates &amp; Payments'!$C$11:$C$22, 0)), ""))</f>
        <v/>
      </c>
      <c r="K178" s="54"/>
      <c r="L178" s="53" t="str">
        <f>IF($O178="", "", IF($E178=$Y$5, IF($D178="", "", $D178), IF(IFERROR(INDEX('Types, Rates &amp; Payments'!$D$32:$D$39, MATCH($O178, 'Types, Rates &amp; Payments'!$C$32:$C$39, 0)), "")="", "", IFERROR(INDEX('Types, Rates &amp; Payments'!$D$32:$D$39, MATCH($O178, 'Types, Rates &amp; Payments'!$C$32:$C$39, 0)), ""))))</f>
        <v/>
      </c>
      <c r="M178" s="54"/>
      <c r="O178" s="11" t="str">
        <f t="shared" si="49"/>
        <v>Saturday</v>
      </c>
      <c r="Q178" s="64">
        <f t="shared" ca="1" si="50"/>
        <v>0</v>
      </c>
      <c r="S178" s="11" t="str">
        <f t="shared" si="51"/>
        <v>Feb 2020</v>
      </c>
      <c r="U178" s="11" t="str">
        <f t="shared" si="52"/>
        <v/>
      </c>
      <c r="W178" s="11" t="str">
        <f t="shared" si="53"/>
        <v/>
      </c>
      <c r="Y178" s="11" t="str">
        <f t="shared" si="54"/>
        <v/>
      </c>
      <c r="AA178" s="49" t="str">
        <f t="shared" ca="1" si="55"/>
        <v/>
      </c>
      <c r="AB178" s="46" t="str">
        <f t="shared" ca="1" si="56"/>
        <v/>
      </c>
      <c r="AD178" s="49" t="str">
        <f t="shared" ca="1" si="57"/>
        <v/>
      </c>
      <c r="AE178" s="46" t="str">
        <f t="shared" ca="1" si="58"/>
        <v/>
      </c>
      <c r="AG178" s="11" t="str">
        <f t="shared" si="59"/>
        <v>WE</v>
      </c>
      <c r="AH178" s="35" t="str">
        <f t="shared" si="44"/>
        <v/>
      </c>
      <c r="AI178" s="15" t="str">
        <f t="shared" si="60"/>
        <v>X</v>
      </c>
      <c r="AJ178" s="15" t="str">
        <f t="shared" si="61"/>
        <v/>
      </c>
      <c r="AK178" s="38" t="str">
        <f t="shared" si="62"/>
        <v/>
      </c>
    </row>
    <row r="179" spans="1:37" x14ac:dyDescent="0.25">
      <c r="A179" s="62" t="str">
        <f t="shared" ca="1" si="45"/>
        <v/>
      </c>
      <c r="B179" s="145">
        <f t="shared" si="46"/>
        <v>43877</v>
      </c>
      <c r="C179" s="62" t="str">
        <f t="shared" ca="1" si="47"/>
        <v/>
      </c>
      <c r="D179" s="159"/>
      <c r="E179" s="122" t="str">
        <f t="shared" si="48"/>
        <v/>
      </c>
      <c r="F179" s="163"/>
      <c r="G179" s="164"/>
      <c r="H179" s="54"/>
      <c r="I179" s="49" t="str">
        <f>IF($D179="", "", IFERROR(INDEX('Types, Rates &amp; Payments'!$D$11:$D$22, MATCH($D179, 'Types, Rates &amp; Payments'!$C$11:$C$22, 0))+$F179, ""))</f>
        <v/>
      </c>
      <c r="J179" s="46" t="str">
        <f>IF($D179="", "", IFERROR(INDEX('Types, Rates &amp; Payments'!$E$11:$E$22, MATCH($D179, 'Types, Rates &amp; Payments'!$C$11:$C$22, 0)), ""))</f>
        <v/>
      </c>
      <c r="K179" s="54"/>
      <c r="L179" s="53" t="str">
        <f>IF($O179="", "", IF($E179=$Y$5, IF($D179="", "", $D179), IF(IFERROR(INDEX('Types, Rates &amp; Payments'!$D$32:$D$39, MATCH($O179, 'Types, Rates &amp; Payments'!$C$32:$C$39, 0)), "")="", "", IFERROR(INDEX('Types, Rates &amp; Payments'!$D$32:$D$39, MATCH($O179, 'Types, Rates &amp; Payments'!$C$32:$C$39, 0)), ""))))</f>
        <v/>
      </c>
      <c r="M179" s="54"/>
      <c r="O179" s="11" t="str">
        <f t="shared" si="49"/>
        <v>Sunday</v>
      </c>
      <c r="Q179" s="64">
        <f t="shared" ca="1" si="50"/>
        <v>0</v>
      </c>
      <c r="S179" s="11" t="str">
        <f t="shared" si="51"/>
        <v>Feb 2020</v>
      </c>
      <c r="U179" s="11" t="str">
        <f t="shared" si="52"/>
        <v/>
      </c>
      <c r="W179" s="11" t="str">
        <f t="shared" si="53"/>
        <v/>
      </c>
      <c r="Y179" s="11" t="str">
        <f t="shared" si="54"/>
        <v/>
      </c>
      <c r="AA179" s="49" t="str">
        <f t="shared" ca="1" si="55"/>
        <v/>
      </c>
      <c r="AB179" s="46" t="str">
        <f t="shared" ca="1" si="56"/>
        <v/>
      </c>
      <c r="AD179" s="49" t="str">
        <f t="shared" ca="1" si="57"/>
        <v/>
      </c>
      <c r="AE179" s="46" t="str">
        <f t="shared" ca="1" si="58"/>
        <v/>
      </c>
      <c r="AG179" s="11" t="str">
        <f t="shared" si="59"/>
        <v>WE</v>
      </c>
      <c r="AH179" s="35" t="str">
        <f t="shared" si="44"/>
        <v/>
      </c>
      <c r="AI179" s="15" t="str">
        <f t="shared" si="60"/>
        <v>X</v>
      </c>
      <c r="AJ179" s="15" t="str">
        <f t="shared" si="61"/>
        <v/>
      </c>
      <c r="AK179" s="38" t="str">
        <f t="shared" si="62"/>
        <v/>
      </c>
    </row>
    <row r="180" spans="1:37" x14ac:dyDescent="0.25">
      <c r="A180" s="62" t="str">
        <f t="shared" ca="1" si="45"/>
        <v/>
      </c>
      <c r="B180" s="145">
        <f t="shared" si="46"/>
        <v>43878</v>
      </c>
      <c r="C180" s="62" t="str">
        <f t="shared" ca="1" si="47"/>
        <v/>
      </c>
      <c r="D180" s="159"/>
      <c r="E180" s="122" t="str">
        <f t="shared" si="48"/>
        <v/>
      </c>
      <c r="F180" s="163"/>
      <c r="G180" s="164"/>
      <c r="H180" s="54"/>
      <c r="I180" s="49" t="str">
        <f>IF($D180="", "", IFERROR(INDEX('Types, Rates &amp; Payments'!$D$11:$D$22, MATCH($D180, 'Types, Rates &amp; Payments'!$C$11:$C$22, 0))+$F180, ""))</f>
        <v/>
      </c>
      <c r="J180" s="46" t="str">
        <f>IF($D180="", "", IFERROR(INDEX('Types, Rates &amp; Payments'!$E$11:$E$22, MATCH($D180, 'Types, Rates &amp; Payments'!$C$11:$C$22, 0)), ""))</f>
        <v/>
      </c>
      <c r="K180" s="54"/>
      <c r="L180" s="53" t="str">
        <f>IF($O180="", "", IF($E180=$Y$5, IF($D180="", "", $D180), IF(IFERROR(INDEX('Types, Rates &amp; Payments'!$D$32:$D$39, MATCH($O180, 'Types, Rates &amp; Payments'!$C$32:$C$39, 0)), "")="", "", IFERROR(INDEX('Types, Rates &amp; Payments'!$D$32:$D$39, MATCH($O180, 'Types, Rates &amp; Payments'!$C$32:$C$39, 0)), ""))))</f>
        <v/>
      </c>
      <c r="M180" s="54"/>
      <c r="O180" s="11" t="str">
        <f t="shared" si="49"/>
        <v/>
      </c>
      <c r="Q180" s="64">
        <f t="shared" ca="1" si="50"/>
        <v>0</v>
      </c>
      <c r="S180" s="11" t="str">
        <f t="shared" si="51"/>
        <v>Feb 2020</v>
      </c>
      <c r="U180" s="11" t="str">
        <f t="shared" si="52"/>
        <v/>
      </c>
      <c r="W180" s="11" t="str">
        <f t="shared" si="53"/>
        <v/>
      </c>
      <c r="Y180" s="11" t="str">
        <f t="shared" si="54"/>
        <v/>
      </c>
      <c r="AA180" s="49" t="str">
        <f t="shared" ca="1" si="55"/>
        <v/>
      </c>
      <c r="AB180" s="46" t="str">
        <f t="shared" ca="1" si="56"/>
        <v/>
      </c>
      <c r="AD180" s="49" t="str">
        <f t="shared" ca="1" si="57"/>
        <v/>
      </c>
      <c r="AE180" s="46" t="str">
        <f t="shared" ca="1" si="58"/>
        <v/>
      </c>
      <c r="AG180" s="11" t="str">
        <f t="shared" si="59"/>
        <v>SH</v>
      </c>
      <c r="AH180" s="35" t="str">
        <f t="shared" si="44"/>
        <v/>
      </c>
      <c r="AI180" s="15" t="str">
        <f t="shared" si="60"/>
        <v/>
      </c>
      <c r="AJ180" s="15" t="str">
        <f t="shared" si="61"/>
        <v/>
      </c>
      <c r="AK180" s="38" t="str">
        <f t="shared" si="62"/>
        <v>X</v>
      </c>
    </row>
    <row r="181" spans="1:37" x14ac:dyDescent="0.25">
      <c r="A181" s="62" t="str">
        <f t="shared" ca="1" si="45"/>
        <v/>
      </c>
      <c r="B181" s="145">
        <f t="shared" si="46"/>
        <v>43879</v>
      </c>
      <c r="C181" s="62" t="str">
        <f t="shared" ca="1" si="47"/>
        <v/>
      </c>
      <c r="D181" s="159"/>
      <c r="E181" s="122" t="str">
        <f t="shared" si="48"/>
        <v/>
      </c>
      <c r="F181" s="163"/>
      <c r="G181" s="164"/>
      <c r="H181" s="54"/>
      <c r="I181" s="49" t="str">
        <f>IF($D181="", "", IFERROR(INDEX('Types, Rates &amp; Payments'!$D$11:$D$22, MATCH($D181, 'Types, Rates &amp; Payments'!$C$11:$C$22, 0))+$F181, ""))</f>
        <v/>
      </c>
      <c r="J181" s="46" t="str">
        <f>IF($D181="", "", IFERROR(INDEX('Types, Rates &amp; Payments'!$E$11:$E$22, MATCH($D181, 'Types, Rates &amp; Payments'!$C$11:$C$22, 0)), ""))</f>
        <v/>
      </c>
      <c r="K181" s="54"/>
      <c r="L181" s="53" t="str">
        <f>IF($O181="", "", IF($E181=$Y$5, IF($D181="", "", $D181), IF(IFERROR(INDEX('Types, Rates &amp; Payments'!$D$32:$D$39, MATCH($O181, 'Types, Rates &amp; Payments'!$C$32:$C$39, 0)), "")="", "", IFERROR(INDEX('Types, Rates &amp; Payments'!$D$32:$D$39, MATCH($O181, 'Types, Rates &amp; Payments'!$C$32:$C$39, 0)), ""))))</f>
        <v/>
      </c>
      <c r="M181" s="54"/>
      <c r="O181" s="11" t="str">
        <f t="shared" si="49"/>
        <v/>
      </c>
      <c r="Q181" s="64">
        <f t="shared" ca="1" si="50"/>
        <v>0</v>
      </c>
      <c r="S181" s="11" t="str">
        <f t="shared" si="51"/>
        <v>Feb 2020</v>
      </c>
      <c r="U181" s="11" t="str">
        <f t="shared" si="52"/>
        <v/>
      </c>
      <c r="W181" s="11" t="str">
        <f t="shared" si="53"/>
        <v/>
      </c>
      <c r="Y181" s="11" t="str">
        <f t="shared" si="54"/>
        <v/>
      </c>
      <c r="AA181" s="49" t="str">
        <f t="shared" ca="1" si="55"/>
        <v/>
      </c>
      <c r="AB181" s="46" t="str">
        <f t="shared" ca="1" si="56"/>
        <v/>
      </c>
      <c r="AD181" s="49" t="str">
        <f t="shared" ca="1" si="57"/>
        <v/>
      </c>
      <c r="AE181" s="46" t="str">
        <f t="shared" ca="1" si="58"/>
        <v/>
      </c>
      <c r="AG181" s="11" t="str">
        <f t="shared" si="59"/>
        <v>SH</v>
      </c>
      <c r="AH181" s="35" t="str">
        <f t="shared" si="44"/>
        <v/>
      </c>
      <c r="AI181" s="15" t="str">
        <f t="shared" si="60"/>
        <v/>
      </c>
      <c r="AJ181" s="15" t="str">
        <f t="shared" si="61"/>
        <v/>
      </c>
      <c r="AK181" s="38" t="str">
        <f t="shared" si="62"/>
        <v>X</v>
      </c>
    </row>
    <row r="182" spans="1:37" x14ac:dyDescent="0.25">
      <c r="A182" s="62" t="str">
        <f t="shared" ca="1" si="45"/>
        <v/>
      </c>
      <c r="B182" s="145">
        <f t="shared" si="46"/>
        <v>43880</v>
      </c>
      <c r="C182" s="62" t="str">
        <f t="shared" ca="1" si="47"/>
        <v/>
      </c>
      <c r="D182" s="159"/>
      <c r="E182" s="122" t="str">
        <f t="shared" si="48"/>
        <v/>
      </c>
      <c r="F182" s="163"/>
      <c r="G182" s="164"/>
      <c r="H182" s="54"/>
      <c r="I182" s="49" t="str">
        <f>IF($D182="", "", IFERROR(INDEX('Types, Rates &amp; Payments'!$D$11:$D$22, MATCH($D182, 'Types, Rates &amp; Payments'!$C$11:$C$22, 0))+$F182, ""))</f>
        <v/>
      </c>
      <c r="J182" s="46" t="str">
        <f>IF($D182="", "", IFERROR(INDEX('Types, Rates &amp; Payments'!$E$11:$E$22, MATCH($D182, 'Types, Rates &amp; Payments'!$C$11:$C$22, 0)), ""))</f>
        <v/>
      </c>
      <c r="K182" s="54"/>
      <c r="L182" s="53" t="str">
        <f>IF($O182="", "", IF($E182=$Y$5, IF($D182="", "", $D182), IF(IFERROR(INDEX('Types, Rates &amp; Payments'!$D$32:$D$39, MATCH($O182, 'Types, Rates &amp; Payments'!$C$32:$C$39, 0)), "")="", "", IFERROR(INDEX('Types, Rates &amp; Payments'!$D$32:$D$39, MATCH($O182, 'Types, Rates &amp; Payments'!$C$32:$C$39, 0)), ""))))</f>
        <v/>
      </c>
      <c r="M182" s="54"/>
      <c r="O182" s="11" t="str">
        <f t="shared" si="49"/>
        <v/>
      </c>
      <c r="Q182" s="64">
        <f t="shared" ca="1" si="50"/>
        <v>0</v>
      </c>
      <c r="S182" s="11" t="str">
        <f t="shared" si="51"/>
        <v>Feb 2020</v>
      </c>
      <c r="U182" s="11" t="str">
        <f t="shared" si="52"/>
        <v/>
      </c>
      <c r="W182" s="11" t="str">
        <f t="shared" si="53"/>
        <v/>
      </c>
      <c r="Y182" s="11" t="str">
        <f t="shared" si="54"/>
        <v/>
      </c>
      <c r="AA182" s="49" t="str">
        <f t="shared" ca="1" si="55"/>
        <v/>
      </c>
      <c r="AB182" s="46" t="str">
        <f t="shared" ca="1" si="56"/>
        <v/>
      </c>
      <c r="AD182" s="49" t="str">
        <f t="shared" ca="1" si="57"/>
        <v/>
      </c>
      <c r="AE182" s="46" t="str">
        <f t="shared" ca="1" si="58"/>
        <v/>
      </c>
      <c r="AG182" s="11" t="str">
        <f t="shared" si="59"/>
        <v>SH</v>
      </c>
      <c r="AH182" s="35" t="str">
        <f t="shared" si="44"/>
        <v/>
      </c>
      <c r="AI182" s="15" t="str">
        <f t="shared" si="60"/>
        <v/>
      </c>
      <c r="AJ182" s="15" t="str">
        <f t="shared" si="61"/>
        <v/>
      </c>
      <c r="AK182" s="38" t="str">
        <f t="shared" si="62"/>
        <v>X</v>
      </c>
    </row>
    <row r="183" spans="1:37" x14ac:dyDescent="0.25">
      <c r="A183" s="62" t="str">
        <f t="shared" ca="1" si="45"/>
        <v/>
      </c>
      <c r="B183" s="145">
        <f t="shared" si="46"/>
        <v>43881</v>
      </c>
      <c r="C183" s="62" t="str">
        <f t="shared" ca="1" si="47"/>
        <v/>
      </c>
      <c r="D183" s="159"/>
      <c r="E183" s="122" t="str">
        <f t="shared" si="48"/>
        <v/>
      </c>
      <c r="F183" s="163"/>
      <c r="G183" s="164"/>
      <c r="H183" s="54"/>
      <c r="I183" s="49" t="str">
        <f>IF($D183="", "", IFERROR(INDEX('Types, Rates &amp; Payments'!$D$11:$D$22, MATCH($D183, 'Types, Rates &amp; Payments'!$C$11:$C$22, 0))+$F183, ""))</f>
        <v/>
      </c>
      <c r="J183" s="46" t="str">
        <f>IF($D183="", "", IFERROR(INDEX('Types, Rates &amp; Payments'!$E$11:$E$22, MATCH($D183, 'Types, Rates &amp; Payments'!$C$11:$C$22, 0)), ""))</f>
        <v/>
      </c>
      <c r="K183" s="54"/>
      <c r="L183" s="53" t="str">
        <f>IF($O183="", "", IF($E183=$Y$5, IF($D183="", "", $D183), IF(IFERROR(INDEX('Types, Rates &amp; Payments'!$D$32:$D$39, MATCH($O183, 'Types, Rates &amp; Payments'!$C$32:$C$39, 0)), "")="", "", IFERROR(INDEX('Types, Rates &amp; Payments'!$D$32:$D$39, MATCH($O183, 'Types, Rates &amp; Payments'!$C$32:$C$39, 0)), ""))))</f>
        <v/>
      </c>
      <c r="M183" s="54"/>
      <c r="O183" s="11" t="str">
        <f t="shared" si="49"/>
        <v/>
      </c>
      <c r="Q183" s="64">
        <f t="shared" ca="1" si="50"/>
        <v>0</v>
      </c>
      <c r="S183" s="11" t="str">
        <f t="shared" si="51"/>
        <v>Feb 2020</v>
      </c>
      <c r="U183" s="11" t="str">
        <f t="shared" si="52"/>
        <v/>
      </c>
      <c r="W183" s="11" t="str">
        <f t="shared" si="53"/>
        <v/>
      </c>
      <c r="Y183" s="11" t="str">
        <f t="shared" si="54"/>
        <v/>
      </c>
      <c r="AA183" s="49" t="str">
        <f t="shared" ca="1" si="55"/>
        <v/>
      </c>
      <c r="AB183" s="46" t="str">
        <f t="shared" ca="1" si="56"/>
        <v/>
      </c>
      <c r="AD183" s="49" t="str">
        <f t="shared" ca="1" si="57"/>
        <v/>
      </c>
      <c r="AE183" s="46" t="str">
        <f t="shared" ca="1" si="58"/>
        <v/>
      </c>
      <c r="AG183" s="11" t="str">
        <f t="shared" si="59"/>
        <v>SH</v>
      </c>
      <c r="AH183" s="35" t="str">
        <f t="shared" si="44"/>
        <v/>
      </c>
      <c r="AI183" s="15" t="str">
        <f t="shared" si="60"/>
        <v/>
      </c>
      <c r="AJ183" s="15" t="str">
        <f t="shared" si="61"/>
        <v>X</v>
      </c>
      <c r="AK183" s="38" t="str">
        <f t="shared" si="62"/>
        <v>X</v>
      </c>
    </row>
    <row r="184" spans="1:37" x14ac:dyDescent="0.25">
      <c r="A184" s="62" t="str">
        <f t="shared" ca="1" si="45"/>
        <v/>
      </c>
      <c r="B184" s="145">
        <f t="shared" si="46"/>
        <v>43882</v>
      </c>
      <c r="C184" s="62" t="str">
        <f t="shared" ca="1" si="47"/>
        <v/>
      </c>
      <c r="D184" s="159"/>
      <c r="E184" s="122" t="str">
        <f t="shared" si="48"/>
        <v/>
      </c>
      <c r="F184" s="163"/>
      <c r="G184" s="164"/>
      <c r="H184" s="54"/>
      <c r="I184" s="49" t="str">
        <f>IF($D184="", "", IFERROR(INDEX('Types, Rates &amp; Payments'!$D$11:$D$22, MATCH($D184, 'Types, Rates &amp; Payments'!$C$11:$C$22, 0))+$F184, ""))</f>
        <v/>
      </c>
      <c r="J184" s="46" t="str">
        <f>IF($D184="", "", IFERROR(INDEX('Types, Rates &amp; Payments'!$E$11:$E$22, MATCH($D184, 'Types, Rates &amp; Payments'!$C$11:$C$22, 0)), ""))</f>
        <v/>
      </c>
      <c r="K184" s="54"/>
      <c r="L184" s="53" t="str">
        <f>IF($O184="", "", IF($E184=$Y$5, IF($D184="", "", $D184), IF(IFERROR(INDEX('Types, Rates &amp; Payments'!$D$32:$D$39, MATCH($O184, 'Types, Rates &amp; Payments'!$C$32:$C$39, 0)), "")="", "", IFERROR(INDEX('Types, Rates &amp; Payments'!$D$32:$D$39, MATCH($O184, 'Types, Rates &amp; Payments'!$C$32:$C$39, 0)), ""))))</f>
        <v/>
      </c>
      <c r="M184" s="54"/>
      <c r="O184" s="11" t="str">
        <f t="shared" si="49"/>
        <v/>
      </c>
      <c r="Q184" s="64">
        <f t="shared" ca="1" si="50"/>
        <v>0</v>
      </c>
      <c r="S184" s="11" t="str">
        <f t="shared" si="51"/>
        <v>Feb 2020</v>
      </c>
      <c r="U184" s="11" t="str">
        <f t="shared" si="52"/>
        <v/>
      </c>
      <c r="W184" s="11" t="str">
        <f t="shared" si="53"/>
        <v/>
      </c>
      <c r="Y184" s="11" t="str">
        <f t="shared" si="54"/>
        <v/>
      </c>
      <c r="AA184" s="49" t="str">
        <f t="shared" ca="1" si="55"/>
        <v/>
      </c>
      <c r="AB184" s="46" t="str">
        <f t="shared" ca="1" si="56"/>
        <v/>
      </c>
      <c r="AD184" s="49" t="str">
        <f t="shared" ca="1" si="57"/>
        <v/>
      </c>
      <c r="AE184" s="46" t="str">
        <f t="shared" ca="1" si="58"/>
        <v/>
      </c>
      <c r="AG184" s="11" t="str">
        <f t="shared" si="59"/>
        <v>SH</v>
      </c>
      <c r="AH184" s="35" t="str">
        <f t="shared" si="44"/>
        <v/>
      </c>
      <c r="AI184" s="15" t="str">
        <f t="shared" si="60"/>
        <v/>
      </c>
      <c r="AJ184" s="15" t="str">
        <f t="shared" si="61"/>
        <v/>
      </c>
      <c r="AK184" s="38" t="str">
        <f t="shared" si="62"/>
        <v>X</v>
      </c>
    </row>
    <row r="185" spans="1:37" x14ac:dyDescent="0.25">
      <c r="A185" s="62" t="str">
        <f t="shared" ca="1" si="45"/>
        <v/>
      </c>
      <c r="B185" s="145">
        <f t="shared" si="46"/>
        <v>43883</v>
      </c>
      <c r="C185" s="62" t="str">
        <f t="shared" ca="1" si="47"/>
        <v/>
      </c>
      <c r="D185" s="159"/>
      <c r="E185" s="122" t="str">
        <f t="shared" si="48"/>
        <v/>
      </c>
      <c r="F185" s="163"/>
      <c r="G185" s="164"/>
      <c r="H185" s="54"/>
      <c r="I185" s="49" t="str">
        <f>IF($D185="", "", IFERROR(INDEX('Types, Rates &amp; Payments'!$D$11:$D$22, MATCH($D185, 'Types, Rates &amp; Payments'!$C$11:$C$22, 0))+$F185, ""))</f>
        <v/>
      </c>
      <c r="J185" s="46" t="str">
        <f>IF($D185="", "", IFERROR(INDEX('Types, Rates &amp; Payments'!$E$11:$E$22, MATCH($D185, 'Types, Rates &amp; Payments'!$C$11:$C$22, 0)), ""))</f>
        <v/>
      </c>
      <c r="K185" s="54"/>
      <c r="L185" s="53" t="str">
        <f>IF($O185="", "", IF($E185=$Y$5, IF($D185="", "", $D185), IF(IFERROR(INDEX('Types, Rates &amp; Payments'!$D$32:$D$39, MATCH($O185, 'Types, Rates &amp; Payments'!$C$32:$C$39, 0)), "")="", "", IFERROR(INDEX('Types, Rates &amp; Payments'!$D$32:$D$39, MATCH($O185, 'Types, Rates &amp; Payments'!$C$32:$C$39, 0)), ""))))</f>
        <v/>
      </c>
      <c r="M185" s="54"/>
      <c r="O185" s="11" t="str">
        <f t="shared" si="49"/>
        <v>Saturday</v>
      </c>
      <c r="Q185" s="64">
        <f t="shared" ca="1" si="50"/>
        <v>0</v>
      </c>
      <c r="S185" s="11" t="str">
        <f t="shared" si="51"/>
        <v>Feb 2020</v>
      </c>
      <c r="U185" s="11" t="str">
        <f t="shared" si="52"/>
        <v/>
      </c>
      <c r="W185" s="11" t="str">
        <f t="shared" si="53"/>
        <v/>
      </c>
      <c r="Y185" s="11" t="str">
        <f t="shared" si="54"/>
        <v/>
      </c>
      <c r="AA185" s="49" t="str">
        <f t="shared" ca="1" si="55"/>
        <v/>
      </c>
      <c r="AB185" s="46" t="str">
        <f t="shared" ca="1" si="56"/>
        <v/>
      </c>
      <c r="AD185" s="49" t="str">
        <f t="shared" ca="1" si="57"/>
        <v/>
      </c>
      <c r="AE185" s="46" t="str">
        <f t="shared" ca="1" si="58"/>
        <v/>
      </c>
      <c r="AG185" s="11" t="str">
        <f t="shared" si="59"/>
        <v>WE</v>
      </c>
      <c r="AH185" s="35" t="str">
        <f t="shared" si="44"/>
        <v/>
      </c>
      <c r="AI185" s="15" t="str">
        <f t="shared" si="60"/>
        <v>X</v>
      </c>
      <c r="AJ185" s="15" t="str">
        <f t="shared" si="61"/>
        <v/>
      </c>
      <c r="AK185" s="38" t="str">
        <f t="shared" si="62"/>
        <v/>
      </c>
    </row>
    <row r="186" spans="1:37" x14ac:dyDescent="0.25">
      <c r="A186" s="62" t="str">
        <f t="shared" ca="1" si="45"/>
        <v/>
      </c>
      <c r="B186" s="145">
        <f t="shared" si="46"/>
        <v>43884</v>
      </c>
      <c r="C186" s="62" t="str">
        <f t="shared" ca="1" si="47"/>
        <v/>
      </c>
      <c r="D186" s="159"/>
      <c r="E186" s="122" t="str">
        <f t="shared" si="48"/>
        <v/>
      </c>
      <c r="F186" s="163"/>
      <c r="G186" s="164"/>
      <c r="H186" s="54"/>
      <c r="I186" s="49" t="str">
        <f>IF($D186="", "", IFERROR(INDEX('Types, Rates &amp; Payments'!$D$11:$D$22, MATCH($D186, 'Types, Rates &amp; Payments'!$C$11:$C$22, 0))+$F186, ""))</f>
        <v/>
      </c>
      <c r="J186" s="46" t="str">
        <f>IF($D186="", "", IFERROR(INDEX('Types, Rates &amp; Payments'!$E$11:$E$22, MATCH($D186, 'Types, Rates &amp; Payments'!$C$11:$C$22, 0)), ""))</f>
        <v/>
      </c>
      <c r="K186" s="54"/>
      <c r="L186" s="53" t="str">
        <f>IF($O186="", "", IF($E186=$Y$5, IF($D186="", "", $D186), IF(IFERROR(INDEX('Types, Rates &amp; Payments'!$D$32:$D$39, MATCH($O186, 'Types, Rates &amp; Payments'!$C$32:$C$39, 0)), "")="", "", IFERROR(INDEX('Types, Rates &amp; Payments'!$D$32:$D$39, MATCH($O186, 'Types, Rates &amp; Payments'!$C$32:$C$39, 0)), ""))))</f>
        <v/>
      </c>
      <c r="M186" s="54"/>
      <c r="O186" s="11" t="str">
        <f t="shared" si="49"/>
        <v>Sunday</v>
      </c>
      <c r="Q186" s="64">
        <f t="shared" ca="1" si="50"/>
        <v>0</v>
      </c>
      <c r="S186" s="11" t="str">
        <f t="shared" si="51"/>
        <v>Feb 2020</v>
      </c>
      <c r="U186" s="11" t="str">
        <f t="shared" si="52"/>
        <v/>
      </c>
      <c r="W186" s="11" t="str">
        <f t="shared" si="53"/>
        <v/>
      </c>
      <c r="Y186" s="11" t="str">
        <f t="shared" si="54"/>
        <v/>
      </c>
      <c r="AA186" s="49" t="str">
        <f t="shared" ca="1" si="55"/>
        <v/>
      </c>
      <c r="AB186" s="46" t="str">
        <f t="shared" ca="1" si="56"/>
        <v/>
      </c>
      <c r="AD186" s="49" t="str">
        <f t="shared" ca="1" si="57"/>
        <v/>
      </c>
      <c r="AE186" s="46" t="str">
        <f t="shared" ca="1" si="58"/>
        <v/>
      </c>
      <c r="AG186" s="11" t="str">
        <f t="shared" si="59"/>
        <v>WE</v>
      </c>
      <c r="AH186" s="35" t="str">
        <f t="shared" si="44"/>
        <v/>
      </c>
      <c r="AI186" s="15" t="str">
        <f t="shared" si="60"/>
        <v>X</v>
      </c>
      <c r="AJ186" s="15" t="str">
        <f t="shared" si="61"/>
        <v/>
      </c>
      <c r="AK186" s="38" t="str">
        <f t="shared" si="62"/>
        <v/>
      </c>
    </row>
    <row r="187" spans="1:37" x14ac:dyDescent="0.25">
      <c r="A187" s="62" t="str">
        <f t="shared" ca="1" si="45"/>
        <v/>
      </c>
      <c r="B187" s="145">
        <f t="shared" si="46"/>
        <v>43885</v>
      </c>
      <c r="C187" s="62" t="str">
        <f t="shared" ca="1" si="47"/>
        <v/>
      </c>
      <c r="D187" s="159"/>
      <c r="E187" s="122" t="str">
        <f t="shared" si="48"/>
        <v/>
      </c>
      <c r="F187" s="163"/>
      <c r="G187" s="164"/>
      <c r="H187" s="54"/>
      <c r="I187" s="49" t="str">
        <f>IF($D187="", "", IFERROR(INDEX('Types, Rates &amp; Payments'!$D$11:$D$22, MATCH($D187, 'Types, Rates &amp; Payments'!$C$11:$C$22, 0))+$F187, ""))</f>
        <v/>
      </c>
      <c r="J187" s="46" t="str">
        <f>IF($D187="", "", IFERROR(INDEX('Types, Rates &amp; Payments'!$E$11:$E$22, MATCH($D187, 'Types, Rates &amp; Payments'!$C$11:$C$22, 0)), ""))</f>
        <v/>
      </c>
      <c r="K187" s="54"/>
      <c r="L187" s="53" t="str">
        <f>IF($O187="", "", IF($E187=$Y$5, IF($D187="", "", $D187), IF(IFERROR(INDEX('Types, Rates &amp; Payments'!$D$32:$D$39, MATCH($O187, 'Types, Rates &amp; Payments'!$C$32:$C$39, 0)), "")="", "", IFERROR(INDEX('Types, Rates &amp; Payments'!$D$32:$D$39, MATCH($O187, 'Types, Rates &amp; Payments'!$C$32:$C$39, 0)), ""))))</f>
        <v>Full Day</v>
      </c>
      <c r="M187" s="54"/>
      <c r="O187" s="11" t="str">
        <f t="shared" si="49"/>
        <v>Monday</v>
      </c>
      <c r="Q187" s="64">
        <f t="shared" ca="1" si="50"/>
        <v>0</v>
      </c>
      <c r="S187" s="11" t="str">
        <f t="shared" si="51"/>
        <v>Feb 2020</v>
      </c>
      <c r="U187" s="11" t="str">
        <f t="shared" si="52"/>
        <v/>
      </c>
      <c r="W187" s="11" t="str">
        <f t="shared" si="53"/>
        <v/>
      </c>
      <c r="Y187" s="11" t="str">
        <f t="shared" si="54"/>
        <v/>
      </c>
      <c r="AA187" s="49" t="str">
        <f t="shared" ca="1" si="55"/>
        <v/>
      </c>
      <c r="AB187" s="46" t="str">
        <f t="shared" ca="1" si="56"/>
        <v/>
      </c>
      <c r="AD187" s="49" t="str">
        <f t="shared" ca="1" si="57"/>
        <v/>
      </c>
      <c r="AE187" s="46" t="str">
        <f t="shared" ca="1" si="58"/>
        <v/>
      </c>
      <c r="AG187" s="11" t="str">
        <f t="shared" si="59"/>
        <v>OP</v>
      </c>
      <c r="AH187" s="35" t="str">
        <f t="shared" si="44"/>
        <v/>
      </c>
      <c r="AI187" s="15" t="str">
        <f t="shared" si="60"/>
        <v/>
      </c>
      <c r="AJ187" s="15" t="str">
        <f t="shared" si="61"/>
        <v/>
      </c>
      <c r="AK187" s="38" t="str">
        <f t="shared" si="62"/>
        <v/>
      </c>
    </row>
    <row r="188" spans="1:37" x14ac:dyDescent="0.25">
      <c r="A188" s="62" t="str">
        <f t="shared" ca="1" si="45"/>
        <v/>
      </c>
      <c r="B188" s="145">
        <f t="shared" si="46"/>
        <v>43886</v>
      </c>
      <c r="C188" s="62" t="str">
        <f t="shared" ca="1" si="47"/>
        <v/>
      </c>
      <c r="D188" s="159"/>
      <c r="E188" s="122" t="str">
        <f t="shared" si="48"/>
        <v/>
      </c>
      <c r="F188" s="163"/>
      <c r="G188" s="164"/>
      <c r="H188" s="54"/>
      <c r="I188" s="49" t="str">
        <f>IF($D188="", "", IFERROR(INDEX('Types, Rates &amp; Payments'!$D$11:$D$22, MATCH($D188, 'Types, Rates &amp; Payments'!$C$11:$C$22, 0))+$F188, ""))</f>
        <v/>
      </c>
      <c r="J188" s="46" t="str">
        <f>IF($D188="", "", IFERROR(INDEX('Types, Rates &amp; Payments'!$E$11:$E$22, MATCH($D188, 'Types, Rates &amp; Payments'!$C$11:$C$22, 0)), ""))</f>
        <v/>
      </c>
      <c r="K188" s="54"/>
      <c r="L188" s="53" t="str">
        <f>IF($O188="", "", IF($E188=$Y$5, IF($D188="", "", $D188), IF(IFERROR(INDEX('Types, Rates &amp; Payments'!$D$32:$D$39, MATCH($O188, 'Types, Rates &amp; Payments'!$C$32:$C$39, 0)), "")="", "", IFERROR(INDEX('Types, Rates &amp; Payments'!$D$32:$D$39, MATCH($O188, 'Types, Rates &amp; Payments'!$C$32:$C$39, 0)), ""))))</f>
        <v>Half Day</v>
      </c>
      <c r="M188" s="54"/>
      <c r="O188" s="11" t="str">
        <f t="shared" si="49"/>
        <v>Tuesday</v>
      </c>
      <c r="Q188" s="64">
        <f t="shared" ca="1" si="50"/>
        <v>0</v>
      </c>
      <c r="S188" s="11" t="str">
        <f t="shared" si="51"/>
        <v>Feb 2020</v>
      </c>
      <c r="U188" s="11" t="str">
        <f t="shared" si="52"/>
        <v/>
      </c>
      <c r="W188" s="11" t="str">
        <f t="shared" si="53"/>
        <v/>
      </c>
      <c r="Y188" s="11" t="str">
        <f t="shared" si="54"/>
        <v/>
      </c>
      <c r="AA188" s="49" t="str">
        <f t="shared" ca="1" si="55"/>
        <v/>
      </c>
      <c r="AB188" s="46" t="str">
        <f t="shared" ca="1" si="56"/>
        <v/>
      </c>
      <c r="AD188" s="49" t="str">
        <f t="shared" ca="1" si="57"/>
        <v/>
      </c>
      <c r="AE188" s="46" t="str">
        <f t="shared" ca="1" si="58"/>
        <v/>
      </c>
      <c r="AG188" s="11" t="str">
        <f t="shared" si="59"/>
        <v>OP</v>
      </c>
      <c r="AH188" s="35" t="str">
        <f t="shared" si="44"/>
        <v/>
      </c>
      <c r="AI188" s="15" t="str">
        <f t="shared" si="60"/>
        <v/>
      </c>
      <c r="AJ188" s="15" t="str">
        <f t="shared" si="61"/>
        <v/>
      </c>
      <c r="AK188" s="38" t="str">
        <f t="shared" si="62"/>
        <v/>
      </c>
    </row>
    <row r="189" spans="1:37" x14ac:dyDescent="0.25">
      <c r="A189" s="62" t="str">
        <f t="shared" ca="1" si="45"/>
        <v/>
      </c>
      <c r="B189" s="145">
        <f t="shared" si="46"/>
        <v>43887</v>
      </c>
      <c r="C189" s="62" t="str">
        <f t="shared" ca="1" si="47"/>
        <v/>
      </c>
      <c r="D189" s="159"/>
      <c r="E189" s="122" t="str">
        <f t="shared" si="48"/>
        <v/>
      </c>
      <c r="F189" s="163"/>
      <c r="G189" s="164"/>
      <c r="H189" s="54"/>
      <c r="I189" s="49" t="str">
        <f>IF($D189="", "", IFERROR(INDEX('Types, Rates &amp; Payments'!$D$11:$D$22, MATCH($D189, 'Types, Rates &amp; Payments'!$C$11:$C$22, 0))+$F189, ""))</f>
        <v/>
      </c>
      <c r="J189" s="46" t="str">
        <f>IF($D189="", "", IFERROR(INDEX('Types, Rates &amp; Payments'!$E$11:$E$22, MATCH($D189, 'Types, Rates &amp; Payments'!$C$11:$C$22, 0)), ""))</f>
        <v/>
      </c>
      <c r="K189" s="54"/>
      <c r="L189" s="53" t="str">
        <f>IF($O189="", "", IF($E189=$Y$5, IF($D189="", "", $D189), IF(IFERROR(INDEX('Types, Rates &amp; Payments'!$D$32:$D$39, MATCH($O189, 'Types, Rates &amp; Payments'!$C$32:$C$39, 0)), "")="", "", IFERROR(INDEX('Types, Rates &amp; Payments'!$D$32:$D$39, MATCH($O189, 'Types, Rates &amp; Payments'!$C$32:$C$39, 0)), ""))))</f>
        <v>Full Day</v>
      </c>
      <c r="M189" s="54"/>
      <c r="O189" s="11" t="str">
        <f t="shared" si="49"/>
        <v>Wednesday</v>
      </c>
      <c r="Q189" s="64">
        <f t="shared" ca="1" si="50"/>
        <v>0</v>
      </c>
      <c r="S189" s="11" t="str">
        <f t="shared" si="51"/>
        <v>Feb 2020</v>
      </c>
      <c r="U189" s="11" t="str">
        <f t="shared" si="52"/>
        <v/>
      </c>
      <c r="W189" s="11" t="str">
        <f t="shared" si="53"/>
        <v/>
      </c>
      <c r="Y189" s="11" t="str">
        <f t="shared" si="54"/>
        <v/>
      </c>
      <c r="AA189" s="49" t="str">
        <f t="shared" ca="1" si="55"/>
        <v/>
      </c>
      <c r="AB189" s="46" t="str">
        <f t="shared" ca="1" si="56"/>
        <v/>
      </c>
      <c r="AD189" s="49" t="str">
        <f t="shared" ca="1" si="57"/>
        <v/>
      </c>
      <c r="AE189" s="46" t="str">
        <f t="shared" ca="1" si="58"/>
        <v/>
      </c>
      <c r="AG189" s="11" t="str">
        <f t="shared" si="59"/>
        <v>OP</v>
      </c>
      <c r="AH189" s="35" t="str">
        <f t="shared" si="44"/>
        <v/>
      </c>
      <c r="AI189" s="15" t="str">
        <f t="shared" si="60"/>
        <v/>
      </c>
      <c r="AJ189" s="15" t="str">
        <f t="shared" si="61"/>
        <v/>
      </c>
      <c r="AK189" s="38" t="str">
        <f t="shared" si="62"/>
        <v/>
      </c>
    </row>
    <row r="190" spans="1:37" x14ac:dyDescent="0.25">
      <c r="A190" s="62" t="str">
        <f t="shared" ca="1" si="45"/>
        <v/>
      </c>
      <c r="B190" s="145">
        <f t="shared" si="46"/>
        <v>43888</v>
      </c>
      <c r="C190" s="62" t="str">
        <f t="shared" ca="1" si="47"/>
        <v/>
      </c>
      <c r="D190" s="159"/>
      <c r="E190" s="122" t="str">
        <f t="shared" si="48"/>
        <v/>
      </c>
      <c r="F190" s="163"/>
      <c r="G190" s="164"/>
      <c r="H190" s="54"/>
      <c r="I190" s="49" t="str">
        <f>IF($D190="", "", IFERROR(INDEX('Types, Rates &amp; Payments'!$D$11:$D$22, MATCH($D190, 'Types, Rates &amp; Payments'!$C$11:$C$22, 0))+$F190, ""))</f>
        <v/>
      </c>
      <c r="J190" s="46" t="str">
        <f>IF($D190="", "", IFERROR(INDEX('Types, Rates &amp; Payments'!$E$11:$E$22, MATCH($D190, 'Types, Rates &amp; Payments'!$C$11:$C$22, 0)), ""))</f>
        <v/>
      </c>
      <c r="K190" s="54"/>
      <c r="L190" s="53" t="str">
        <f>IF($O190="", "", IF($E190=$Y$5, IF($D190="", "", $D190), IF(IFERROR(INDEX('Types, Rates &amp; Payments'!$D$32:$D$39, MATCH($O190, 'Types, Rates &amp; Payments'!$C$32:$C$39, 0)), "")="", "", IFERROR(INDEX('Types, Rates &amp; Payments'!$D$32:$D$39, MATCH($O190, 'Types, Rates &amp; Payments'!$C$32:$C$39, 0)), ""))))</f>
        <v/>
      </c>
      <c r="M190" s="54"/>
      <c r="O190" s="11" t="str">
        <f t="shared" si="49"/>
        <v/>
      </c>
      <c r="Q190" s="64">
        <f t="shared" ca="1" si="50"/>
        <v>0</v>
      </c>
      <c r="S190" s="11" t="str">
        <f t="shared" si="51"/>
        <v>Feb 2020</v>
      </c>
      <c r="U190" s="11" t="str">
        <f t="shared" si="52"/>
        <v/>
      </c>
      <c r="W190" s="11" t="str">
        <f t="shared" si="53"/>
        <v/>
      </c>
      <c r="Y190" s="11" t="str">
        <f t="shared" si="54"/>
        <v/>
      </c>
      <c r="AA190" s="49" t="str">
        <f t="shared" ca="1" si="55"/>
        <v/>
      </c>
      <c r="AB190" s="46" t="str">
        <f t="shared" ca="1" si="56"/>
        <v/>
      </c>
      <c r="AD190" s="49" t="str">
        <f t="shared" ca="1" si="57"/>
        <v/>
      </c>
      <c r="AE190" s="46" t="str">
        <f t="shared" ca="1" si="58"/>
        <v/>
      </c>
      <c r="AG190" s="11" t="str">
        <f t="shared" si="59"/>
        <v>CL</v>
      </c>
      <c r="AH190" s="35" t="str">
        <f t="shared" si="44"/>
        <v/>
      </c>
      <c r="AI190" s="15" t="str">
        <f t="shared" si="60"/>
        <v/>
      </c>
      <c r="AJ190" s="15" t="str">
        <f t="shared" si="61"/>
        <v>X</v>
      </c>
      <c r="AK190" s="38" t="str">
        <f t="shared" si="62"/>
        <v/>
      </c>
    </row>
    <row r="191" spans="1:37" x14ac:dyDescent="0.25">
      <c r="A191" s="62" t="str">
        <f t="shared" ca="1" si="45"/>
        <v/>
      </c>
      <c r="B191" s="145">
        <f t="shared" si="46"/>
        <v>43889</v>
      </c>
      <c r="C191" s="62" t="str">
        <f t="shared" ca="1" si="47"/>
        <v/>
      </c>
      <c r="D191" s="159"/>
      <c r="E191" s="122" t="str">
        <f t="shared" si="48"/>
        <v/>
      </c>
      <c r="F191" s="163"/>
      <c r="G191" s="164"/>
      <c r="H191" s="54"/>
      <c r="I191" s="49" t="str">
        <f>IF($D191="", "", IFERROR(INDEX('Types, Rates &amp; Payments'!$D$11:$D$22, MATCH($D191, 'Types, Rates &amp; Payments'!$C$11:$C$22, 0))+$F191, ""))</f>
        <v/>
      </c>
      <c r="J191" s="46" t="str">
        <f>IF($D191="", "", IFERROR(INDEX('Types, Rates &amp; Payments'!$E$11:$E$22, MATCH($D191, 'Types, Rates &amp; Payments'!$C$11:$C$22, 0)), ""))</f>
        <v/>
      </c>
      <c r="K191" s="54"/>
      <c r="L191" s="53" t="str">
        <f>IF($O191="", "", IF($E191=$Y$5, IF($D191="", "", $D191), IF(IFERROR(INDEX('Types, Rates &amp; Payments'!$D$32:$D$39, MATCH($O191, 'Types, Rates &amp; Payments'!$C$32:$C$39, 0)), "")="", "", IFERROR(INDEX('Types, Rates &amp; Payments'!$D$32:$D$39, MATCH($O191, 'Types, Rates &amp; Payments'!$C$32:$C$39, 0)), ""))))</f>
        <v>Half Day</v>
      </c>
      <c r="M191" s="54"/>
      <c r="O191" s="11" t="str">
        <f t="shared" si="49"/>
        <v>Friday</v>
      </c>
      <c r="Q191" s="64">
        <f t="shared" ca="1" si="50"/>
        <v>0</v>
      </c>
      <c r="S191" s="11" t="str">
        <f t="shared" si="51"/>
        <v>Feb 2020</v>
      </c>
      <c r="U191" s="11" t="str">
        <f t="shared" si="52"/>
        <v/>
      </c>
      <c r="W191" s="11" t="str">
        <f t="shared" si="53"/>
        <v/>
      </c>
      <c r="Y191" s="11" t="str">
        <f t="shared" si="54"/>
        <v/>
      </c>
      <c r="AA191" s="49" t="str">
        <f t="shared" ca="1" si="55"/>
        <v/>
      </c>
      <c r="AB191" s="46" t="str">
        <f t="shared" ca="1" si="56"/>
        <v/>
      </c>
      <c r="AD191" s="49" t="str">
        <f t="shared" ca="1" si="57"/>
        <v/>
      </c>
      <c r="AE191" s="46" t="str">
        <f t="shared" ca="1" si="58"/>
        <v/>
      </c>
      <c r="AG191" s="11" t="str">
        <f t="shared" si="59"/>
        <v>OP</v>
      </c>
      <c r="AH191" s="35" t="str">
        <f t="shared" si="44"/>
        <v/>
      </c>
      <c r="AI191" s="15" t="str">
        <f t="shared" si="60"/>
        <v/>
      </c>
      <c r="AJ191" s="15" t="str">
        <f t="shared" si="61"/>
        <v/>
      </c>
      <c r="AK191" s="38" t="str">
        <f t="shared" si="62"/>
        <v/>
      </c>
    </row>
    <row r="192" spans="1:37" x14ac:dyDescent="0.25">
      <c r="A192" s="62" t="str">
        <f t="shared" ca="1" si="45"/>
        <v/>
      </c>
      <c r="B192" s="145">
        <f t="shared" si="46"/>
        <v>43890</v>
      </c>
      <c r="C192" s="62" t="str">
        <f t="shared" ca="1" si="47"/>
        <v/>
      </c>
      <c r="D192" s="159"/>
      <c r="E192" s="122" t="str">
        <f t="shared" si="48"/>
        <v/>
      </c>
      <c r="F192" s="163"/>
      <c r="G192" s="164"/>
      <c r="H192" s="54"/>
      <c r="I192" s="49" t="str">
        <f>IF($D192="", "", IFERROR(INDEX('Types, Rates &amp; Payments'!$D$11:$D$22, MATCH($D192, 'Types, Rates &amp; Payments'!$C$11:$C$22, 0))+$F192, ""))</f>
        <v/>
      </c>
      <c r="J192" s="46" t="str">
        <f>IF($D192="", "", IFERROR(INDEX('Types, Rates &amp; Payments'!$E$11:$E$22, MATCH($D192, 'Types, Rates &amp; Payments'!$C$11:$C$22, 0)), ""))</f>
        <v/>
      </c>
      <c r="K192" s="54"/>
      <c r="L192" s="53" t="str">
        <f>IF($O192="", "", IF($E192=$Y$5, IF($D192="", "", $D192), IF(IFERROR(INDEX('Types, Rates &amp; Payments'!$D$32:$D$39, MATCH($O192, 'Types, Rates &amp; Payments'!$C$32:$C$39, 0)), "")="", "", IFERROR(INDEX('Types, Rates &amp; Payments'!$D$32:$D$39, MATCH($O192, 'Types, Rates &amp; Payments'!$C$32:$C$39, 0)), ""))))</f>
        <v/>
      </c>
      <c r="M192" s="54"/>
      <c r="O192" s="11" t="str">
        <f t="shared" si="49"/>
        <v>Saturday</v>
      </c>
      <c r="Q192" s="64">
        <f t="shared" ca="1" si="50"/>
        <v>0</v>
      </c>
      <c r="S192" s="11" t="str">
        <f t="shared" si="51"/>
        <v>Feb 2020</v>
      </c>
      <c r="U192" s="11" t="str">
        <f t="shared" si="52"/>
        <v/>
      </c>
      <c r="W192" s="11" t="str">
        <f t="shared" si="53"/>
        <v/>
      </c>
      <c r="Y192" s="11" t="str">
        <f t="shared" si="54"/>
        <v/>
      </c>
      <c r="AA192" s="49" t="str">
        <f t="shared" ca="1" si="55"/>
        <v/>
      </c>
      <c r="AB192" s="46" t="str">
        <f t="shared" ca="1" si="56"/>
        <v/>
      </c>
      <c r="AD192" s="49" t="str">
        <f t="shared" ca="1" si="57"/>
        <v/>
      </c>
      <c r="AE192" s="46" t="str">
        <f t="shared" ca="1" si="58"/>
        <v/>
      </c>
      <c r="AG192" s="11" t="str">
        <f t="shared" si="59"/>
        <v>WE</v>
      </c>
      <c r="AH192" s="35" t="str">
        <f t="shared" si="44"/>
        <v/>
      </c>
      <c r="AI192" s="15" t="str">
        <f t="shared" si="60"/>
        <v>X</v>
      </c>
      <c r="AJ192" s="15" t="str">
        <f t="shared" si="61"/>
        <v/>
      </c>
      <c r="AK192" s="38" t="str">
        <f t="shared" si="62"/>
        <v/>
      </c>
    </row>
    <row r="193" spans="1:37" x14ac:dyDescent="0.25">
      <c r="A193" s="62" t="str">
        <f t="shared" ca="1" si="45"/>
        <v/>
      </c>
      <c r="B193" s="145">
        <f t="shared" si="46"/>
        <v>43891</v>
      </c>
      <c r="C193" s="62" t="str">
        <f t="shared" ca="1" si="47"/>
        <v/>
      </c>
      <c r="D193" s="159"/>
      <c r="E193" s="122" t="str">
        <f t="shared" si="48"/>
        <v/>
      </c>
      <c r="F193" s="163"/>
      <c r="G193" s="164"/>
      <c r="H193" s="54"/>
      <c r="I193" s="49" t="str">
        <f>IF($D193="", "", IFERROR(INDEX('Types, Rates &amp; Payments'!$D$11:$D$22, MATCH($D193, 'Types, Rates &amp; Payments'!$C$11:$C$22, 0))+$F193, ""))</f>
        <v/>
      </c>
      <c r="J193" s="46" t="str">
        <f>IF($D193="", "", IFERROR(INDEX('Types, Rates &amp; Payments'!$E$11:$E$22, MATCH($D193, 'Types, Rates &amp; Payments'!$C$11:$C$22, 0)), ""))</f>
        <v/>
      </c>
      <c r="K193" s="54"/>
      <c r="L193" s="53" t="str">
        <f>IF($O193="", "", IF($E193=$Y$5, IF($D193="", "", $D193), IF(IFERROR(INDEX('Types, Rates &amp; Payments'!$D$32:$D$39, MATCH($O193, 'Types, Rates &amp; Payments'!$C$32:$C$39, 0)), "")="", "", IFERROR(INDEX('Types, Rates &amp; Payments'!$D$32:$D$39, MATCH($O193, 'Types, Rates &amp; Payments'!$C$32:$C$39, 0)), ""))))</f>
        <v/>
      </c>
      <c r="M193" s="54"/>
      <c r="O193" s="11" t="str">
        <f t="shared" si="49"/>
        <v>Sunday</v>
      </c>
      <c r="Q193" s="64">
        <f t="shared" ca="1" si="50"/>
        <v>0</v>
      </c>
      <c r="S193" s="11" t="str">
        <f t="shared" si="51"/>
        <v>Mar 2020</v>
      </c>
      <c r="U193" s="11" t="str">
        <f t="shared" si="52"/>
        <v/>
      </c>
      <c r="W193" s="11" t="str">
        <f t="shared" si="53"/>
        <v/>
      </c>
      <c r="Y193" s="11" t="str">
        <f t="shared" si="54"/>
        <v/>
      </c>
      <c r="AA193" s="49" t="str">
        <f t="shared" ca="1" si="55"/>
        <v/>
      </c>
      <c r="AB193" s="46" t="str">
        <f t="shared" ca="1" si="56"/>
        <v/>
      </c>
      <c r="AD193" s="49" t="str">
        <f t="shared" ca="1" si="57"/>
        <v/>
      </c>
      <c r="AE193" s="46" t="str">
        <f t="shared" ca="1" si="58"/>
        <v/>
      </c>
      <c r="AG193" s="11" t="str">
        <f t="shared" si="59"/>
        <v>WE</v>
      </c>
      <c r="AH193" s="35" t="str">
        <f t="shared" si="44"/>
        <v/>
      </c>
      <c r="AI193" s="15" t="str">
        <f t="shared" si="60"/>
        <v>X</v>
      </c>
      <c r="AJ193" s="15" t="str">
        <f t="shared" si="61"/>
        <v/>
      </c>
      <c r="AK193" s="38" t="str">
        <f t="shared" si="62"/>
        <v/>
      </c>
    </row>
    <row r="194" spans="1:37" x14ac:dyDescent="0.25">
      <c r="A194" s="62" t="str">
        <f t="shared" ca="1" si="45"/>
        <v/>
      </c>
      <c r="B194" s="145">
        <f t="shared" si="46"/>
        <v>43892</v>
      </c>
      <c r="C194" s="62" t="str">
        <f t="shared" ca="1" si="47"/>
        <v/>
      </c>
      <c r="D194" s="159"/>
      <c r="E194" s="122" t="str">
        <f t="shared" si="48"/>
        <v/>
      </c>
      <c r="F194" s="163"/>
      <c r="G194" s="164"/>
      <c r="H194" s="54"/>
      <c r="I194" s="49" t="str">
        <f>IF($D194="", "", IFERROR(INDEX('Types, Rates &amp; Payments'!$D$11:$D$22, MATCH($D194, 'Types, Rates &amp; Payments'!$C$11:$C$22, 0))+$F194, ""))</f>
        <v/>
      </c>
      <c r="J194" s="46" t="str">
        <f>IF($D194="", "", IFERROR(INDEX('Types, Rates &amp; Payments'!$E$11:$E$22, MATCH($D194, 'Types, Rates &amp; Payments'!$C$11:$C$22, 0)), ""))</f>
        <v/>
      </c>
      <c r="K194" s="54"/>
      <c r="L194" s="53" t="str">
        <f>IF($O194="", "", IF($E194=$Y$5, IF($D194="", "", $D194), IF(IFERROR(INDEX('Types, Rates &amp; Payments'!$D$32:$D$39, MATCH($O194, 'Types, Rates &amp; Payments'!$C$32:$C$39, 0)), "")="", "", IFERROR(INDEX('Types, Rates &amp; Payments'!$D$32:$D$39, MATCH($O194, 'Types, Rates &amp; Payments'!$C$32:$C$39, 0)), ""))))</f>
        <v>Full Day</v>
      </c>
      <c r="M194" s="54"/>
      <c r="O194" s="11" t="str">
        <f t="shared" si="49"/>
        <v>Monday</v>
      </c>
      <c r="Q194" s="64">
        <f t="shared" ca="1" si="50"/>
        <v>0</v>
      </c>
      <c r="S194" s="11" t="str">
        <f t="shared" si="51"/>
        <v>Mar 2020</v>
      </c>
      <c r="U194" s="11" t="str">
        <f t="shared" si="52"/>
        <v/>
      </c>
      <c r="W194" s="11" t="str">
        <f t="shared" si="53"/>
        <v/>
      </c>
      <c r="Y194" s="11" t="str">
        <f t="shared" si="54"/>
        <v/>
      </c>
      <c r="AA194" s="49" t="str">
        <f t="shared" ca="1" si="55"/>
        <v/>
      </c>
      <c r="AB194" s="46" t="str">
        <f t="shared" ca="1" si="56"/>
        <v/>
      </c>
      <c r="AD194" s="49" t="str">
        <f t="shared" ca="1" si="57"/>
        <v/>
      </c>
      <c r="AE194" s="46" t="str">
        <f t="shared" ca="1" si="58"/>
        <v/>
      </c>
      <c r="AG194" s="11" t="str">
        <f t="shared" si="59"/>
        <v>OP</v>
      </c>
      <c r="AH194" s="35" t="str">
        <f t="shared" si="44"/>
        <v/>
      </c>
      <c r="AI194" s="15" t="str">
        <f t="shared" si="60"/>
        <v/>
      </c>
      <c r="AJ194" s="15" t="str">
        <f t="shared" si="61"/>
        <v/>
      </c>
      <c r="AK194" s="38" t="str">
        <f t="shared" si="62"/>
        <v/>
      </c>
    </row>
    <row r="195" spans="1:37" x14ac:dyDescent="0.25">
      <c r="A195" s="62" t="str">
        <f t="shared" ca="1" si="45"/>
        <v/>
      </c>
      <c r="B195" s="145">
        <f t="shared" si="46"/>
        <v>43893</v>
      </c>
      <c r="C195" s="62" t="str">
        <f t="shared" ca="1" si="47"/>
        <v/>
      </c>
      <c r="D195" s="159"/>
      <c r="E195" s="122" t="str">
        <f t="shared" si="48"/>
        <v/>
      </c>
      <c r="F195" s="163"/>
      <c r="G195" s="164"/>
      <c r="H195" s="54"/>
      <c r="I195" s="49" t="str">
        <f>IF($D195="", "", IFERROR(INDEX('Types, Rates &amp; Payments'!$D$11:$D$22, MATCH($D195, 'Types, Rates &amp; Payments'!$C$11:$C$22, 0))+$F195, ""))</f>
        <v/>
      </c>
      <c r="J195" s="46" t="str">
        <f>IF($D195="", "", IFERROR(INDEX('Types, Rates &amp; Payments'!$E$11:$E$22, MATCH($D195, 'Types, Rates &amp; Payments'!$C$11:$C$22, 0)), ""))</f>
        <v/>
      </c>
      <c r="K195" s="54"/>
      <c r="L195" s="53" t="str">
        <f>IF($O195="", "", IF($E195=$Y$5, IF($D195="", "", $D195), IF(IFERROR(INDEX('Types, Rates &amp; Payments'!$D$32:$D$39, MATCH($O195, 'Types, Rates &amp; Payments'!$C$32:$C$39, 0)), "")="", "", IFERROR(INDEX('Types, Rates &amp; Payments'!$D$32:$D$39, MATCH($O195, 'Types, Rates &amp; Payments'!$C$32:$C$39, 0)), ""))))</f>
        <v>Half Day</v>
      </c>
      <c r="M195" s="54"/>
      <c r="O195" s="11" t="str">
        <f t="shared" si="49"/>
        <v>Tuesday</v>
      </c>
      <c r="Q195" s="64">
        <f t="shared" ca="1" si="50"/>
        <v>0</v>
      </c>
      <c r="S195" s="11" t="str">
        <f t="shared" si="51"/>
        <v>Mar 2020</v>
      </c>
      <c r="U195" s="11" t="str">
        <f t="shared" si="52"/>
        <v/>
      </c>
      <c r="W195" s="11" t="str">
        <f t="shared" si="53"/>
        <v/>
      </c>
      <c r="Y195" s="11" t="str">
        <f t="shared" si="54"/>
        <v/>
      </c>
      <c r="AA195" s="49" t="str">
        <f t="shared" ca="1" si="55"/>
        <v/>
      </c>
      <c r="AB195" s="46" t="str">
        <f t="shared" ca="1" si="56"/>
        <v/>
      </c>
      <c r="AD195" s="49" t="str">
        <f t="shared" ca="1" si="57"/>
        <v/>
      </c>
      <c r="AE195" s="46" t="str">
        <f t="shared" ca="1" si="58"/>
        <v/>
      </c>
      <c r="AG195" s="11" t="str">
        <f t="shared" si="59"/>
        <v>OP</v>
      </c>
      <c r="AH195" s="35" t="str">
        <f t="shared" si="44"/>
        <v/>
      </c>
      <c r="AI195" s="15" t="str">
        <f t="shared" si="60"/>
        <v/>
      </c>
      <c r="AJ195" s="15" t="str">
        <f t="shared" si="61"/>
        <v/>
      </c>
      <c r="AK195" s="38" t="str">
        <f t="shared" si="62"/>
        <v/>
      </c>
    </row>
    <row r="196" spans="1:37" x14ac:dyDescent="0.25">
      <c r="A196" s="62" t="str">
        <f t="shared" ca="1" si="45"/>
        <v/>
      </c>
      <c r="B196" s="145">
        <f t="shared" si="46"/>
        <v>43894</v>
      </c>
      <c r="C196" s="62" t="str">
        <f t="shared" ca="1" si="47"/>
        <v/>
      </c>
      <c r="D196" s="159"/>
      <c r="E196" s="122" t="str">
        <f t="shared" si="48"/>
        <v/>
      </c>
      <c r="F196" s="163"/>
      <c r="G196" s="164"/>
      <c r="H196" s="54"/>
      <c r="I196" s="49" t="str">
        <f>IF($D196="", "", IFERROR(INDEX('Types, Rates &amp; Payments'!$D$11:$D$22, MATCH($D196, 'Types, Rates &amp; Payments'!$C$11:$C$22, 0))+$F196, ""))</f>
        <v/>
      </c>
      <c r="J196" s="46" t="str">
        <f>IF($D196="", "", IFERROR(INDEX('Types, Rates &amp; Payments'!$E$11:$E$22, MATCH($D196, 'Types, Rates &amp; Payments'!$C$11:$C$22, 0)), ""))</f>
        <v/>
      </c>
      <c r="K196" s="54"/>
      <c r="L196" s="53" t="str">
        <f>IF($O196="", "", IF($E196=$Y$5, IF($D196="", "", $D196), IF(IFERROR(INDEX('Types, Rates &amp; Payments'!$D$32:$D$39, MATCH($O196, 'Types, Rates &amp; Payments'!$C$32:$C$39, 0)), "")="", "", IFERROR(INDEX('Types, Rates &amp; Payments'!$D$32:$D$39, MATCH($O196, 'Types, Rates &amp; Payments'!$C$32:$C$39, 0)), ""))))</f>
        <v>Full Day</v>
      </c>
      <c r="M196" s="54"/>
      <c r="O196" s="11" t="str">
        <f t="shared" si="49"/>
        <v>Wednesday</v>
      </c>
      <c r="Q196" s="64">
        <f t="shared" ca="1" si="50"/>
        <v>0</v>
      </c>
      <c r="S196" s="11" t="str">
        <f t="shared" si="51"/>
        <v>Mar 2020</v>
      </c>
      <c r="U196" s="11" t="str">
        <f t="shared" si="52"/>
        <v/>
      </c>
      <c r="W196" s="11" t="str">
        <f t="shared" si="53"/>
        <v/>
      </c>
      <c r="Y196" s="11" t="str">
        <f t="shared" si="54"/>
        <v/>
      </c>
      <c r="AA196" s="49" t="str">
        <f t="shared" ca="1" si="55"/>
        <v/>
      </c>
      <c r="AB196" s="46" t="str">
        <f t="shared" ca="1" si="56"/>
        <v/>
      </c>
      <c r="AD196" s="49" t="str">
        <f t="shared" ca="1" si="57"/>
        <v/>
      </c>
      <c r="AE196" s="46" t="str">
        <f t="shared" ca="1" si="58"/>
        <v/>
      </c>
      <c r="AG196" s="11" t="str">
        <f t="shared" si="59"/>
        <v>OP</v>
      </c>
      <c r="AH196" s="35" t="str">
        <f t="shared" si="44"/>
        <v/>
      </c>
      <c r="AI196" s="15" t="str">
        <f t="shared" si="60"/>
        <v/>
      </c>
      <c r="AJ196" s="15" t="str">
        <f t="shared" si="61"/>
        <v/>
      </c>
      <c r="AK196" s="38" t="str">
        <f t="shared" si="62"/>
        <v/>
      </c>
    </row>
    <row r="197" spans="1:37" x14ac:dyDescent="0.25">
      <c r="A197" s="62" t="str">
        <f t="shared" ca="1" si="45"/>
        <v/>
      </c>
      <c r="B197" s="145">
        <f t="shared" si="46"/>
        <v>43895</v>
      </c>
      <c r="C197" s="62" t="str">
        <f t="shared" ca="1" si="47"/>
        <v/>
      </c>
      <c r="D197" s="159"/>
      <c r="E197" s="122" t="str">
        <f t="shared" si="48"/>
        <v/>
      </c>
      <c r="F197" s="163"/>
      <c r="G197" s="164"/>
      <c r="H197" s="54"/>
      <c r="I197" s="49" t="str">
        <f>IF($D197="", "", IFERROR(INDEX('Types, Rates &amp; Payments'!$D$11:$D$22, MATCH($D197, 'Types, Rates &amp; Payments'!$C$11:$C$22, 0))+$F197, ""))</f>
        <v/>
      </c>
      <c r="J197" s="46" t="str">
        <f>IF($D197="", "", IFERROR(INDEX('Types, Rates &amp; Payments'!$E$11:$E$22, MATCH($D197, 'Types, Rates &amp; Payments'!$C$11:$C$22, 0)), ""))</f>
        <v/>
      </c>
      <c r="K197" s="54"/>
      <c r="L197" s="53" t="str">
        <f>IF($O197="", "", IF($E197=$Y$5, IF($D197="", "", $D197), IF(IFERROR(INDEX('Types, Rates &amp; Payments'!$D$32:$D$39, MATCH($O197, 'Types, Rates &amp; Payments'!$C$32:$C$39, 0)), "")="", "", IFERROR(INDEX('Types, Rates &amp; Payments'!$D$32:$D$39, MATCH($O197, 'Types, Rates &amp; Payments'!$C$32:$C$39, 0)), ""))))</f>
        <v/>
      </c>
      <c r="M197" s="54"/>
      <c r="O197" s="11" t="str">
        <f t="shared" si="49"/>
        <v/>
      </c>
      <c r="Q197" s="64">
        <f t="shared" ca="1" si="50"/>
        <v>0</v>
      </c>
      <c r="S197" s="11" t="str">
        <f t="shared" si="51"/>
        <v>Mar 2020</v>
      </c>
      <c r="U197" s="11" t="str">
        <f t="shared" si="52"/>
        <v/>
      </c>
      <c r="W197" s="11" t="str">
        <f t="shared" si="53"/>
        <v/>
      </c>
      <c r="Y197" s="11" t="str">
        <f t="shared" si="54"/>
        <v/>
      </c>
      <c r="AA197" s="49" t="str">
        <f t="shared" ca="1" si="55"/>
        <v/>
      </c>
      <c r="AB197" s="46" t="str">
        <f t="shared" ca="1" si="56"/>
        <v/>
      </c>
      <c r="AD197" s="49" t="str">
        <f t="shared" ca="1" si="57"/>
        <v/>
      </c>
      <c r="AE197" s="46" t="str">
        <f t="shared" ca="1" si="58"/>
        <v/>
      </c>
      <c r="AG197" s="11" t="str">
        <f t="shared" si="59"/>
        <v>CL</v>
      </c>
      <c r="AH197" s="35" t="str">
        <f t="shared" si="44"/>
        <v/>
      </c>
      <c r="AI197" s="15" t="str">
        <f t="shared" si="60"/>
        <v/>
      </c>
      <c r="AJ197" s="15" t="str">
        <f t="shared" si="61"/>
        <v>X</v>
      </c>
      <c r="AK197" s="38" t="str">
        <f t="shared" si="62"/>
        <v/>
      </c>
    </row>
    <row r="198" spans="1:37" x14ac:dyDescent="0.25">
      <c r="A198" s="62" t="str">
        <f t="shared" ca="1" si="45"/>
        <v/>
      </c>
      <c r="B198" s="145">
        <f t="shared" si="46"/>
        <v>43896</v>
      </c>
      <c r="C198" s="62" t="str">
        <f t="shared" ca="1" si="47"/>
        <v/>
      </c>
      <c r="D198" s="159"/>
      <c r="E198" s="122" t="str">
        <f t="shared" si="48"/>
        <v/>
      </c>
      <c r="F198" s="163"/>
      <c r="G198" s="164"/>
      <c r="H198" s="54"/>
      <c r="I198" s="49" t="str">
        <f>IF($D198="", "", IFERROR(INDEX('Types, Rates &amp; Payments'!$D$11:$D$22, MATCH($D198, 'Types, Rates &amp; Payments'!$C$11:$C$22, 0))+$F198, ""))</f>
        <v/>
      </c>
      <c r="J198" s="46" t="str">
        <f>IF($D198="", "", IFERROR(INDEX('Types, Rates &amp; Payments'!$E$11:$E$22, MATCH($D198, 'Types, Rates &amp; Payments'!$C$11:$C$22, 0)), ""))</f>
        <v/>
      </c>
      <c r="K198" s="54"/>
      <c r="L198" s="53" t="str">
        <f>IF($O198="", "", IF($E198=$Y$5, IF($D198="", "", $D198), IF(IFERROR(INDEX('Types, Rates &amp; Payments'!$D$32:$D$39, MATCH($O198, 'Types, Rates &amp; Payments'!$C$32:$C$39, 0)), "")="", "", IFERROR(INDEX('Types, Rates &amp; Payments'!$D$32:$D$39, MATCH($O198, 'Types, Rates &amp; Payments'!$C$32:$C$39, 0)), ""))))</f>
        <v>Half Day</v>
      </c>
      <c r="M198" s="54"/>
      <c r="O198" s="11" t="str">
        <f t="shared" si="49"/>
        <v>Friday</v>
      </c>
      <c r="Q198" s="64">
        <f t="shared" ca="1" si="50"/>
        <v>0</v>
      </c>
      <c r="S198" s="11" t="str">
        <f t="shared" si="51"/>
        <v>Mar 2020</v>
      </c>
      <c r="U198" s="11" t="str">
        <f t="shared" si="52"/>
        <v/>
      </c>
      <c r="W198" s="11" t="str">
        <f t="shared" si="53"/>
        <v/>
      </c>
      <c r="Y198" s="11" t="str">
        <f t="shared" si="54"/>
        <v/>
      </c>
      <c r="AA198" s="49" t="str">
        <f t="shared" ca="1" si="55"/>
        <v/>
      </c>
      <c r="AB198" s="46" t="str">
        <f t="shared" ca="1" si="56"/>
        <v/>
      </c>
      <c r="AD198" s="49" t="str">
        <f t="shared" ca="1" si="57"/>
        <v/>
      </c>
      <c r="AE198" s="46" t="str">
        <f t="shared" ca="1" si="58"/>
        <v/>
      </c>
      <c r="AG198" s="11" t="str">
        <f t="shared" si="59"/>
        <v>OP</v>
      </c>
      <c r="AH198" s="35" t="str">
        <f t="shared" si="44"/>
        <v/>
      </c>
      <c r="AI198" s="15" t="str">
        <f t="shared" si="60"/>
        <v/>
      </c>
      <c r="AJ198" s="15" t="str">
        <f t="shared" si="61"/>
        <v/>
      </c>
      <c r="AK198" s="38" t="str">
        <f t="shared" si="62"/>
        <v/>
      </c>
    </row>
    <row r="199" spans="1:37" x14ac:dyDescent="0.25">
      <c r="A199" s="62" t="str">
        <f t="shared" ca="1" si="45"/>
        <v/>
      </c>
      <c r="B199" s="145">
        <f t="shared" si="46"/>
        <v>43897</v>
      </c>
      <c r="C199" s="62" t="str">
        <f t="shared" ca="1" si="47"/>
        <v/>
      </c>
      <c r="D199" s="159"/>
      <c r="E199" s="122" t="str">
        <f t="shared" si="48"/>
        <v/>
      </c>
      <c r="F199" s="163"/>
      <c r="G199" s="164"/>
      <c r="H199" s="54"/>
      <c r="I199" s="49" t="str">
        <f>IF($D199="", "", IFERROR(INDEX('Types, Rates &amp; Payments'!$D$11:$D$22, MATCH($D199, 'Types, Rates &amp; Payments'!$C$11:$C$22, 0))+$F199, ""))</f>
        <v/>
      </c>
      <c r="J199" s="46" t="str">
        <f>IF($D199="", "", IFERROR(INDEX('Types, Rates &amp; Payments'!$E$11:$E$22, MATCH($D199, 'Types, Rates &amp; Payments'!$C$11:$C$22, 0)), ""))</f>
        <v/>
      </c>
      <c r="K199" s="54"/>
      <c r="L199" s="53" t="str">
        <f>IF($O199="", "", IF($E199=$Y$5, IF($D199="", "", $D199), IF(IFERROR(INDEX('Types, Rates &amp; Payments'!$D$32:$D$39, MATCH($O199, 'Types, Rates &amp; Payments'!$C$32:$C$39, 0)), "")="", "", IFERROR(INDEX('Types, Rates &amp; Payments'!$D$32:$D$39, MATCH($O199, 'Types, Rates &amp; Payments'!$C$32:$C$39, 0)), ""))))</f>
        <v/>
      </c>
      <c r="M199" s="54"/>
      <c r="O199" s="11" t="str">
        <f t="shared" si="49"/>
        <v>Saturday</v>
      </c>
      <c r="Q199" s="64">
        <f t="shared" ca="1" si="50"/>
        <v>0</v>
      </c>
      <c r="S199" s="11" t="str">
        <f t="shared" si="51"/>
        <v>Mar 2020</v>
      </c>
      <c r="U199" s="11" t="str">
        <f t="shared" si="52"/>
        <v/>
      </c>
      <c r="W199" s="11" t="str">
        <f t="shared" si="53"/>
        <v/>
      </c>
      <c r="Y199" s="11" t="str">
        <f t="shared" si="54"/>
        <v/>
      </c>
      <c r="AA199" s="49" t="str">
        <f t="shared" ca="1" si="55"/>
        <v/>
      </c>
      <c r="AB199" s="46" t="str">
        <f t="shared" ca="1" si="56"/>
        <v/>
      </c>
      <c r="AD199" s="49" t="str">
        <f t="shared" ca="1" si="57"/>
        <v/>
      </c>
      <c r="AE199" s="46" t="str">
        <f t="shared" ca="1" si="58"/>
        <v/>
      </c>
      <c r="AG199" s="11" t="str">
        <f t="shared" si="59"/>
        <v>WE</v>
      </c>
      <c r="AH199" s="35" t="str">
        <f t="shared" si="44"/>
        <v/>
      </c>
      <c r="AI199" s="15" t="str">
        <f t="shared" si="60"/>
        <v>X</v>
      </c>
      <c r="AJ199" s="15" t="str">
        <f t="shared" si="61"/>
        <v/>
      </c>
      <c r="AK199" s="38" t="str">
        <f t="shared" si="62"/>
        <v/>
      </c>
    </row>
    <row r="200" spans="1:37" x14ac:dyDescent="0.25">
      <c r="A200" s="62" t="str">
        <f t="shared" ca="1" si="45"/>
        <v/>
      </c>
      <c r="B200" s="145">
        <f t="shared" si="46"/>
        <v>43898</v>
      </c>
      <c r="C200" s="62" t="str">
        <f t="shared" ca="1" si="47"/>
        <v/>
      </c>
      <c r="D200" s="159"/>
      <c r="E200" s="122" t="str">
        <f t="shared" si="48"/>
        <v/>
      </c>
      <c r="F200" s="163"/>
      <c r="G200" s="164"/>
      <c r="H200" s="54"/>
      <c r="I200" s="49" t="str">
        <f>IF($D200="", "", IFERROR(INDEX('Types, Rates &amp; Payments'!$D$11:$D$22, MATCH($D200, 'Types, Rates &amp; Payments'!$C$11:$C$22, 0))+$F200, ""))</f>
        <v/>
      </c>
      <c r="J200" s="46" t="str">
        <f>IF($D200="", "", IFERROR(INDEX('Types, Rates &amp; Payments'!$E$11:$E$22, MATCH($D200, 'Types, Rates &amp; Payments'!$C$11:$C$22, 0)), ""))</f>
        <v/>
      </c>
      <c r="K200" s="54"/>
      <c r="L200" s="53" t="str">
        <f>IF($O200="", "", IF($E200=$Y$5, IF($D200="", "", $D200), IF(IFERROR(INDEX('Types, Rates &amp; Payments'!$D$32:$D$39, MATCH($O200, 'Types, Rates &amp; Payments'!$C$32:$C$39, 0)), "")="", "", IFERROR(INDEX('Types, Rates &amp; Payments'!$D$32:$D$39, MATCH($O200, 'Types, Rates &amp; Payments'!$C$32:$C$39, 0)), ""))))</f>
        <v/>
      </c>
      <c r="M200" s="54"/>
      <c r="O200" s="11" t="str">
        <f t="shared" si="49"/>
        <v>Sunday</v>
      </c>
      <c r="Q200" s="64">
        <f t="shared" ca="1" si="50"/>
        <v>0</v>
      </c>
      <c r="S200" s="11" t="str">
        <f t="shared" si="51"/>
        <v>Mar 2020</v>
      </c>
      <c r="U200" s="11" t="str">
        <f t="shared" si="52"/>
        <v/>
      </c>
      <c r="W200" s="11" t="str">
        <f t="shared" si="53"/>
        <v/>
      </c>
      <c r="Y200" s="11" t="str">
        <f t="shared" si="54"/>
        <v/>
      </c>
      <c r="AA200" s="49" t="str">
        <f t="shared" ca="1" si="55"/>
        <v/>
      </c>
      <c r="AB200" s="46" t="str">
        <f t="shared" ca="1" si="56"/>
        <v/>
      </c>
      <c r="AD200" s="49" t="str">
        <f t="shared" ca="1" si="57"/>
        <v/>
      </c>
      <c r="AE200" s="46" t="str">
        <f t="shared" ca="1" si="58"/>
        <v/>
      </c>
      <c r="AG200" s="11" t="str">
        <f t="shared" si="59"/>
        <v>WE</v>
      </c>
      <c r="AH200" s="35" t="str">
        <f t="shared" si="44"/>
        <v/>
      </c>
      <c r="AI200" s="15" t="str">
        <f t="shared" si="60"/>
        <v>X</v>
      </c>
      <c r="AJ200" s="15" t="str">
        <f t="shared" si="61"/>
        <v/>
      </c>
      <c r="AK200" s="38" t="str">
        <f t="shared" si="62"/>
        <v/>
      </c>
    </row>
    <row r="201" spans="1:37" x14ac:dyDescent="0.25">
      <c r="A201" s="62" t="str">
        <f t="shared" ca="1" si="45"/>
        <v/>
      </c>
      <c r="B201" s="145">
        <f t="shared" si="46"/>
        <v>43899</v>
      </c>
      <c r="C201" s="62" t="str">
        <f t="shared" ca="1" si="47"/>
        <v/>
      </c>
      <c r="D201" s="159"/>
      <c r="E201" s="122" t="str">
        <f t="shared" si="48"/>
        <v/>
      </c>
      <c r="F201" s="163"/>
      <c r="G201" s="164"/>
      <c r="H201" s="54"/>
      <c r="I201" s="49" t="str">
        <f>IF($D201="", "", IFERROR(INDEX('Types, Rates &amp; Payments'!$D$11:$D$22, MATCH($D201, 'Types, Rates &amp; Payments'!$C$11:$C$22, 0))+$F201, ""))</f>
        <v/>
      </c>
      <c r="J201" s="46" t="str">
        <f>IF($D201="", "", IFERROR(INDEX('Types, Rates &amp; Payments'!$E$11:$E$22, MATCH($D201, 'Types, Rates &amp; Payments'!$C$11:$C$22, 0)), ""))</f>
        <v/>
      </c>
      <c r="K201" s="54"/>
      <c r="L201" s="53" t="str">
        <f>IF($O201="", "", IF($E201=$Y$5, IF($D201="", "", $D201), IF(IFERROR(INDEX('Types, Rates &amp; Payments'!$D$32:$D$39, MATCH($O201, 'Types, Rates &amp; Payments'!$C$32:$C$39, 0)), "")="", "", IFERROR(INDEX('Types, Rates &amp; Payments'!$D$32:$D$39, MATCH($O201, 'Types, Rates &amp; Payments'!$C$32:$C$39, 0)), ""))))</f>
        <v>Full Day</v>
      </c>
      <c r="M201" s="54"/>
      <c r="O201" s="11" t="str">
        <f t="shared" si="49"/>
        <v>Monday</v>
      </c>
      <c r="Q201" s="64">
        <f t="shared" ca="1" si="50"/>
        <v>0</v>
      </c>
      <c r="S201" s="11" t="str">
        <f t="shared" si="51"/>
        <v>Mar 2020</v>
      </c>
      <c r="U201" s="11" t="str">
        <f t="shared" si="52"/>
        <v/>
      </c>
      <c r="W201" s="11" t="str">
        <f t="shared" si="53"/>
        <v/>
      </c>
      <c r="Y201" s="11" t="str">
        <f t="shared" si="54"/>
        <v/>
      </c>
      <c r="AA201" s="49" t="str">
        <f t="shared" ca="1" si="55"/>
        <v/>
      </c>
      <c r="AB201" s="46" t="str">
        <f t="shared" ca="1" si="56"/>
        <v/>
      </c>
      <c r="AD201" s="49" t="str">
        <f t="shared" ca="1" si="57"/>
        <v/>
      </c>
      <c r="AE201" s="46" t="str">
        <f t="shared" ca="1" si="58"/>
        <v/>
      </c>
      <c r="AG201" s="11" t="str">
        <f t="shared" si="59"/>
        <v>OP</v>
      </c>
      <c r="AH201" s="35" t="str">
        <f t="shared" si="44"/>
        <v/>
      </c>
      <c r="AI201" s="15" t="str">
        <f t="shared" si="60"/>
        <v/>
      </c>
      <c r="AJ201" s="15" t="str">
        <f t="shared" si="61"/>
        <v/>
      </c>
      <c r="AK201" s="38" t="str">
        <f t="shared" si="62"/>
        <v/>
      </c>
    </row>
    <row r="202" spans="1:37" x14ac:dyDescent="0.25">
      <c r="A202" s="62" t="str">
        <f t="shared" ca="1" si="45"/>
        <v/>
      </c>
      <c r="B202" s="145">
        <f t="shared" si="46"/>
        <v>43900</v>
      </c>
      <c r="C202" s="62" t="str">
        <f t="shared" ca="1" si="47"/>
        <v/>
      </c>
      <c r="D202" s="159"/>
      <c r="E202" s="122" t="str">
        <f t="shared" si="48"/>
        <v/>
      </c>
      <c r="F202" s="163"/>
      <c r="G202" s="164"/>
      <c r="H202" s="54"/>
      <c r="I202" s="49" t="str">
        <f>IF($D202="", "", IFERROR(INDEX('Types, Rates &amp; Payments'!$D$11:$D$22, MATCH($D202, 'Types, Rates &amp; Payments'!$C$11:$C$22, 0))+$F202, ""))</f>
        <v/>
      </c>
      <c r="J202" s="46" t="str">
        <f>IF($D202="", "", IFERROR(INDEX('Types, Rates &amp; Payments'!$E$11:$E$22, MATCH($D202, 'Types, Rates &amp; Payments'!$C$11:$C$22, 0)), ""))</f>
        <v/>
      </c>
      <c r="K202" s="54"/>
      <c r="L202" s="53" t="str">
        <f>IF($O202="", "", IF($E202=$Y$5, IF($D202="", "", $D202), IF(IFERROR(INDEX('Types, Rates &amp; Payments'!$D$32:$D$39, MATCH($O202, 'Types, Rates &amp; Payments'!$C$32:$C$39, 0)), "")="", "", IFERROR(INDEX('Types, Rates &amp; Payments'!$D$32:$D$39, MATCH($O202, 'Types, Rates &amp; Payments'!$C$32:$C$39, 0)), ""))))</f>
        <v>Half Day</v>
      </c>
      <c r="M202" s="54"/>
      <c r="O202" s="11" t="str">
        <f t="shared" si="49"/>
        <v>Tuesday</v>
      </c>
      <c r="Q202" s="64">
        <f t="shared" ca="1" si="50"/>
        <v>0</v>
      </c>
      <c r="S202" s="11" t="str">
        <f t="shared" si="51"/>
        <v>Mar 2020</v>
      </c>
      <c r="U202" s="11" t="str">
        <f t="shared" si="52"/>
        <v/>
      </c>
      <c r="W202" s="11" t="str">
        <f t="shared" si="53"/>
        <v/>
      </c>
      <c r="Y202" s="11" t="str">
        <f t="shared" si="54"/>
        <v/>
      </c>
      <c r="AA202" s="49" t="str">
        <f t="shared" ca="1" si="55"/>
        <v/>
      </c>
      <c r="AB202" s="46" t="str">
        <f t="shared" ca="1" si="56"/>
        <v/>
      </c>
      <c r="AD202" s="49" t="str">
        <f t="shared" ca="1" si="57"/>
        <v/>
      </c>
      <c r="AE202" s="46" t="str">
        <f t="shared" ca="1" si="58"/>
        <v/>
      </c>
      <c r="AG202" s="11" t="str">
        <f t="shared" si="59"/>
        <v>OP</v>
      </c>
      <c r="AH202" s="35" t="str">
        <f t="shared" si="44"/>
        <v/>
      </c>
      <c r="AI202" s="15" t="str">
        <f t="shared" si="60"/>
        <v/>
      </c>
      <c r="AJ202" s="15" t="str">
        <f t="shared" si="61"/>
        <v/>
      </c>
      <c r="AK202" s="38" t="str">
        <f t="shared" si="62"/>
        <v/>
      </c>
    </row>
    <row r="203" spans="1:37" x14ac:dyDescent="0.25">
      <c r="A203" s="62" t="str">
        <f t="shared" ca="1" si="45"/>
        <v/>
      </c>
      <c r="B203" s="145">
        <f t="shared" si="46"/>
        <v>43901</v>
      </c>
      <c r="C203" s="62" t="str">
        <f t="shared" ca="1" si="47"/>
        <v/>
      </c>
      <c r="D203" s="159"/>
      <c r="E203" s="122" t="str">
        <f t="shared" si="48"/>
        <v/>
      </c>
      <c r="F203" s="163"/>
      <c r="G203" s="164"/>
      <c r="H203" s="54"/>
      <c r="I203" s="49" t="str">
        <f>IF($D203="", "", IFERROR(INDEX('Types, Rates &amp; Payments'!$D$11:$D$22, MATCH($D203, 'Types, Rates &amp; Payments'!$C$11:$C$22, 0))+$F203, ""))</f>
        <v/>
      </c>
      <c r="J203" s="46" t="str">
        <f>IF($D203="", "", IFERROR(INDEX('Types, Rates &amp; Payments'!$E$11:$E$22, MATCH($D203, 'Types, Rates &amp; Payments'!$C$11:$C$22, 0)), ""))</f>
        <v/>
      </c>
      <c r="K203" s="54"/>
      <c r="L203" s="53" t="str">
        <f>IF($O203="", "", IF($E203=$Y$5, IF($D203="", "", $D203), IF(IFERROR(INDEX('Types, Rates &amp; Payments'!$D$32:$D$39, MATCH($O203, 'Types, Rates &amp; Payments'!$C$32:$C$39, 0)), "")="", "", IFERROR(INDEX('Types, Rates &amp; Payments'!$D$32:$D$39, MATCH($O203, 'Types, Rates &amp; Payments'!$C$32:$C$39, 0)), ""))))</f>
        <v>Full Day</v>
      </c>
      <c r="M203" s="54"/>
      <c r="O203" s="11" t="str">
        <f t="shared" si="49"/>
        <v>Wednesday</v>
      </c>
      <c r="Q203" s="64">
        <f t="shared" ca="1" si="50"/>
        <v>0</v>
      </c>
      <c r="S203" s="11" t="str">
        <f t="shared" si="51"/>
        <v>Mar 2020</v>
      </c>
      <c r="U203" s="11" t="str">
        <f t="shared" si="52"/>
        <v/>
      </c>
      <c r="W203" s="11" t="str">
        <f t="shared" si="53"/>
        <v/>
      </c>
      <c r="Y203" s="11" t="str">
        <f t="shared" si="54"/>
        <v/>
      </c>
      <c r="AA203" s="49" t="str">
        <f t="shared" ca="1" si="55"/>
        <v/>
      </c>
      <c r="AB203" s="46" t="str">
        <f t="shared" ca="1" si="56"/>
        <v/>
      </c>
      <c r="AD203" s="49" t="str">
        <f t="shared" ca="1" si="57"/>
        <v/>
      </c>
      <c r="AE203" s="46" t="str">
        <f t="shared" ca="1" si="58"/>
        <v/>
      </c>
      <c r="AG203" s="11" t="str">
        <f t="shared" si="59"/>
        <v>OP</v>
      </c>
      <c r="AH203" s="35" t="str">
        <f t="shared" ref="AH203:AH266" si="63">IF($B203="", "", IF(COUNTIF($AM$25:$AM$49, $B203), "X", ""))</f>
        <v/>
      </c>
      <c r="AI203" s="15" t="str">
        <f t="shared" si="60"/>
        <v/>
      </c>
      <c r="AJ203" s="15" t="str">
        <f t="shared" si="61"/>
        <v/>
      </c>
      <c r="AK203" s="38" t="str">
        <f t="shared" si="62"/>
        <v/>
      </c>
    </row>
    <row r="204" spans="1:37" x14ac:dyDescent="0.25">
      <c r="A204" s="62" t="str">
        <f t="shared" ref="A204:A267" ca="1" si="64">IF($B204="", "", IF($B204=$AK$8, "*", ""))</f>
        <v/>
      </c>
      <c r="B204" s="145">
        <f t="shared" ref="B204:B267" si="65">IF(B203="", "", IF(B203+1&gt;$AE$5, "", B203+1))</f>
        <v>43902</v>
      </c>
      <c r="C204" s="62" t="str">
        <f t="shared" ref="C204:C267" ca="1" si="66">IF($B204="", "", IF($B204=$AK$8, "*", ""))</f>
        <v/>
      </c>
      <c r="D204" s="159"/>
      <c r="E204" s="122" t="str">
        <f t="shared" ref="E204:E267" si="67">$Y204</f>
        <v/>
      </c>
      <c r="F204" s="163"/>
      <c r="G204" s="164"/>
      <c r="H204" s="54"/>
      <c r="I204" s="49" t="str">
        <f>IF($D204="", "", IFERROR(INDEX('Types, Rates &amp; Payments'!$D$11:$D$22, MATCH($D204, 'Types, Rates &amp; Payments'!$C$11:$C$22, 0))+$F204, ""))</f>
        <v/>
      </c>
      <c r="J204" s="46" t="str">
        <f>IF($D204="", "", IFERROR(INDEX('Types, Rates &amp; Payments'!$E$11:$E$22, MATCH($D204, 'Types, Rates &amp; Payments'!$C$11:$C$22, 0)), ""))</f>
        <v/>
      </c>
      <c r="K204" s="54"/>
      <c r="L204" s="53" t="str">
        <f>IF($O204="", "", IF($E204=$Y$5, IF($D204="", "", $D204), IF(IFERROR(INDEX('Types, Rates &amp; Payments'!$D$32:$D$39, MATCH($O204, 'Types, Rates &amp; Payments'!$C$32:$C$39, 0)), "")="", "", IFERROR(INDEX('Types, Rates &amp; Payments'!$D$32:$D$39, MATCH($O204, 'Types, Rates &amp; Payments'!$C$32:$C$39, 0)), ""))))</f>
        <v/>
      </c>
      <c r="M204" s="54"/>
      <c r="O204" s="11" t="str">
        <f t="shared" ref="O204:O267" si="68">IF(OR($AG204=$AG$3, $AG204=$AG$6), TEXT($B204, "dddd"), IF($AG204=$AG$2, $AE$2, ""))</f>
        <v/>
      </c>
      <c r="Q204" s="64">
        <f t="shared" ref="Q204:Q267" ca="1" si="69">IF(OR($I204="", $B204&gt;$AK$8), 0, $I204)</f>
        <v>0</v>
      </c>
      <c r="S204" s="11" t="str">
        <f t="shared" ref="S204:S267" si="70">IF($B204="", "", TEXT($B204, "mmm yyyy"))</f>
        <v>Mar 2020</v>
      </c>
      <c r="U204" s="11" t="str">
        <f t="shared" ref="U204:U267" si="71">IF(OR($D204="", $S204=""), "", _xlfn.CONCAT($D204, " - ", $S204))</f>
        <v/>
      </c>
      <c r="W204" s="11" t="str">
        <f t="shared" ref="W204:W267" si="72">IF(OR($D204="", $S204=""), "", _xlfn.CONCAT($D204, " - ", TEXT($B204, "dddd")))</f>
        <v/>
      </c>
      <c r="Y204" s="11" t="str">
        <f t="shared" ref="Y204:Y267" si="73">IF(OR($B204="", $D204=""), "", IF($B204&lt;=$AK$8, $Y$5, $Y$6))</f>
        <v/>
      </c>
      <c r="AA204" s="49" t="str">
        <f t="shared" ref="AA204:AA267" ca="1" si="74">IF($B204="", "", IF($B204&gt;$AK$8, "", I204))</f>
        <v/>
      </c>
      <c r="AB204" s="46" t="str">
        <f t="shared" ref="AB204:AB267" ca="1" si="75">IF($B204="", "", IF($B204&gt;$AK$8, "", J204))</f>
        <v/>
      </c>
      <c r="AD204" s="49" t="str">
        <f t="shared" ref="AD204:AD267" ca="1" si="76">IF($B204="", "", IF($B204&lt;=$AK$8, "", I204))</f>
        <v/>
      </c>
      <c r="AE204" s="46" t="str">
        <f t="shared" ref="AE204:AE267" ca="1" si="77">IF($B204="", "", IF($B204&lt;=$AK$8, "", J204))</f>
        <v/>
      </c>
      <c r="AG204" s="11" t="str">
        <f t="shared" ref="AG204:AG267" si="78">IF($B204="", "", IF($AK204="X", $AK$10, IF($AJ204="X", $AJ$10, IF($AH204="X", $AH$10, IF($AI204="X", $AI$10, $AG$6)))))</f>
        <v>CL</v>
      </c>
      <c r="AH204" s="35" t="str">
        <f t="shared" si="63"/>
        <v/>
      </c>
      <c r="AI204" s="15" t="str">
        <f t="shared" ref="AI204:AI267" si="79">IF($B204="", "", IF(TEXT($B204, "ddd")="Sat", "X", IF(TEXT($B204, "ddd")="Sun", "X", "")))</f>
        <v/>
      </c>
      <c r="AJ204" s="15" t="str">
        <f t="shared" ref="AJ204:AJ267" si="80">IFERROR(IF($B204="", "", IF(INDEX($AK$2:$AK$6, MATCH(TEXT($B204, "ddd"), $AJ$2:$AJ$6, 0))="Closed", "X", "")), "")</f>
        <v>X</v>
      </c>
      <c r="AK204" s="38" t="str">
        <f t="shared" ref="AK204:AK267" si="81">IF($B204="", "", IF(OR(AND($B204&gt;=$AH$2, $B204&lt;=$AI$2), AND($B204&gt;=$AH$3, $B204&lt;=$AI$3), AND($B204&gt;=$AH$4, $B204&lt;=$AI$4), AND($B204&gt;=$AH$5, $B204&lt;=$AI$5), AND($B204&gt;=$AH$6, $B204&lt;=$AI$6), AND($B204&gt;=$AH$7, $B204&lt;=$AI$7)), "X", ""))</f>
        <v/>
      </c>
    </row>
    <row r="205" spans="1:37" x14ac:dyDescent="0.25">
      <c r="A205" s="62" t="str">
        <f t="shared" ca="1" si="64"/>
        <v/>
      </c>
      <c r="B205" s="145">
        <f t="shared" si="65"/>
        <v>43903</v>
      </c>
      <c r="C205" s="62" t="str">
        <f t="shared" ca="1" si="66"/>
        <v/>
      </c>
      <c r="D205" s="159"/>
      <c r="E205" s="122" t="str">
        <f t="shared" si="67"/>
        <v/>
      </c>
      <c r="F205" s="163"/>
      <c r="G205" s="164"/>
      <c r="H205" s="54"/>
      <c r="I205" s="49" t="str">
        <f>IF($D205="", "", IFERROR(INDEX('Types, Rates &amp; Payments'!$D$11:$D$22, MATCH($D205, 'Types, Rates &amp; Payments'!$C$11:$C$22, 0))+$F205, ""))</f>
        <v/>
      </c>
      <c r="J205" s="46" t="str">
        <f>IF($D205="", "", IFERROR(INDEX('Types, Rates &amp; Payments'!$E$11:$E$22, MATCH($D205, 'Types, Rates &amp; Payments'!$C$11:$C$22, 0)), ""))</f>
        <v/>
      </c>
      <c r="K205" s="54"/>
      <c r="L205" s="53" t="str">
        <f>IF($O205="", "", IF($E205=$Y$5, IF($D205="", "", $D205), IF(IFERROR(INDEX('Types, Rates &amp; Payments'!$D$32:$D$39, MATCH($O205, 'Types, Rates &amp; Payments'!$C$32:$C$39, 0)), "")="", "", IFERROR(INDEX('Types, Rates &amp; Payments'!$D$32:$D$39, MATCH($O205, 'Types, Rates &amp; Payments'!$C$32:$C$39, 0)), ""))))</f>
        <v>Half Day</v>
      </c>
      <c r="M205" s="54"/>
      <c r="O205" s="11" t="str">
        <f t="shared" si="68"/>
        <v>Friday</v>
      </c>
      <c r="Q205" s="64">
        <f t="shared" ca="1" si="69"/>
        <v>0</v>
      </c>
      <c r="S205" s="11" t="str">
        <f t="shared" si="70"/>
        <v>Mar 2020</v>
      </c>
      <c r="U205" s="11" t="str">
        <f t="shared" si="71"/>
        <v/>
      </c>
      <c r="W205" s="11" t="str">
        <f t="shared" si="72"/>
        <v/>
      </c>
      <c r="Y205" s="11" t="str">
        <f t="shared" si="73"/>
        <v/>
      </c>
      <c r="AA205" s="49" t="str">
        <f t="shared" ca="1" si="74"/>
        <v/>
      </c>
      <c r="AB205" s="46" t="str">
        <f t="shared" ca="1" si="75"/>
        <v/>
      </c>
      <c r="AD205" s="49" t="str">
        <f t="shared" ca="1" si="76"/>
        <v/>
      </c>
      <c r="AE205" s="46" t="str">
        <f t="shared" ca="1" si="77"/>
        <v/>
      </c>
      <c r="AG205" s="11" t="str">
        <f t="shared" si="78"/>
        <v>OP</v>
      </c>
      <c r="AH205" s="35" t="str">
        <f t="shared" si="63"/>
        <v/>
      </c>
      <c r="AI205" s="15" t="str">
        <f t="shared" si="79"/>
        <v/>
      </c>
      <c r="AJ205" s="15" t="str">
        <f t="shared" si="80"/>
        <v/>
      </c>
      <c r="AK205" s="38" t="str">
        <f t="shared" si="81"/>
        <v/>
      </c>
    </row>
    <row r="206" spans="1:37" x14ac:dyDescent="0.25">
      <c r="A206" s="62" t="str">
        <f t="shared" ca="1" si="64"/>
        <v/>
      </c>
      <c r="B206" s="145">
        <f t="shared" si="65"/>
        <v>43904</v>
      </c>
      <c r="C206" s="62" t="str">
        <f t="shared" ca="1" si="66"/>
        <v/>
      </c>
      <c r="D206" s="159"/>
      <c r="E206" s="122" t="str">
        <f t="shared" si="67"/>
        <v/>
      </c>
      <c r="F206" s="163"/>
      <c r="G206" s="164"/>
      <c r="H206" s="54"/>
      <c r="I206" s="49" t="str">
        <f>IF($D206="", "", IFERROR(INDEX('Types, Rates &amp; Payments'!$D$11:$D$22, MATCH($D206, 'Types, Rates &amp; Payments'!$C$11:$C$22, 0))+$F206, ""))</f>
        <v/>
      </c>
      <c r="J206" s="46" t="str">
        <f>IF($D206="", "", IFERROR(INDEX('Types, Rates &amp; Payments'!$E$11:$E$22, MATCH($D206, 'Types, Rates &amp; Payments'!$C$11:$C$22, 0)), ""))</f>
        <v/>
      </c>
      <c r="K206" s="54"/>
      <c r="L206" s="53" t="str">
        <f>IF($O206="", "", IF($E206=$Y$5, IF($D206="", "", $D206), IF(IFERROR(INDEX('Types, Rates &amp; Payments'!$D$32:$D$39, MATCH($O206, 'Types, Rates &amp; Payments'!$C$32:$C$39, 0)), "")="", "", IFERROR(INDEX('Types, Rates &amp; Payments'!$D$32:$D$39, MATCH($O206, 'Types, Rates &amp; Payments'!$C$32:$C$39, 0)), ""))))</f>
        <v/>
      </c>
      <c r="M206" s="54"/>
      <c r="O206" s="11" t="str">
        <f t="shared" si="68"/>
        <v>Saturday</v>
      </c>
      <c r="Q206" s="64">
        <f t="shared" ca="1" si="69"/>
        <v>0</v>
      </c>
      <c r="S206" s="11" t="str">
        <f t="shared" si="70"/>
        <v>Mar 2020</v>
      </c>
      <c r="U206" s="11" t="str">
        <f t="shared" si="71"/>
        <v/>
      </c>
      <c r="W206" s="11" t="str">
        <f t="shared" si="72"/>
        <v/>
      </c>
      <c r="Y206" s="11" t="str">
        <f t="shared" si="73"/>
        <v/>
      </c>
      <c r="AA206" s="49" t="str">
        <f t="shared" ca="1" si="74"/>
        <v/>
      </c>
      <c r="AB206" s="46" t="str">
        <f t="shared" ca="1" si="75"/>
        <v/>
      </c>
      <c r="AD206" s="49" t="str">
        <f t="shared" ca="1" si="76"/>
        <v/>
      </c>
      <c r="AE206" s="46" t="str">
        <f t="shared" ca="1" si="77"/>
        <v/>
      </c>
      <c r="AG206" s="11" t="str">
        <f t="shared" si="78"/>
        <v>WE</v>
      </c>
      <c r="AH206" s="35" t="str">
        <f t="shared" si="63"/>
        <v/>
      </c>
      <c r="AI206" s="15" t="str">
        <f t="shared" si="79"/>
        <v>X</v>
      </c>
      <c r="AJ206" s="15" t="str">
        <f t="shared" si="80"/>
        <v/>
      </c>
      <c r="AK206" s="38" t="str">
        <f t="shared" si="81"/>
        <v/>
      </c>
    </row>
    <row r="207" spans="1:37" x14ac:dyDescent="0.25">
      <c r="A207" s="62" t="str">
        <f t="shared" ca="1" si="64"/>
        <v/>
      </c>
      <c r="B207" s="145">
        <f t="shared" si="65"/>
        <v>43905</v>
      </c>
      <c r="C207" s="62" t="str">
        <f t="shared" ca="1" si="66"/>
        <v/>
      </c>
      <c r="D207" s="159"/>
      <c r="E207" s="122" t="str">
        <f t="shared" si="67"/>
        <v/>
      </c>
      <c r="F207" s="163"/>
      <c r="G207" s="164"/>
      <c r="H207" s="54"/>
      <c r="I207" s="49" t="str">
        <f>IF($D207="", "", IFERROR(INDEX('Types, Rates &amp; Payments'!$D$11:$D$22, MATCH($D207, 'Types, Rates &amp; Payments'!$C$11:$C$22, 0))+$F207, ""))</f>
        <v/>
      </c>
      <c r="J207" s="46" t="str">
        <f>IF($D207="", "", IFERROR(INDEX('Types, Rates &amp; Payments'!$E$11:$E$22, MATCH($D207, 'Types, Rates &amp; Payments'!$C$11:$C$22, 0)), ""))</f>
        <v/>
      </c>
      <c r="K207" s="54"/>
      <c r="L207" s="53" t="str">
        <f>IF($O207="", "", IF($E207=$Y$5, IF($D207="", "", $D207), IF(IFERROR(INDEX('Types, Rates &amp; Payments'!$D$32:$D$39, MATCH($O207, 'Types, Rates &amp; Payments'!$C$32:$C$39, 0)), "")="", "", IFERROR(INDEX('Types, Rates &amp; Payments'!$D$32:$D$39, MATCH($O207, 'Types, Rates &amp; Payments'!$C$32:$C$39, 0)), ""))))</f>
        <v/>
      </c>
      <c r="M207" s="54"/>
      <c r="O207" s="11" t="str">
        <f t="shared" si="68"/>
        <v>Sunday</v>
      </c>
      <c r="Q207" s="64">
        <f t="shared" ca="1" si="69"/>
        <v>0</v>
      </c>
      <c r="S207" s="11" t="str">
        <f t="shared" si="70"/>
        <v>Mar 2020</v>
      </c>
      <c r="U207" s="11" t="str">
        <f t="shared" si="71"/>
        <v/>
      </c>
      <c r="W207" s="11" t="str">
        <f t="shared" si="72"/>
        <v/>
      </c>
      <c r="Y207" s="11" t="str">
        <f t="shared" si="73"/>
        <v/>
      </c>
      <c r="AA207" s="49" t="str">
        <f t="shared" ca="1" si="74"/>
        <v/>
      </c>
      <c r="AB207" s="46" t="str">
        <f t="shared" ca="1" si="75"/>
        <v/>
      </c>
      <c r="AD207" s="49" t="str">
        <f t="shared" ca="1" si="76"/>
        <v/>
      </c>
      <c r="AE207" s="46" t="str">
        <f t="shared" ca="1" si="77"/>
        <v/>
      </c>
      <c r="AG207" s="11" t="str">
        <f t="shared" si="78"/>
        <v>WE</v>
      </c>
      <c r="AH207" s="35" t="str">
        <f t="shared" si="63"/>
        <v/>
      </c>
      <c r="AI207" s="15" t="str">
        <f t="shared" si="79"/>
        <v>X</v>
      </c>
      <c r="AJ207" s="15" t="str">
        <f t="shared" si="80"/>
        <v/>
      </c>
      <c r="AK207" s="38" t="str">
        <f t="shared" si="81"/>
        <v/>
      </c>
    </row>
    <row r="208" spans="1:37" x14ac:dyDescent="0.25">
      <c r="A208" s="62" t="str">
        <f t="shared" ca="1" si="64"/>
        <v/>
      </c>
      <c r="B208" s="145">
        <f t="shared" si="65"/>
        <v>43906</v>
      </c>
      <c r="C208" s="62" t="str">
        <f t="shared" ca="1" si="66"/>
        <v/>
      </c>
      <c r="D208" s="159"/>
      <c r="E208" s="122" t="str">
        <f t="shared" si="67"/>
        <v/>
      </c>
      <c r="F208" s="163"/>
      <c r="G208" s="164"/>
      <c r="H208" s="54"/>
      <c r="I208" s="49" t="str">
        <f>IF($D208="", "", IFERROR(INDEX('Types, Rates &amp; Payments'!$D$11:$D$22, MATCH($D208, 'Types, Rates &amp; Payments'!$C$11:$C$22, 0))+$F208, ""))</f>
        <v/>
      </c>
      <c r="J208" s="46" t="str">
        <f>IF($D208="", "", IFERROR(INDEX('Types, Rates &amp; Payments'!$E$11:$E$22, MATCH($D208, 'Types, Rates &amp; Payments'!$C$11:$C$22, 0)), ""))</f>
        <v/>
      </c>
      <c r="K208" s="54"/>
      <c r="L208" s="53" t="str">
        <f>IF($O208="", "", IF($E208=$Y$5, IF($D208="", "", $D208), IF(IFERROR(INDEX('Types, Rates &amp; Payments'!$D$32:$D$39, MATCH($O208, 'Types, Rates &amp; Payments'!$C$32:$C$39, 0)), "")="", "", IFERROR(INDEX('Types, Rates &amp; Payments'!$D$32:$D$39, MATCH($O208, 'Types, Rates &amp; Payments'!$C$32:$C$39, 0)), ""))))</f>
        <v>Full Day</v>
      </c>
      <c r="M208" s="54"/>
      <c r="O208" s="11" t="str">
        <f t="shared" si="68"/>
        <v>Monday</v>
      </c>
      <c r="Q208" s="64">
        <f t="shared" ca="1" si="69"/>
        <v>0</v>
      </c>
      <c r="S208" s="11" t="str">
        <f t="shared" si="70"/>
        <v>Mar 2020</v>
      </c>
      <c r="U208" s="11" t="str">
        <f t="shared" si="71"/>
        <v/>
      </c>
      <c r="W208" s="11" t="str">
        <f t="shared" si="72"/>
        <v/>
      </c>
      <c r="Y208" s="11" t="str">
        <f t="shared" si="73"/>
        <v/>
      </c>
      <c r="AA208" s="49" t="str">
        <f t="shared" ca="1" si="74"/>
        <v/>
      </c>
      <c r="AB208" s="46" t="str">
        <f t="shared" ca="1" si="75"/>
        <v/>
      </c>
      <c r="AD208" s="49" t="str">
        <f t="shared" ca="1" si="76"/>
        <v/>
      </c>
      <c r="AE208" s="46" t="str">
        <f t="shared" ca="1" si="77"/>
        <v/>
      </c>
      <c r="AG208" s="11" t="str">
        <f t="shared" si="78"/>
        <v>OP</v>
      </c>
      <c r="AH208" s="35" t="str">
        <f t="shared" si="63"/>
        <v/>
      </c>
      <c r="AI208" s="15" t="str">
        <f t="shared" si="79"/>
        <v/>
      </c>
      <c r="AJ208" s="15" t="str">
        <f t="shared" si="80"/>
        <v/>
      </c>
      <c r="AK208" s="38" t="str">
        <f t="shared" si="81"/>
        <v/>
      </c>
    </row>
    <row r="209" spans="1:37" x14ac:dyDescent="0.25">
      <c r="A209" s="62" t="str">
        <f t="shared" ca="1" si="64"/>
        <v/>
      </c>
      <c r="B209" s="145">
        <f t="shared" si="65"/>
        <v>43907</v>
      </c>
      <c r="C209" s="62" t="str">
        <f t="shared" ca="1" si="66"/>
        <v/>
      </c>
      <c r="D209" s="159"/>
      <c r="E209" s="122" t="str">
        <f t="shared" si="67"/>
        <v/>
      </c>
      <c r="F209" s="163"/>
      <c r="G209" s="164"/>
      <c r="H209" s="54"/>
      <c r="I209" s="49" t="str">
        <f>IF($D209="", "", IFERROR(INDEX('Types, Rates &amp; Payments'!$D$11:$D$22, MATCH($D209, 'Types, Rates &amp; Payments'!$C$11:$C$22, 0))+$F209, ""))</f>
        <v/>
      </c>
      <c r="J209" s="46" t="str">
        <f>IF($D209="", "", IFERROR(INDEX('Types, Rates &amp; Payments'!$E$11:$E$22, MATCH($D209, 'Types, Rates &amp; Payments'!$C$11:$C$22, 0)), ""))</f>
        <v/>
      </c>
      <c r="K209" s="54"/>
      <c r="L209" s="53" t="str">
        <f>IF($O209="", "", IF($E209=$Y$5, IF($D209="", "", $D209), IF(IFERROR(INDEX('Types, Rates &amp; Payments'!$D$32:$D$39, MATCH($O209, 'Types, Rates &amp; Payments'!$C$32:$C$39, 0)), "")="", "", IFERROR(INDEX('Types, Rates &amp; Payments'!$D$32:$D$39, MATCH($O209, 'Types, Rates &amp; Payments'!$C$32:$C$39, 0)), ""))))</f>
        <v>Half Day</v>
      </c>
      <c r="M209" s="54"/>
      <c r="O209" s="11" t="str">
        <f t="shared" si="68"/>
        <v>Tuesday</v>
      </c>
      <c r="Q209" s="64">
        <f t="shared" ca="1" si="69"/>
        <v>0</v>
      </c>
      <c r="S209" s="11" t="str">
        <f t="shared" si="70"/>
        <v>Mar 2020</v>
      </c>
      <c r="U209" s="11" t="str">
        <f t="shared" si="71"/>
        <v/>
      </c>
      <c r="W209" s="11" t="str">
        <f t="shared" si="72"/>
        <v/>
      </c>
      <c r="Y209" s="11" t="str">
        <f t="shared" si="73"/>
        <v/>
      </c>
      <c r="AA209" s="49" t="str">
        <f t="shared" ca="1" si="74"/>
        <v/>
      </c>
      <c r="AB209" s="46" t="str">
        <f t="shared" ca="1" si="75"/>
        <v/>
      </c>
      <c r="AD209" s="49" t="str">
        <f t="shared" ca="1" si="76"/>
        <v/>
      </c>
      <c r="AE209" s="46" t="str">
        <f t="shared" ca="1" si="77"/>
        <v/>
      </c>
      <c r="AG209" s="11" t="str">
        <f t="shared" si="78"/>
        <v>OP</v>
      </c>
      <c r="AH209" s="35" t="str">
        <f t="shared" si="63"/>
        <v/>
      </c>
      <c r="AI209" s="15" t="str">
        <f t="shared" si="79"/>
        <v/>
      </c>
      <c r="AJ209" s="15" t="str">
        <f t="shared" si="80"/>
        <v/>
      </c>
      <c r="AK209" s="38" t="str">
        <f t="shared" si="81"/>
        <v/>
      </c>
    </row>
    <row r="210" spans="1:37" x14ac:dyDescent="0.25">
      <c r="A210" s="62" t="str">
        <f t="shared" ca="1" si="64"/>
        <v/>
      </c>
      <c r="B210" s="145">
        <f t="shared" si="65"/>
        <v>43908</v>
      </c>
      <c r="C210" s="62" t="str">
        <f t="shared" ca="1" si="66"/>
        <v/>
      </c>
      <c r="D210" s="159"/>
      <c r="E210" s="122" t="str">
        <f t="shared" si="67"/>
        <v/>
      </c>
      <c r="F210" s="163"/>
      <c r="G210" s="164"/>
      <c r="H210" s="54"/>
      <c r="I210" s="49" t="str">
        <f>IF($D210="", "", IFERROR(INDEX('Types, Rates &amp; Payments'!$D$11:$D$22, MATCH($D210, 'Types, Rates &amp; Payments'!$C$11:$C$22, 0))+$F210, ""))</f>
        <v/>
      </c>
      <c r="J210" s="46" t="str">
        <f>IF($D210="", "", IFERROR(INDEX('Types, Rates &amp; Payments'!$E$11:$E$22, MATCH($D210, 'Types, Rates &amp; Payments'!$C$11:$C$22, 0)), ""))</f>
        <v/>
      </c>
      <c r="K210" s="54"/>
      <c r="L210" s="53" t="str">
        <f>IF($O210="", "", IF($E210=$Y$5, IF($D210="", "", $D210), IF(IFERROR(INDEX('Types, Rates &amp; Payments'!$D$32:$D$39, MATCH($O210, 'Types, Rates &amp; Payments'!$C$32:$C$39, 0)), "")="", "", IFERROR(INDEX('Types, Rates &amp; Payments'!$D$32:$D$39, MATCH($O210, 'Types, Rates &amp; Payments'!$C$32:$C$39, 0)), ""))))</f>
        <v>Full Day</v>
      </c>
      <c r="M210" s="54"/>
      <c r="O210" s="11" t="str">
        <f t="shared" si="68"/>
        <v>Wednesday</v>
      </c>
      <c r="Q210" s="64">
        <f t="shared" ca="1" si="69"/>
        <v>0</v>
      </c>
      <c r="S210" s="11" t="str">
        <f t="shared" si="70"/>
        <v>Mar 2020</v>
      </c>
      <c r="U210" s="11" t="str">
        <f t="shared" si="71"/>
        <v/>
      </c>
      <c r="W210" s="11" t="str">
        <f t="shared" si="72"/>
        <v/>
      </c>
      <c r="Y210" s="11" t="str">
        <f t="shared" si="73"/>
        <v/>
      </c>
      <c r="AA210" s="49" t="str">
        <f t="shared" ca="1" si="74"/>
        <v/>
      </c>
      <c r="AB210" s="46" t="str">
        <f t="shared" ca="1" si="75"/>
        <v/>
      </c>
      <c r="AD210" s="49" t="str">
        <f t="shared" ca="1" si="76"/>
        <v/>
      </c>
      <c r="AE210" s="46" t="str">
        <f t="shared" ca="1" si="77"/>
        <v/>
      </c>
      <c r="AG210" s="11" t="str">
        <f t="shared" si="78"/>
        <v>OP</v>
      </c>
      <c r="AH210" s="35" t="str">
        <f t="shared" si="63"/>
        <v/>
      </c>
      <c r="AI210" s="15" t="str">
        <f t="shared" si="79"/>
        <v/>
      </c>
      <c r="AJ210" s="15" t="str">
        <f t="shared" si="80"/>
        <v/>
      </c>
      <c r="AK210" s="38" t="str">
        <f t="shared" si="81"/>
        <v/>
      </c>
    </row>
    <row r="211" spans="1:37" x14ac:dyDescent="0.25">
      <c r="A211" s="62" t="str">
        <f t="shared" ca="1" si="64"/>
        <v/>
      </c>
      <c r="B211" s="145">
        <f t="shared" si="65"/>
        <v>43909</v>
      </c>
      <c r="C211" s="62" t="str">
        <f t="shared" ca="1" si="66"/>
        <v/>
      </c>
      <c r="D211" s="159"/>
      <c r="E211" s="122" t="str">
        <f t="shared" si="67"/>
        <v/>
      </c>
      <c r="F211" s="163"/>
      <c r="G211" s="164"/>
      <c r="H211" s="54"/>
      <c r="I211" s="49" t="str">
        <f>IF($D211="", "", IFERROR(INDEX('Types, Rates &amp; Payments'!$D$11:$D$22, MATCH($D211, 'Types, Rates &amp; Payments'!$C$11:$C$22, 0))+$F211, ""))</f>
        <v/>
      </c>
      <c r="J211" s="46" t="str">
        <f>IF($D211="", "", IFERROR(INDEX('Types, Rates &amp; Payments'!$E$11:$E$22, MATCH($D211, 'Types, Rates &amp; Payments'!$C$11:$C$22, 0)), ""))</f>
        <v/>
      </c>
      <c r="K211" s="54"/>
      <c r="L211" s="53" t="str">
        <f>IF($O211="", "", IF($E211=$Y$5, IF($D211="", "", $D211), IF(IFERROR(INDEX('Types, Rates &amp; Payments'!$D$32:$D$39, MATCH($O211, 'Types, Rates &amp; Payments'!$C$32:$C$39, 0)), "")="", "", IFERROR(INDEX('Types, Rates &amp; Payments'!$D$32:$D$39, MATCH($O211, 'Types, Rates &amp; Payments'!$C$32:$C$39, 0)), ""))))</f>
        <v/>
      </c>
      <c r="M211" s="54"/>
      <c r="O211" s="11" t="str">
        <f t="shared" si="68"/>
        <v/>
      </c>
      <c r="Q211" s="64">
        <f t="shared" ca="1" si="69"/>
        <v>0</v>
      </c>
      <c r="S211" s="11" t="str">
        <f t="shared" si="70"/>
        <v>Mar 2020</v>
      </c>
      <c r="U211" s="11" t="str">
        <f t="shared" si="71"/>
        <v/>
      </c>
      <c r="W211" s="11" t="str">
        <f t="shared" si="72"/>
        <v/>
      </c>
      <c r="Y211" s="11" t="str">
        <f t="shared" si="73"/>
        <v/>
      </c>
      <c r="AA211" s="49" t="str">
        <f t="shared" ca="1" si="74"/>
        <v/>
      </c>
      <c r="AB211" s="46" t="str">
        <f t="shared" ca="1" si="75"/>
        <v/>
      </c>
      <c r="AD211" s="49" t="str">
        <f t="shared" ca="1" si="76"/>
        <v/>
      </c>
      <c r="AE211" s="46" t="str">
        <f t="shared" ca="1" si="77"/>
        <v/>
      </c>
      <c r="AG211" s="11" t="str">
        <f t="shared" si="78"/>
        <v>CL</v>
      </c>
      <c r="AH211" s="35" t="str">
        <f t="shared" si="63"/>
        <v/>
      </c>
      <c r="AI211" s="15" t="str">
        <f t="shared" si="79"/>
        <v/>
      </c>
      <c r="AJ211" s="15" t="str">
        <f t="shared" si="80"/>
        <v>X</v>
      </c>
      <c r="AK211" s="38" t="str">
        <f t="shared" si="81"/>
        <v/>
      </c>
    </row>
    <row r="212" spans="1:37" x14ac:dyDescent="0.25">
      <c r="A212" s="62" t="str">
        <f t="shared" ca="1" si="64"/>
        <v/>
      </c>
      <c r="B212" s="145">
        <f t="shared" si="65"/>
        <v>43910</v>
      </c>
      <c r="C212" s="62" t="str">
        <f t="shared" ca="1" si="66"/>
        <v/>
      </c>
      <c r="D212" s="159"/>
      <c r="E212" s="122" t="str">
        <f t="shared" si="67"/>
        <v/>
      </c>
      <c r="F212" s="163"/>
      <c r="G212" s="164"/>
      <c r="H212" s="54"/>
      <c r="I212" s="49" t="str">
        <f>IF($D212="", "", IFERROR(INDEX('Types, Rates &amp; Payments'!$D$11:$D$22, MATCH($D212, 'Types, Rates &amp; Payments'!$C$11:$C$22, 0))+$F212, ""))</f>
        <v/>
      </c>
      <c r="J212" s="46" t="str">
        <f>IF($D212="", "", IFERROR(INDEX('Types, Rates &amp; Payments'!$E$11:$E$22, MATCH($D212, 'Types, Rates &amp; Payments'!$C$11:$C$22, 0)), ""))</f>
        <v/>
      </c>
      <c r="K212" s="54"/>
      <c r="L212" s="53" t="str">
        <f>IF($O212="", "", IF($E212=$Y$5, IF($D212="", "", $D212), IF(IFERROR(INDEX('Types, Rates &amp; Payments'!$D$32:$D$39, MATCH($O212, 'Types, Rates &amp; Payments'!$C$32:$C$39, 0)), "")="", "", IFERROR(INDEX('Types, Rates &amp; Payments'!$D$32:$D$39, MATCH($O212, 'Types, Rates &amp; Payments'!$C$32:$C$39, 0)), ""))))</f>
        <v>Half Day</v>
      </c>
      <c r="M212" s="54"/>
      <c r="O212" s="11" t="str">
        <f t="shared" si="68"/>
        <v>Friday</v>
      </c>
      <c r="Q212" s="64">
        <f t="shared" ca="1" si="69"/>
        <v>0</v>
      </c>
      <c r="S212" s="11" t="str">
        <f t="shared" si="70"/>
        <v>Mar 2020</v>
      </c>
      <c r="U212" s="11" t="str">
        <f t="shared" si="71"/>
        <v/>
      </c>
      <c r="W212" s="11" t="str">
        <f t="shared" si="72"/>
        <v/>
      </c>
      <c r="Y212" s="11" t="str">
        <f t="shared" si="73"/>
        <v/>
      </c>
      <c r="AA212" s="49" t="str">
        <f t="shared" ca="1" si="74"/>
        <v/>
      </c>
      <c r="AB212" s="46" t="str">
        <f t="shared" ca="1" si="75"/>
        <v/>
      </c>
      <c r="AD212" s="49" t="str">
        <f t="shared" ca="1" si="76"/>
        <v/>
      </c>
      <c r="AE212" s="46" t="str">
        <f t="shared" ca="1" si="77"/>
        <v/>
      </c>
      <c r="AG212" s="11" t="str">
        <f t="shared" si="78"/>
        <v>OP</v>
      </c>
      <c r="AH212" s="35" t="str">
        <f t="shared" si="63"/>
        <v/>
      </c>
      <c r="AI212" s="15" t="str">
        <f t="shared" si="79"/>
        <v/>
      </c>
      <c r="AJ212" s="15" t="str">
        <f t="shared" si="80"/>
        <v/>
      </c>
      <c r="AK212" s="38" t="str">
        <f t="shared" si="81"/>
        <v/>
      </c>
    </row>
    <row r="213" spans="1:37" x14ac:dyDescent="0.25">
      <c r="A213" s="62" t="str">
        <f t="shared" ca="1" si="64"/>
        <v/>
      </c>
      <c r="B213" s="145">
        <f t="shared" si="65"/>
        <v>43911</v>
      </c>
      <c r="C213" s="62" t="str">
        <f t="shared" ca="1" si="66"/>
        <v/>
      </c>
      <c r="D213" s="159"/>
      <c r="E213" s="122" t="str">
        <f t="shared" si="67"/>
        <v/>
      </c>
      <c r="F213" s="163"/>
      <c r="G213" s="164"/>
      <c r="H213" s="54"/>
      <c r="I213" s="49" t="str">
        <f>IF($D213="", "", IFERROR(INDEX('Types, Rates &amp; Payments'!$D$11:$D$22, MATCH($D213, 'Types, Rates &amp; Payments'!$C$11:$C$22, 0))+$F213, ""))</f>
        <v/>
      </c>
      <c r="J213" s="46" t="str">
        <f>IF($D213="", "", IFERROR(INDEX('Types, Rates &amp; Payments'!$E$11:$E$22, MATCH($D213, 'Types, Rates &amp; Payments'!$C$11:$C$22, 0)), ""))</f>
        <v/>
      </c>
      <c r="K213" s="54"/>
      <c r="L213" s="53" t="str">
        <f>IF($O213="", "", IF($E213=$Y$5, IF($D213="", "", $D213), IF(IFERROR(INDEX('Types, Rates &amp; Payments'!$D$32:$D$39, MATCH($O213, 'Types, Rates &amp; Payments'!$C$32:$C$39, 0)), "")="", "", IFERROR(INDEX('Types, Rates &amp; Payments'!$D$32:$D$39, MATCH($O213, 'Types, Rates &amp; Payments'!$C$32:$C$39, 0)), ""))))</f>
        <v/>
      </c>
      <c r="M213" s="54"/>
      <c r="O213" s="11" t="str">
        <f t="shared" si="68"/>
        <v>Saturday</v>
      </c>
      <c r="Q213" s="64">
        <f t="shared" ca="1" si="69"/>
        <v>0</v>
      </c>
      <c r="S213" s="11" t="str">
        <f t="shared" si="70"/>
        <v>Mar 2020</v>
      </c>
      <c r="U213" s="11" t="str">
        <f t="shared" si="71"/>
        <v/>
      </c>
      <c r="W213" s="11" t="str">
        <f t="shared" si="72"/>
        <v/>
      </c>
      <c r="Y213" s="11" t="str">
        <f t="shared" si="73"/>
        <v/>
      </c>
      <c r="AA213" s="49" t="str">
        <f t="shared" ca="1" si="74"/>
        <v/>
      </c>
      <c r="AB213" s="46" t="str">
        <f t="shared" ca="1" si="75"/>
        <v/>
      </c>
      <c r="AD213" s="49" t="str">
        <f t="shared" ca="1" si="76"/>
        <v/>
      </c>
      <c r="AE213" s="46" t="str">
        <f t="shared" ca="1" si="77"/>
        <v/>
      </c>
      <c r="AG213" s="11" t="str">
        <f t="shared" si="78"/>
        <v>WE</v>
      </c>
      <c r="AH213" s="35" t="str">
        <f t="shared" si="63"/>
        <v/>
      </c>
      <c r="AI213" s="15" t="str">
        <f t="shared" si="79"/>
        <v>X</v>
      </c>
      <c r="AJ213" s="15" t="str">
        <f t="shared" si="80"/>
        <v/>
      </c>
      <c r="AK213" s="38" t="str">
        <f t="shared" si="81"/>
        <v/>
      </c>
    </row>
    <row r="214" spans="1:37" x14ac:dyDescent="0.25">
      <c r="A214" s="62" t="str">
        <f t="shared" ca="1" si="64"/>
        <v/>
      </c>
      <c r="B214" s="145">
        <f t="shared" si="65"/>
        <v>43912</v>
      </c>
      <c r="C214" s="62" t="str">
        <f t="shared" ca="1" si="66"/>
        <v/>
      </c>
      <c r="D214" s="159"/>
      <c r="E214" s="122" t="str">
        <f t="shared" si="67"/>
        <v/>
      </c>
      <c r="F214" s="163"/>
      <c r="G214" s="164"/>
      <c r="H214" s="54"/>
      <c r="I214" s="49" t="str">
        <f>IF($D214="", "", IFERROR(INDEX('Types, Rates &amp; Payments'!$D$11:$D$22, MATCH($D214, 'Types, Rates &amp; Payments'!$C$11:$C$22, 0))+$F214, ""))</f>
        <v/>
      </c>
      <c r="J214" s="46" t="str">
        <f>IF($D214="", "", IFERROR(INDEX('Types, Rates &amp; Payments'!$E$11:$E$22, MATCH($D214, 'Types, Rates &amp; Payments'!$C$11:$C$22, 0)), ""))</f>
        <v/>
      </c>
      <c r="K214" s="54"/>
      <c r="L214" s="53" t="str">
        <f>IF($O214="", "", IF($E214=$Y$5, IF($D214="", "", $D214), IF(IFERROR(INDEX('Types, Rates &amp; Payments'!$D$32:$D$39, MATCH($O214, 'Types, Rates &amp; Payments'!$C$32:$C$39, 0)), "")="", "", IFERROR(INDEX('Types, Rates &amp; Payments'!$D$32:$D$39, MATCH($O214, 'Types, Rates &amp; Payments'!$C$32:$C$39, 0)), ""))))</f>
        <v/>
      </c>
      <c r="M214" s="54"/>
      <c r="O214" s="11" t="str">
        <f t="shared" si="68"/>
        <v>Sunday</v>
      </c>
      <c r="Q214" s="64">
        <f t="shared" ca="1" si="69"/>
        <v>0</v>
      </c>
      <c r="S214" s="11" t="str">
        <f t="shared" si="70"/>
        <v>Mar 2020</v>
      </c>
      <c r="U214" s="11" t="str">
        <f t="shared" si="71"/>
        <v/>
      </c>
      <c r="W214" s="11" t="str">
        <f t="shared" si="72"/>
        <v/>
      </c>
      <c r="Y214" s="11" t="str">
        <f t="shared" si="73"/>
        <v/>
      </c>
      <c r="AA214" s="49" t="str">
        <f t="shared" ca="1" si="74"/>
        <v/>
      </c>
      <c r="AB214" s="46" t="str">
        <f t="shared" ca="1" si="75"/>
        <v/>
      </c>
      <c r="AD214" s="49" t="str">
        <f t="shared" ca="1" si="76"/>
        <v/>
      </c>
      <c r="AE214" s="46" t="str">
        <f t="shared" ca="1" si="77"/>
        <v/>
      </c>
      <c r="AG214" s="11" t="str">
        <f t="shared" si="78"/>
        <v>WE</v>
      </c>
      <c r="AH214" s="35" t="str">
        <f t="shared" si="63"/>
        <v/>
      </c>
      <c r="AI214" s="15" t="str">
        <f t="shared" si="79"/>
        <v>X</v>
      </c>
      <c r="AJ214" s="15" t="str">
        <f t="shared" si="80"/>
        <v/>
      </c>
      <c r="AK214" s="38" t="str">
        <f t="shared" si="81"/>
        <v/>
      </c>
    </row>
    <row r="215" spans="1:37" x14ac:dyDescent="0.25">
      <c r="A215" s="62" t="str">
        <f t="shared" ca="1" si="64"/>
        <v/>
      </c>
      <c r="B215" s="145">
        <f t="shared" si="65"/>
        <v>43913</v>
      </c>
      <c r="C215" s="62" t="str">
        <f t="shared" ca="1" si="66"/>
        <v/>
      </c>
      <c r="D215" s="159"/>
      <c r="E215" s="122" t="str">
        <f t="shared" si="67"/>
        <v/>
      </c>
      <c r="F215" s="163"/>
      <c r="G215" s="164"/>
      <c r="H215" s="54"/>
      <c r="I215" s="49" t="str">
        <f>IF($D215="", "", IFERROR(INDEX('Types, Rates &amp; Payments'!$D$11:$D$22, MATCH($D215, 'Types, Rates &amp; Payments'!$C$11:$C$22, 0))+$F215, ""))</f>
        <v/>
      </c>
      <c r="J215" s="46" t="str">
        <f>IF($D215="", "", IFERROR(INDEX('Types, Rates &amp; Payments'!$E$11:$E$22, MATCH($D215, 'Types, Rates &amp; Payments'!$C$11:$C$22, 0)), ""))</f>
        <v/>
      </c>
      <c r="K215" s="54"/>
      <c r="L215" s="53" t="str">
        <f>IF($O215="", "", IF($E215=$Y$5, IF($D215="", "", $D215), IF(IFERROR(INDEX('Types, Rates &amp; Payments'!$D$32:$D$39, MATCH($O215, 'Types, Rates &amp; Payments'!$C$32:$C$39, 0)), "")="", "", IFERROR(INDEX('Types, Rates &amp; Payments'!$D$32:$D$39, MATCH($O215, 'Types, Rates &amp; Payments'!$C$32:$C$39, 0)), ""))))</f>
        <v>Full Day</v>
      </c>
      <c r="M215" s="54"/>
      <c r="O215" s="11" t="str">
        <f t="shared" si="68"/>
        <v>Monday</v>
      </c>
      <c r="Q215" s="64">
        <f t="shared" ca="1" si="69"/>
        <v>0</v>
      </c>
      <c r="S215" s="11" t="str">
        <f t="shared" si="70"/>
        <v>Mar 2020</v>
      </c>
      <c r="U215" s="11" t="str">
        <f t="shared" si="71"/>
        <v/>
      </c>
      <c r="W215" s="11" t="str">
        <f t="shared" si="72"/>
        <v/>
      </c>
      <c r="Y215" s="11" t="str">
        <f t="shared" si="73"/>
        <v/>
      </c>
      <c r="AA215" s="49" t="str">
        <f t="shared" ca="1" si="74"/>
        <v/>
      </c>
      <c r="AB215" s="46" t="str">
        <f t="shared" ca="1" si="75"/>
        <v/>
      </c>
      <c r="AD215" s="49" t="str">
        <f t="shared" ca="1" si="76"/>
        <v/>
      </c>
      <c r="AE215" s="46" t="str">
        <f t="shared" ca="1" si="77"/>
        <v/>
      </c>
      <c r="AG215" s="11" t="str">
        <f t="shared" si="78"/>
        <v>OP</v>
      </c>
      <c r="AH215" s="35" t="str">
        <f t="shared" si="63"/>
        <v/>
      </c>
      <c r="AI215" s="15" t="str">
        <f t="shared" si="79"/>
        <v/>
      </c>
      <c r="AJ215" s="15" t="str">
        <f t="shared" si="80"/>
        <v/>
      </c>
      <c r="AK215" s="38" t="str">
        <f t="shared" si="81"/>
        <v/>
      </c>
    </row>
    <row r="216" spans="1:37" x14ac:dyDescent="0.25">
      <c r="A216" s="62" t="str">
        <f t="shared" ca="1" si="64"/>
        <v/>
      </c>
      <c r="B216" s="145">
        <f t="shared" si="65"/>
        <v>43914</v>
      </c>
      <c r="C216" s="62" t="str">
        <f t="shared" ca="1" si="66"/>
        <v/>
      </c>
      <c r="D216" s="159"/>
      <c r="E216" s="122" t="str">
        <f t="shared" si="67"/>
        <v/>
      </c>
      <c r="F216" s="163"/>
      <c r="G216" s="164"/>
      <c r="H216" s="54"/>
      <c r="I216" s="49" t="str">
        <f>IF($D216="", "", IFERROR(INDEX('Types, Rates &amp; Payments'!$D$11:$D$22, MATCH($D216, 'Types, Rates &amp; Payments'!$C$11:$C$22, 0))+$F216, ""))</f>
        <v/>
      </c>
      <c r="J216" s="46" t="str">
        <f>IF($D216="", "", IFERROR(INDEX('Types, Rates &amp; Payments'!$E$11:$E$22, MATCH($D216, 'Types, Rates &amp; Payments'!$C$11:$C$22, 0)), ""))</f>
        <v/>
      </c>
      <c r="K216" s="54"/>
      <c r="L216" s="53" t="str">
        <f>IF($O216="", "", IF($E216=$Y$5, IF($D216="", "", $D216), IF(IFERROR(INDEX('Types, Rates &amp; Payments'!$D$32:$D$39, MATCH($O216, 'Types, Rates &amp; Payments'!$C$32:$C$39, 0)), "")="", "", IFERROR(INDEX('Types, Rates &amp; Payments'!$D$32:$D$39, MATCH($O216, 'Types, Rates &amp; Payments'!$C$32:$C$39, 0)), ""))))</f>
        <v>Half Day</v>
      </c>
      <c r="M216" s="54"/>
      <c r="O216" s="11" t="str">
        <f t="shared" si="68"/>
        <v>Tuesday</v>
      </c>
      <c r="Q216" s="64">
        <f t="shared" ca="1" si="69"/>
        <v>0</v>
      </c>
      <c r="S216" s="11" t="str">
        <f t="shared" si="70"/>
        <v>Mar 2020</v>
      </c>
      <c r="U216" s="11" t="str">
        <f t="shared" si="71"/>
        <v/>
      </c>
      <c r="W216" s="11" t="str">
        <f t="shared" si="72"/>
        <v/>
      </c>
      <c r="Y216" s="11" t="str">
        <f t="shared" si="73"/>
        <v/>
      </c>
      <c r="AA216" s="49" t="str">
        <f t="shared" ca="1" si="74"/>
        <v/>
      </c>
      <c r="AB216" s="46" t="str">
        <f t="shared" ca="1" si="75"/>
        <v/>
      </c>
      <c r="AD216" s="49" t="str">
        <f t="shared" ca="1" si="76"/>
        <v/>
      </c>
      <c r="AE216" s="46" t="str">
        <f t="shared" ca="1" si="77"/>
        <v/>
      </c>
      <c r="AG216" s="11" t="str">
        <f t="shared" si="78"/>
        <v>OP</v>
      </c>
      <c r="AH216" s="35" t="str">
        <f t="shared" si="63"/>
        <v/>
      </c>
      <c r="AI216" s="15" t="str">
        <f t="shared" si="79"/>
        <v/>
      </c>
      <c r="AJ216" s="15" t="str">
        <f t="shared" si="80"/>
        <v/>
      </c>
      <c r="AK216" s="38" t="str">
        <f t="shared" si="81"/>
        <v/>
      </c>
    </row>
    <row r="217" spans="1:37" x14ac:dyDescent="0.25">
      <c r="A217" s="62" t="str">
        <f t="shared" ca="1" si="64"/>
        <v/>
      </c>
      <c r="B217" s="145">
        <f t="shared" si="65"/>
        <v>43915</v>
      </c>
      <c r="C217" s="62" t="str">
        <f t="shared" ca="1" si="66"/>
        <v/>
      </c>
      <c r="D217" s="159"/>
      <c r="E217" s="122" t="str">
        <f t="shared" si="67"/>
        <v/>
      </c>
      <c r="F217" s="163"/>
      <c r="G217" s="164"/>
      <c r="H217" s="54"/>
      <c r="I217" s="49" t="str">
        <f>IF($D217="", "", IFERROR(INDEX('Types, Rates &amp; Payments'!$D$11:$D$22, MATCH($D217, 'Types, Rates &amp; Payments'!$C$11:$C$22, 0))+$F217, ""))</f>
        <v/>
      </c>
      <c r="J217" s="46" t="str">
        <f>IF($D217="", "", IFERROR(INDEX('Types, Rates &amp; Payments'!$E$11:$E$22, MATCH($D217, 'Types, Rates &amp; Payments'!$C$11:$C$22, 0)), ""))</f>
        <v/>
      </c>
      <c r="K217" s="54"/>
      <c r="L217" s="53" t="str">
        <f>IF($O217="", "", IF($E217=$Y$5, IF($D217="", "", $D217), IF(IFERROR(INDEX('Types, Rates &amp; Payments'!$D$32:$D$39, MATCH($O217, 'Types, Rates &amp; Payments'!$C$32:$C$39, 0)), "")="", "", IFERROR(INDEX('Types, Rates &amp; Payments'!$D$32:$D$39, MATCH($O217, 'Types, Rates &amp; Payments'!$C$32:$C$39, 0)), ""))))</f>
        <v>Full Day</v>
      </c>
      <c r="M217" s="54"/>
      <c r="O217" s="11" t="str">
        <f t="shared" si="68"/>
        <v>Wednesday</v>
      </c>
      <c r="Q217" s="64">
        <f t="shared" ca="1" si="69"/>
        <v>0</v>
      </c>
      <c r="S217" s="11" t="str">
        <f t="shared" si="70"/>
        <v>Mar 2020</v>
      </c>
      <c r="U217" s="11" t="str">
        <f t="shared" si="71"/>
        <v/>
      </c>
      <c r="W217" s="11" t="str">
        <f t="shared" si="72"/>
        <v/>
      </c>
      <c r="Y217" s="11" t="str">
        <f t="shared" si="73"/>
        <v/>
      </c>
      <c r="AA217" s="49" t="str">
        <f t="shared" ca="1" si="74"/>
        <v/>
      </c>
      <c r="AB217" s="46" t="str">
        <f t="shared" ca="1" si="75"/>
        <v/>
      </c>
      <c r="AD217" s="49" t="str">
        <f t="shared" ca="1" si="76"/>
        <v/>
      </c>
      <c r="AE217" s="46" t="str">
        <f t="shared" ca="1" si="77"/>
        <v/>
      </c>
      <c r="AG217" s="11" t="str">
        <f t="shared" si="78"/>
        <v>OP</v>
      </c>
      <c r="AH217" s="35" t="str">
        <f t="shared" si="63"/>
        <v/>
      </c>
      <c r="AI217" s="15" t="str">
        <f t="shared" si="79"/>
        <v/>
      </c>
      <c r="AJ217" s="15" t="str">
        <f t="shared" si="80"/>
        <v/>
      </c>
      <c r="AK217" s="38" t="str">
        <f t="shared" si="81"/>
        <v/>
      </c>
    </row>
    <row r="218" spans="1:37" x14ac:dyDescent="0.25">
      <c r="A218" s="62" t="str">
        <f t="shared" ca="1" si="64"/>
        <v/>
      </c>
      <c r="B218" s="145">
        <f t="shared" si="65"/>
        <v>43916</v>
      </c>
      <c r="C218" s="62" t="str">
        <f t="shared" ca="1" si="66"/>
        <v/>
      </c>
      <c r="D218" s="159"/>
      <c r="E218" s="122" t="str">
        <f t="shared" si="67"/>
        <v/>
      </c>
      <c r="F218" s="163"/>
      <c r="G218" s="164"/>
      <c r="H218" s="54"/>
      <c r="I218" s="49" t="str">
        <f>IF($D218="", "", IFERROR(INDEX('Types, Rates &amp; Payments'!$D$11:$D$22, MATCH($D218, 'Types, Rates &amp; Payments'!$C$11:$C$22, 0))+$F218, ""))</f>
        <v/>
      </c>
      <c r="J218" s="46" t="str">
        <f>IF($D218="", "", IFERROR(INDEX('Types, Rates &amp; Payments'!$E$11:$E$22, MATCH($D218, 'Types, Rates &amp; Payments'!$C$11:$C$22, 0)), ""))</f>
        <v/>
      </c>
      <c r="K218" s="54"/>
      <c r="L218" s="53" t="str">
        <f>IF($O218="", "", IF($E218=$Y$5, IF($D218="", "", $D218), IF(IFERROR(INDEX('Types, Rates &amp; Payments'!$D$32:$D$39, MATCH($O218, 'Types, Rates &amp; Payments'!$C$32:$C$39, 0)), "")="", "", IFERROR(INDEX('Types, Rates &amp; Payments'!$D$32:$D$39, MATCH($O218, 'Types, Rates &amp; Payments'!$C$32:$C$39, 0)), ""))))</f>
        <v/>
      </c>
      <c r="M218" s="54"/>
      <c r="O218" s="11" t="str">
        <f t="shared" si="68"/>
        <v/>
      </c>
      <c r="Q218" s="64">
        <f t="shared" ca="1" si="69"/>
        <v>0</v>
      </c>
      <c r="S218" s="11" t="str">
        <f t="shared" si="70"/>
        <v>Mar 2020</v>
      </c>
      <c r="U218" s="11" t="str">
        <f t="shared" si="71"/>
        <v/>
      </c>
      <c r="W218" s="11" t="str">
        <f t="shared" si="72"/>
        <v/>
      </c>
      <c r="Y218" s="11" t="str">
        <f t="shared" si="73"/>
        <v/>
      </c>
      <c r="AA218" s="49" t="str">
        <f t="shared" ca="1" si="74"/>
        <v/>
      </c>
      <c r="AB218" s="46" t="str">
        <f t="shared" ca="1" si="75"/>
        <v/>
      </c>
      <c r="AD218" s="49" t="str">
        <f t="shared" ca="1" si="76"/>
        <v/>
      </c>
      <c r="AE218" s="46" t="str">
        <f t="shared" ca="1" si="77"/>
        <v/>
      </c>
      <c r="AG218" s="11" t="str">
        <f t="shared" si="78"/>
        <v>CL</v>
      </c>
      <c r="AH218" s="35" t="str">
        <f t="shared" si="63"/>
        <v/>
      </c>
      <c r="AI218" s="15" t="str">
        <f t="shared" si="79"/>
        <v/>
      </c>
      <c r="AJ218" s="15" t="str">
        <f t="shared" si="80"/>
        <v>X</v>
      </c>
      <c r="AK218" s="38" t="str">
        <f t="shared" si="81"/>
        <v/>
      </c>
    </row>
    <row r="219" spans="1:37" x14ac:dyDescent="0.25">
      <c r="A219" s="62" t="str">
        <f t="shared" ca="1" si="64"/>
        <v/>
      </c>
      <c r="B219" s="145">
        <f t="shared" si="65"/>
        <v>43917</v>
      </c>
      <c r="C219" s="62" t="str">
        <f t="shared" ca="1" si="66"/>
        <v/>
      </c>
      <c r="D219" s="159"/>
      <c r="E219" s="122" t="str">
        <f t="shared" si="67"/>
        <v/>
      </c>
      <c r="F219" s="163"/>
      <c r="G219" s="164"/>
      <c r="H219" s="54"/>
      <c r="I219" s="49" t="str">
        <f>IF($D219="", "", IFERROR(INDEX('Types, Rates &amp; Payments'!$D$11:$D$22, MATCH($D219, 'Types, Rates &amp; Payments'!$C$11:$C$22, 0))+$F219, ""))</f>
        <v/>
      </c>
      <c r="J219" s="46" t="str">
        <f>IF($D219="", "", IFERROR(INDEX('Types, Rates &amp; Payments'!$E$11:$E$22, MATCH($D219, 'Types, Rates &amp; Payments'!$C$11:$C$22, 0)), ""))</f>
        <v/>
      </c>
      <c r="K219" s="54"/>
      <c r="L219" s="53" t="str">
        <f>IF($O219="", "", IF($E219=$Y$5, IF($D219="", "", $D219), IF(IFERROR(INDEX('Types, Rates &amp; Payments'!$D$32:$D$39, MATCH($O219, 'Types, Rates &amp; Payments'!$C$32:$C$39, 0)), "")="", "", IFERROR(INDEX('Types, Rates &amp; Payments'!$D$32:$D$39, MATCH($O219, 'Types, Rates &amp; Payments'!$C$32:$C$39, 0)), ""))))</f>
        <v>Half Day</v>
      </c>
      <c r="M219" s="54"/>
      <c r="O219" s="11" t="str">
        <f t="shared" si="68"/>
        <v>Friday</v>
      </c>
      <c r="Q219" s="64">
        <f t="shared" ca="1" si="69"/>
        <v>0</v>
      </c>
      <c r="S219" s="11" t="str">
        <f t="shared" si="70"/>
        <v>Mar 2020</v>
      </c>
      <c r="U219" s="11" t="str">
        <f t="shared" si="71"/>
        <v/>
      </c>
      <c r="W219" s="11" t="str">
        <f t="shared" si="72"/>
        <v/>
      </c>
      <c r="Y219" s="11" t="str">
        <f t="shared" si="73"/>
        <v/>
      </c>
      <c r="AA219" s="49" t="str">
        <f t="shared" ca="1" si="74"/>
        <v/>
      </c>
      <c r="AB219" s="46" t="str">
        <f t="shared" ca="1" si="75"/>
        <v/>
      </c>
      <c r="AD219" s="49" t="str">
        <f t="shared" ca="1" si="76"/>
        <v/>
      </c>
      <c r="AE219" s="46" t="str">
        <f t="shared" ca="1" si="77"/>
        <v/>
      </c>
      <c r="AG219" s="11" t="str">
        <f t="shared" si="78"/>
        <v>OP</v>
      </c>
      <c r="AH219" s="35" t="str">
        <f t="shared" si="63"/>
        <v/>
      </c>
      <c r="AI219" s="15" t="str">
        <f t="shared" si="79"/>
        <v/>
      </c>
      <c r="AJ219" s="15" t="str">
        <f t="shared" si="80"/>
        <v/>
      </c>
      <c r="AK219" s="38" t="str">
        <f t="shared" si="81"/>
        <v/>
      </c>
    </row>
    <row r="220" spans="1:37" x14ac:dyDescent="0.25">
      <c r="A220" s="62" t="str">
        <f t="shared" ca="1" si="64"/>
        <v/>
      </c>
      <c r="B220" s="145">
        <f t="shared" si="65"/>
        <v>43918</v>
      </c>
      <c r="C220" s="62" t="str">
        <f t="shared" ca="1" si="66"/>
        <v/>
      </c>
      <c r="D220" s="159"/>
      <c r="E220" s="122" t="str">
        <f t="shared" si="67"/>
        <v/>
      </c>
      <c r="F220" s="163"/>
      <c r="G220" s="164"/>
      <c r="H220" s="54"/>
      <c r="I220" s="49" t="str">
        <f>IF($D220="", "", IFERROR(INDEX('Types, Rates &amp; Payments'!$D$11:$D$22, MATCH($D220, 'Types, Rates &amp; Payments'!$C$11:$C$22, 0))+$F220, ""))</f>
        <v/>
      </c>
      <c r="J220" s="46" t="str">
        <f>IF($D220="", "", IFERROR(INDEX('Types, Rates &amp; Payments'!$E$11:$E$22, MATCH($D220, 'Types, Rates &amp; Payments'!$C$11:$C$22, 0)), ""))</f>
        <v/>
      </c>
      <c r="K220" s="54"/>
      <c r="L220" s="53" t="str">
        <f>IF($O220="", "", IF($E220=$Y$5, IF($D220="", "", $D220), IF(IFERROR(INDEX('Types, Rates &amp; Payments'!$D$32:$D$39, MATCH($O220, 'Types, Rates &amp; Payments'!$C$32:$C$39, 0)), "")="", "", IFERROR(INDEX('Types, Rates &amp; Payments'!$D$32:$D$39, MATCH($O220, 'Types, Rates &amp; Payments'!$C$32:$C$39, 0)), ""))))</f>
        <v/>
      </c>
      <c r="M220" s="54"/>
      <c r="O220" s="11" t="str">
        <f t="shared" si="68"/>
        <v>Saturday</v>
      </c>
      <c r="Q220" s="64">
        <f t="shared" ca="1" si="69"/>
        <v>0</v>
      </c>
      <c r="S220" s="11" t="str">
        <f t="shared" si="70"/>
        <v>Mar 2020</v>
      </c>
      <c r="U220" s="11" t="str">
        <f t="shared" si="71"/>
        <v/>
      </c>
      <c r="W220" s="11" t="str">
        <f t="shared" si="72"/>
        <v/>
      </c>
      <c r="Y220" s="11" t="str">
        <f t="shared" si="73"/>
        <v/>
      </c>
      <c r="AA220" s="49" t="str">
        <f t="shared" ca="1" si="74"/>
        <v/>
      </c>
      <c r="AB220" s="46" t="str">
        <f t="shared" ca="1" si="75"/>
        <v/>
      </c>
      <c r="AD220" s="49" t="str">
        <f t="shared" ca="1" si="76"/>
        <v/>
      </c>
      <c r="AE220" s="46" t="str">
        <f t="shared" ca="1" si="77"/>
        <v/>
      </c>
      <c r="AG220" s="11" t="str">
        <f t="shared" si="78"/>
        <v>WE</v>
      </c>
      <c r="AH220" s="35" t="str">
        <f t="shared" si="63"/>
        <v/>
      </c>
      <c r="AI220" s="15" t="str">
        <f t="shared" si="79"/>
        <v>X</v>
      </c>
      <c r="AJ220" s="15" t="str">
        <f t="shared" si="80"/>
        <v/>
      </c>
      <c r="AK220" s="38" t="str">
        <f t="shared" si="81"/>
        <v/>
      </c>
    </row>
    <row r="221" spans="1:37" x14ac:dyDescent="0.25">
      <c r="A221" s="62" t="str">
        <f t="shared" ca="1" si="64"/>
        <v/>
      </c>
      <c r="B221" s="145">
        <f t="shared" si="65"/>
        <v>43919</v>
      </c>
      <c r="C221" s="62" t="str">
        <f t="shared" ca="1" si="66"/>
        <v/>
      </c>
      <c r="D221" s="159"/>
      <c r="E221" s="122" t="str">
        <f t="shared" si="67"/>
        <v/>
      </c>
      <c r="F221" s="163"/>
      <c r="G221" s="164"/>
      <c r="H221" s="54"/>
      <c r="I221" s="49" t="str">
        <f>IF($D221="", "", IFERROR(INDEX('Types, Rates &amp; Payments'!$D$11:$D$22, MATCH($D221, 'Types, Rates &amp; Payments'!$C$11:$C$22, 0))+$F221, ""))</f>
        <v/>
      </c>
      <c r="J221" s="46" t="str">
        <f>IF($D221="", "", IFERROR(INDEX('Types, Rates &amp; Payments'!$E$11:$E$22, MATCH($D221, 'Types, Rates &amp; Payments'!$C$11:$C$22, 0)), ""))</f>
        <v/>
      </c>
      <c r="K221" s="54"/>
      <c r="L221" s="53" t="str">
        <f>IF($O221="", "", IF($E221=$Y$5, IF($D221="", "", $D221), IF(IFERROR(INDEX('Types, Rates &amp; Payments'!$D$32:$D$39, MATCH($O221, 'Types, Rates &amp; Payments'!$C$32:$C$39, 0)), "")="", "", IFERROR(INDEX('Types, Rates &amp; Payments'!$D$32:$D$39, MATCH($O221, 'Types, Rates &amp; Payments'!$C$32:$C$39, 0)), ""))))</f>
        <v/>
      </c>
      <c r="M221" s="54"/>
      <c r="O221" s="11" t="str">
        <f t="shared" si="68"/>
        <v>Sunday</v>
      </c>
      <c r="Q221" s="64">
        <f t="shared" ca="1" si="69"/>
        <v>0</v>
      </c>
      <c r="S221" s="11" t="str">
        <f t="shared" si="70"/>
        <v>Mar 2020</v>
      </c>
      <c r="U221" s="11" t="str">
        <f t="shared" si="71"/>
        <v/>
      </c>
      <c r="W221" s="11" t="str">
        <f t="shared" si="72"/>
        <v/>
      </c>
      <c r="Y221" s="11" t="str">
        <f t="shared" si="73"/>
        <v/>
      </c>
      <c r="AA221" s="49" t="str">
        <f t="shared" ca="1" si="74"/>
        <v/>
      </c>
      <c r="AB221" s="46" t="str">
        <f t="shared" ca="1" si="75"/>
        <v/>
      </c>
      <c r="AD221" s="49" t="str">
        <f t="shared" ca="1" si="76"/>
        <v/>
      </c>
      <c r="AE221" s="46" t="str">
        <f t="shared" ca="1" si="77"/>
        <v/>
      </c>
      <c r="AG221" s="11" t="str">
        <f t="shared" si="78"/>
        <v>WE</v>
      </c>
      <c r="AH221" s="35" t="str">
        <f t="shared" si="63"/>
        <v/>
      </c>
      <c r="AI221" s="15" t="str">
        <f t="shared" si="79"/>
        <v>X</v>
      </c>
      <c r="AJ221" s="15" t="str">
        <f t="shared" si="80"/>
        <v/>
      </c>
      <c r="AK221" s="38" t="str">
        <f t="shared" si="81"/>
        <v/>
      </c>
    </row>
    <row r="222" spans="1:37" x14ac:dyDescent="0.25">
      <c r="A222" s="62" t="str">
        <f t="shared" ca="1" si="64"/>
        <v/>
      </c>
      <c r="B222" s="145">
        <f t="shared" si="65"/>
        <v>43920</v>
      </c>
      <c r="C222" s="62" t="str">
        <f t="shared" ca="1" si="66"/>
        <v/>
      </c>
      <c r="D222" s="159"/>
      <c r="E222" s="122" t="str">
        <f t="shared" si="67"/>
        <v/>
      </c>
      <c r="F222" s="163"/>
      <c r="G222" s="164"/>
      <c r="H222" s="54"/>
      <c r="I222" s="49" t="str">
        <f>IF($D222="", "", IFERROR(INDEX('Types, Rates &amp; Payments'!$D$11:$D$22, MATCH($D222, 'Types, Rates &amp; Payments'!$C$11:$C$22, 0))+$F222, ""))</f>
        <v/>
      </c>
      <c r="J222" s="46" t="str">
        <f>IF($D222="", "", IFERROR(INDEX('Types, Rates &amp; Payments'!$E$11:$E$22, MATCH($D222, 'Types, Rates &amp; Payments'!$C$11:$C$22, 0)), ""))</f>
        <v/>
      </c>
      <c r="K222" s="54"/>
      <c r="L222" s="53" t="str">
        <f>IF($O222="", "", IF($E222=$Y$5, IF($D222="", "", $D222), IF(IFERROR(INDEX('Types, Rates &amp; Payments'!$D$32:$D$39, MATCH($O222, 'Types, Rates &amp; Payments'!$C$32:$C$39, 0)), "")="", "", IFERROR(INDEX('Types, Rates &amp; Payments'!$D$32:$D$39, MATCH($O222, 'Types, Rates &amp; Payments'!$C$32:$C$39, 0)), ""))))</f>
        <v>Full Day</v>
      </c>
      <c r="M222" s="54"/>
      <c r="O222" s="11" t="str">
        <f t="shared" si="68"/>
        <v>Monday</v>
      </c>
      <c r="Q222" s="64">
        <f t="shared" ca="1" si="69"/>
        <v>0</v>
      </c>
      <c r="S222" s="11" t="str">
        <f t="shared" si="70"/>
        <v>Mar 2020</v>
      </c>
      <c r="U222" s="11" t="str">
        <f t="shared" si="71"/>
        <v/>
      </c>
      <c r="W222" s="11" t="str">
        <f t="shared" si="72"/>
        <v/>
      </c>
      <c r="Y222" s="11" t="str">
        <f t="shared" si="73"/>
        <v/>
      </c>
      <c r="AA222" s="49" t="str">
        <f t="shared" ca="1" si="74"/>
        <v/>
      </c>
      <c r="AB222" s="46" t="str">
        <f t="shared" ca="1" si="75"/>
        <v/>
      </c>
      <c r="AD222" s="49" t="str">
        <f t="shared" ca="1" si="76"/>
        <v/>
      </c>
      <c r="AE222" s="46" t="str">
        <f t="shared" ca="1" si="77"/>
        <v/>
      </c>
      <c r="AG222" s="11" t="str">
        <f t="shared" si="78"/>
        <v>OP</v>
      </c>
      <c r="AH222" s="35" t="str">
        <f t="shared" si="63"/>
        <v/>
      </c>
      <c r="AI222" s="15" t="str">
        <f t="shared" si="79"/>
        <v/>
      </c>
      <c r="AJ222" s="15" t="str">
        <f t="shared" si="80"/>
        <v/>
      </c>
      <c r="AK222" s="38" t="str">
        <f t="shared" si="81"/>
        <v/>
      </c>
    </row>
    <row r="223" spans="1:37" x14ac:dyDescent="0.25">
      <c r="A223" s="62" t="str">
        <f t="shared" ca="1" si="64"/>
        <v/>
      </c>
      <c r="B223" s="145">
        <f t="shared" si="65"/>
        <v>43921</v>
      </c>
      <c r="C223" s="62" t="str">
        <f t="shared" ca="1" si="66"/>
        <v/>
      </c>
      <c r="D223" s="159"/>
      <c r="E223" s="122" t="str">
        <f t="shared" si="67"/>
        <v/>
      </c>
      <c r="F223" s="163"/>
      <c r="G223" s="164"/>
      <c r="H223" s="54"/>
      <c r="I223" s="49" t="str">
        <f>IF($D223="", "", IFERROR(INDEX('Types, Rates &amp; Payments'!$D$11:$D$22, MATCH($D223, 'Types, Rates &amp; Payments'!$C$11:$C$22, 0))+$F223, ""))</f>
        <v/>
      </c>
      <c r="J223" s="46" t="str">
        <f>IF($D223="", "", IFERROR(INDEX('Types, Rates &amp; Payments'!$E$11:$E$22, MATCH($D223, 'Types, Rates &amp; Payments'!$C$11:$C$22, 0)), ""))</f>
        <v/>
      </c>
      <c r="K223" s="54"/>
      <c r="L223" s="53" t="str">
        <f>IF($O223="", "", IF($E223=$Y$5, IF($D223="", "", $D223), IF(IFERROR(INDEX('Types, Rates &amp; Payments'!$D$32:$D$39, MATCH($O223, 'Types, Rates &amp; Payments'!$C$32:$C$39, 0)), "")="", "", IFERROR(INDEX('Types, Rates &amp; Payments'!$D$32:$D$39, MATCH($O223, 'Types, Rates &amp; Payments'!$C$32:$C$39, 0)), ""))))</f>
        <v>Half Day</v>
      </c>
      <c r="M223" s="54"/>
      <c r="O223" s="11" t="str">
        <f t="shared" si="68"/>
        <v>Tuesday</v>
      </c>
      <c r="Q223" s="64">
        <f t="shared" ca="1" si="69"/>
        <v>0</v>
      </c>
      <c r="S223" s="11" t="str">
        <f t="shared" si="70"/>
        <v>Mar 2020</v>
      </c>
      <c r="U223" s="11" t="str">
        <f t="shared" si="71"/>
        <v/>
      </c>
      <c r="W223" s="11" t="str">
        <f t="shared" si="72"/>
        <v/>
      </c>
      <c r="Y223" s="11" t="str">
        <f t="shared" si="73"/>
        <v/>
      </c>
      <c r="AA223" s="49" t="str">
        <f t="shared" ca="1" si="74"/>
        <v/>
      </c>
      <c r="AB223" s="46" t="str">
        <f t="shared" ca="1" si="75"/>
        <v/>
      </c>
      <c r="AD223" s="49" t="str">
        <f t="shared" ca="1" si="76"/>
        <v/>
      </c>
      <c r="AE223" s="46" t="str">
        <f t="shared" ca="1" si="77"/>
        <v/>
      </c>
      <c r="AG223" s="11" t="str">
        <f t="shared" si="78"/>
        <v>OP</v>
      </c>
      <c r="AH223" s="35" t="str">
        <f t="shared" si="63"/>
        <v/>
      </c>
      <c r="AI223" s="15" t="str">
        <f t="shared" si="79"/>
        <v/>
      </c>
      <c r="AJ223" s="15" t="str">
        <f t="shared" si="80"/>
        <v/>
      </c>
      <c r="AK223" s="38" t="str">
        <f t="shared" si="81"/>
        <v/>
      </c>
    </row>
    <row r="224" spans="1:37" x14ac:dyDescent="0.25">
      <c r="A224" s="62" t="str">
        <f t="shared" ca="1" si="64"/>
        <v/>
      </c>
      <c r="B224" s="145">
        <f t="shared" si="65"/>
        <v>43922</v>
      </c>
      <c r="C224" s="62" t="str">
        <f t="shared" ca="1" si="66"/>
        <v/>
      </c>
      <c r="D224" s="159"/>
      <c r="E224" s="122" t="str">
        <f t="shared" si="67"/>
        <v/>
      </c>
      <c r="F224" s="163"/>
      <c r="G224" s="164"/>
      <c r="H224" s="54"/>
      <c r="I224" s="49" t="str">
        <f>IF($D224="", "", IFERROR(INDEX('Types, Rates &amp; Payments'!$D$11:$D$22, MATCH($D224, 'Types, Rates &amp; Payments'!$C$11:$C$22, 0))+$F224, ""))</f>
        <v/>
      </c>
      <c r="J224" s="46" t="str">
        <f>IF($D224="", "", IFERROR(INDEX('Types, Rates &amp; Payments'!$E$11:$E$22, MATCH($D224, 'Types, Rates &amp; Payments'!$C$11:$C$22, 0)), ""))</f>
        <v/>
      </c>
      <c r="K224" s="54"/>
      <c r="L224" s="53" t="str">
        <f>IF($O224="", "", IF($E224=$Y$5, IF($D224="", "", $D224), IF(IFERROR(INDEX('Types, Rates &amp; Payments'!$D$32:$D$39, MATCH($O224, 'Types, Rates &amp; Payments'!$C$32:$C$39, 0)), "")="", "", IFERROR(INDEX('Types, Rates &amp; Payments'!$D$32:$D$39, MATCH($O224, 'Types, Rates &amp; Payments'!$C$32:$C$39, 0)), ""))))</f>
        <v>Full Day</v>
      </c>
      <c r="M224" s="54"/>
      <c r="O224" s="11" t="str">
        <f t="shared" si="68"/>
        <v>Wednesday</v>
      </c>
      <c r="Q224" s="64">
        <f t="shared" ca="1" si="69"/>
        <v>0</v>
      </c>
      <c r="S224" s="11" t="str">
        <f t="shared" si="70"/>
        <v>Apr 2020</v>
      </c>
      <c r="U224" s="11" t="str">
        <f t="shared" si="71"/>
        <v/>
      </c>
      <c r="W224" s="11" t="str">
        <f t="shared" si="72"/>
        <v/>
      </c>
      <c r="Y224" s="11" t="str">
        <f t="shared" si="73"/>
        <v/>
      </c>
      <c r="AA224" s="49" t="str">
        <f t="shared" ca="1" si="74"/>
        <v/>
      </c>
      <c r="AB224" s="46" t="str">
        <f t="shared" ca="1" si="75"/>
        <v/>
      </c>
      <c r="AD224" s="49" t="str">
        <f t="shared" ca="1" si="76"/>
        <v/>
      </c>
      <c r="AE224" s="46" t="str">
        <f t="shared" ca="1" si="77"/>
        <v/>
      </c>
      <c r="AG224" s="11" t="str">
        <f t="shared" si="78"/>
        <v>OP</v>
      </c>
      <c r="AH224" s="35" t="str">
        <f t="shared" si="63"/>
        <v/>
      </c>
      <c r="AI224" s="15" t="str">
        <f t="shared" si="79"/>
        <v/>
      </c>
      <c r="AJ224" s="15" t="str">
        <f t="shared" si="80"/>
        <v/>
      </c>
      <c r="AK224" s="38" t="str">
        <f t="shared" si="81"/>
        <v/>
      </c>
    </row>
    <row r="225" spans="1:37" x14ac:dyDescent="0.25">
      <c r="A225" s="62" t="str">
        <f t="shared" ca="1" si="64"/>
        <v/>
      </c>
      <c r="B225" s="145">
        <f t="shared" si="65"/>
        <v>43923</v>
      </c>
      <c r="C225" s="62" t="str">
        <f t="shared" ca="1" si="66"/>
        <v/>
      </c>
      <c r="D225" s="159"/>
      <c r="E225" s="122" t="str">
        <f t="shared" si="67"/>
        <v/>
      </c>
      <c r="F225" s="163"/>
      <c r="G225" s="164"/>
      <c r="H225" s="54"/>
      <c r="I225" s="49" t="str">
        <f>IF($D225="", "", IFERROR(INDEX('Types, Rates &amp; Payments'!$D$11:$D$22, MATCH($D225, 'Types, Rates &amp; Payments'!$C$11:$C$22, 0))+$F225, ""))</f>
        <v/>
      </c>
      <c r="J225" s="46" t="str">
        <f>IF($D225="", "", IFERROR(INDEX('Types, Rates &amp; Payments'!$E$11:$E$22, MATCH($D225, 'Types, Rates &amp; Payments'!$C$11:$C$22, 0)), ""))</f>
        <v/>
      </c>
      <c r="K225" s="54"/>
      <c r="L225" s="53" t="str">
        <f>IF($O225="", "", IF($E225=$Y$5, IF($D225="", "", $D225), IF(IFERROR(INDEX('Types, Rates &amp; Payments'!$D$32:$D$39, MATCH($O225, 'Types, Rates &amp; Payments'!$C$32:$C$39, 0)), "")="", "", IFERROR(INDEX('Types, Rates &amp; Payments'!$D$32:$D$39, MATCH($O225, 'Types, Rates &amp; Payments'!$C$32:$C$39, 0)), ""))))</f>
        <v/>
      </c>
      <c r="M225" s="54"/>
      <c r="O225" s="11" t="str">
        <f t="shared" si="68"/>
        <v/>
      </c>
      <c r="Q225" s="64">
        <f t="shared" ca="1" si="69"/>
        <v>0</v>
      </c>
      <c r="S225" s="11" t="str">
        <f t="shared" si="70"/>
        <v>Apr 2020</v>
      </c>
      <c r="U225" s="11" t="str">
        <f t="shared" si="71"/>
        <v/>
      </c>
      <c r="W225" s="11" t="str">
        <f t="shared" si="72"/>
        <v/>
      </c>
      <c r="Y225" s="11" t="str">
        <f t="shared" si="73"/>
        <v/>
      </c>
      <c r="AA225" s="49" t="str">
        <f t="shared" ca="1" si="74"/>
        <v/>
      </c>
      <c r="AB225" s="46" t="str">
        <f t="shared" ca="1" si="75"/>
        <v/>
      </c>
      <c r="AD225" s="49" t="str">
        <f t="shared" ca="1" si="76"/>
        <v/>
      </c>
      <c r="AE225" s="46" t="str">
        <f t="shared" ca="1" si="77"/>
        <v/>
      </c>
      <c r="AG225" s="11" t="str">
        <f t="shared" si="78"/>
        <v>CL</v>
      </c>
      <c r="AH225" s="35" t="str">
        <f t="shared" si="63"/>
        <v/>
      </c>
      <c r="AI225" s="15" t="str">
        <f t="shared" si="79"/>
        <v/>
      </c>
      <c r="AJ225" s="15" t="str">
        <f t="shared" si="80"/>
        <v>X</v>
      </c>
      <c r="AK225" s="38" t="str">
        <f t="shared" si="81"/>
        <v/>
      </c>
    </row>
    <row r="226" spans="1:37" x14ac:dyDescent="0.25">
      <c r="A226" s="62" t="str">
        <f t="shared" ca="1" si="64"/>
        <v/>
      </c>
      <c r="B226" s="145">
        <f t="shared" si="65"/>
        <v>43924</v>
      </c>
      <c r="C226" s="62" t="str">
        <f t="shared" ca="1" si="66"/>
        <v/>
      </c>
      <c r="D226" s="159"/>
      <c r="E226" s="122" t="str">
        <f t="shared" si="67"/>
        <v/>
      </c>
      <c r="F226" s="163"/>
      <c r="G226" s="164"/>
      <c r="H226" s="54"/>
      <c r="I226" s="49" t="str">
        <f>IF($D226="", "", IFERROR(INDEX('Types, Rates &amp; Payments'!$D$11:$D$22, MATCH($D226, 'Types, Rates &amp; Payments'!$C$11:$C$22, 0))+$F226, ""))</f>
        <v/>
      </c>
      <c r="J226" s="46" t="str">
        <f>IF($D226="", "", IFERROR(INDEX('Types, Rates &amp; Payments'!$E$11:$E$22, MATCH($D226, 'Types, Rates &amp; Payments'!$C$11:$C$22, 0)), ""))</f>
        <v/>
      </c>
      <c r="K226" s="54"/>
      <c r="L226" s="53" t="str">
        <f>IF($O226="", "", IF($E226=$Y$5, IF($D226="", "", $D226), IF(IFERROR(INDEX('Types, Rates &amp; Payments'!$D$32:$D$39, MATCH($O226, 'Types, Rates &amp; Payments'!$C$32:$C$39, 0)), "")="", "", IFERROR(INDEX('Types, Rates &amp; Payments'!$D$32:$D$39, MATCH($O226, 'Types, Rates &amp; Payments'!$C$32:$C$39, 0)), ""))))</f>
        <v>Half Day</v>
      </c>
      <c r="M226" s="54"/>
      <c r="O226" s="11" t="str">
        <f t="shared" si="68"/>
        <v>Friday</v>
      </c>
      <c r="Q226" s="64">
        <f t="shared" ca="1" si="69"/>
        <v>0</v>
      </c>
      <c r="S226" s="11" t="str">
        <f t="shared" si="70"/>
        <v>Apr 2020</v>
      </c>
      <c r="U226" s="11" t="str">
        <f t="shared" si="71"/>
        <v/>
      </c>
      <c r="W226" s="11" t="str">
        <f t="shared" si="72"/>
        <v/>
      </c>
      <c r="Y226" s="11" t="str">
        <f t="shared" si="73"/>
        <v/>
      </c>
      <c r="AA226" s="49" t="str">
        <f t="shared" ca="1" si="74"/>
        <v/>
      </c>
      <c r="AB226" s="46" t="str">
        <f t="shared" ca="1" si="75"/>
        <v/>
      </c>
      <c r="AD226" s="49" t="str">
        <f t="shared" ca="1" si="76"/>
        <v/>
      </c>
      <c r="AE226" s="46" t="str">
        <f t="shared" ca="1" si="77"/>
        <v/>
      </c>
      <c r="AG226" s="11" t="str">
        <f t="shared" si="78"/>
        <v>OP</v>
      </c>
      <c r="AH226" s="35" t="str">
        <f t="shared" si="63"/>
        <v/>
      </c>
      <c r="AI226" s="15" t="str">
        <f t="shared" si="79"/>
        <v/>
      </c>
      <c r="AJ226" s="15" t="str">
        <f t="shared" si="80"/>
        <v/>
      </c>
      <c r="AK226" s="38" t="str">
        <f t="shared" si="81"/>
        <v/>
      </c>
    </row>
    <row r="227" spans="1:37" x14ac:dyDescent="0.25">
      <c r="A227" s="62" t="str">
        <f t="shared" ca="1" si="64"/>
        <v/>
      </c>
      <c r="B227" s="145">
        <f t="shared" si="65"/>
        <v>43925</v>
      </c>
      <c r="C227" s="62" t="str">
        <f t="shared" ca="1" si="66"/>
        <v/>
      </c>
      <c r="D227" s="159"/>
      <c r="E227" s="122" t="str">
        <f t="shared" si="67"/>
        <v/>
      </c>
      <c r="F227" s="163"/>
      <c r="G227" s="164"/>
      <c r="H227" s="54"/>
      <c r="I227" s="49" t="str">
        <f>IF($D227="", "", IFERROR(INDEX('Types, Rates &amp; Payments'!$D$11:$D$22, MATCH($D227, 'Types, Rates &amp; Payments'!$C$11:$C$22, 0))+$F227, ""))</f>
        <v/>
      </c>
      <c r="J227" s="46" t="str">
        <f>IF($D227="", "", IFERROR(INDEX('Types, Rates &amp; Payments'!$E$11:$E$22, MATCH($D227, 'Types, Rates &amp; Payments'!$C$11:$C$22, 0)), ""))</f>
        <v/>
      </c>
      <c r="K227" s="54"/>
      <c r="L227" s="53" t="str">
        <f>IF($O227="", "", IF($E227=$Y$5, IF($D227="", "", $D227), IF(IFERROR(INDEX('Types, Rates &amp; Payments'!$D$32:$D$39, MATCH($O227, 'Types, Rates &amp; Payments'!$C$32:$C$39, 0)), "")="", "", IFERROR(INDEX('Types, Rates &amp; Payments'!$D$32:$D$39, MATCH($O227, 'Types, Rates &amp; Payments'!$C$32:$C$39, 0)), ""))))</f>
        <v/>
      </c>
      <c r="M227" s="54"/>
      <c r="O227" s="11" t="str">
        <f t="shared" si="68"/>
        <v>Saturday</v>
      </c>
      <c r="Q227" s="64">
        <f t="shared" ca="1" si="69"/>
        <v>0</v>
      </c>
      <c r="S227" s="11" t="str">
        <f t="shared" si="70"/>
        <v>Apr 2020</v>
      </c>
      <c r="U227" s="11" t="str">
        <f t="shared" si="71"/>
        <v/>
      </c>
      <c r="W227" s="11" t="str">
        <f t="shared" si="72"/>
        <v/>
      </c>
      <c r="Y227" s="11" t="str">
        <f t="shared" si="73"/>
        <v/>
      </c>
      <c r="AA227" s="49" t="str">
        <f t="shared" ca="1" si="74"/>
        <v/>
      </c>
      <c r="AB227" s="46" t="str">
        <f t="shared" ca="1" si="75"/>
        <v/>
      </c>
      <c r="AD227" s="49" t="str">
        <f t="shared" ca="1" si="76"/>
        <v/>
      </c>
      <c r="AE227" s="46" t="str">
        <f t="shared" ca="1" si="77"/>
        <v/>
      </c>
      <c r="AG227" s="11" t="str">
        <f t="shared" si="78"/>
        <v>WE</v>
      </c>
      <c r="AH227" s="35" t="str">
        <f t="shared" si="63"/>
        <v/>
      </c>
      <c r="AI227" s="15" t="str">
        <f t="shared" si="79"/>
        <v>X</v>
      </c>
      <c r="AJ227" s="15" t="str">
        <f t="shared" si="80"/>
        <v/>
      </c>
      <c r="AK227" s="38" t="str">
        <f t="shared" si="81"/>
        <v/>
      </c>
    </row>
    <row r="228" spans="1:37" x14ac:dyDescent="0.25">
      <c r="A228" s="62" t="str">
        <f t="shared" ca="1" si="64"/>
        <v/>
      </c>
      <c r="B228" s="145">
        <f t="shared" si="65"/>
        <v>43926</v>
      </c>
      <c r="C228" s="62" t="str">
        <f t="shared" ca="1" si="66"/>
        <v/>
      </c>
      <c r="D228" s="159"/>
      <c r="E228" s="122" t="str">
        <f t="shared" si="67"/>
        <v/>
      </c>
      <c r="F228" s="163"/>
      <c r="G228" s="164"/>
      <c r="H228" s="54"/>
      <c r="I228" s="49" t="str">
        <f>IF($D228="", "", IFERROR(INDEX('Types, Rates &amp; Payments'!$D$11:$D$22, MATCH($D228, 'Types, Rates &amp; Payments'!$C$11:$C$22, 0))+$F228, ""))</f>
        <v/>
      </c>
      <c r="J228" s="46" t="str">
        <f>IF($D228="", "", IFERROR(INDEX('Types, Rates &amp; Payments'!$E$11:$E$22, MATCH($D228, 'Types, Rates &amp; Payments'!$C$11:$C$22, 0)), ""))</f>
        <v/>
      </c>
      <c r="K228" s="54"/>
      <c r="L228" s="53" t="str">
        <f>IF($O228="", "", IF($E228=$Y$5, IF($D228="", "", $D228), IF(IFERROR(INDEX('Types, Rates &amp; Payments'!$D$32:$D$39, MATCH($O228, 'Types, Rates &amp; Payments'!$C$32:$C$39, 0)), "")="", "", IFERROR(INDEX('Types, Rates &amp; Payments'!$D$32:$D$39, MATCH($O228, 'Types, Rates &amp; Payments'!$C$32:$C$39, 0)), ""))))</f>
        <v/>
      </c>
      <c r="M228" s="54"/>
      <c r="O228" s="11" t="str">
        <f t="shared" si="68"/>
        <v>Sunday</v>
      </c>
      <c r="Q228" s="64">
        <f t="shared" ca="1" si="69"/>
        <v>0</v>
      </c>
      <c r="S228" s="11" t="str">
        <f t="shared" si="70"/>
        <v>Apr 2020</v>
      </c>
      <c r="U228" s="11" t="str">
        <f t="shared" si="71"/>
        <v/>
      </c>
      <c r="W228" s="11" t="str">
        <f t="shared" si="72"/>
        <v/>
      </c>
      <c r="Y228" s="11" t="str">
        <f t="shared" si="73"/>
        <v/>
      </c>
      <c r="AA228" s="49" t="str">
        <f t="shared" ca="1" si="74"/>
        <v/>
      </c>
      <c r="AB228" s="46" t="str">
        <f t="shared" ca="1" si="75"/>
        <v/>
      </c>
      <c r="AD228" s="49" t="str">
        <f t="shared" ca="1" si="76"/>
        <v/>
      </c>
      <c r="AE228" s="46" t="str">
        <f t="shared" ca="1" si="77"/>
        <v/>
      </c>
      <c r="AG228" s="11" t="str">
        <f t="shared" si="78"/>
        <v>WE</v>
      </c>
      <c r="AH228" s="35" t="str">
        <f t="shared" si="63"/>
        <v/>
      </c>
      <c r="AI228" s="15" t="str">
        <f t="shared" si="79"/>
        <v>X</v>
      </c>
      <c r="AJ228" s="15" t="str">
        <f t="shared" si="80"/>
        <v/>
      </c>
      <c r="AK228" s="38" t="str">
        <f t="shared" si="81"/>
        <v/>
      </c>
    </row>
    <row r="229" spans="1:37" x14ac:dyDescent="0.25">
      <c r="A229" s="62" t="str">
        <f t="shared" ca="1" si="64"/>
        <v/>
      </c>
      <c r="B229" s="145">
        <f t="shared" si="65"/>
        <v>43927</v>
      </c>
      <c r="C229" s="62" t="str">
        <f t="shared" ca="1" si="66"/>
        <v/>
      </c>
      <c r="D229" s="159"/>
      <c r="E229" s="122" t="str">
        <f t="shared" si="67"/>
        <v/>
      </c>
      <c r="F229" s="163"/>
      <c r="G229" s="164"/>
      <c r="H229" s="54"/>
      <c r="I229" s="49" t="str">
        <f>IF($D229="", "", IFERROR(INDEX('Types, Rates &amp; Payments'!$D$11:$D$22, MATCH($D229, 'Types, Rates &amp; Payments'!$C$11:$C$22, 0))+$F229, ""))</f>
        <v/>
      </c>
      <c r="J229" s="46" t="str">
        <f>IF($D229="", "", IFERROR(INDEX('Types, Rates &amp; Payments'!$E$11:$E$22, MATCH($D229, 'Types, Rates &amp; Payments'!$C$11:$C$22, 0)), ""))</f>
        <v/>
      </c>
      <c r="K229" s="54"/>
      <c r="L229" s="53" t="str">
        <f>IF($O229="", "", IF($E229=$Y$5, IF($D229="", "", $D229), IF(IFERROR(INDEX('Types, Rates &amp; Payments'!$D$32:$D$39, MATCH($O229, 'Types, Rates &amp; Payments'!$C$32:$C$39, 0)), "")="", "", IFERROR(INDEX('Types, Rates &amp; Payments'!$D$32:$D$39, MATCH($O229, 'Types, Rates &amp; Payments'!$C$32:$C$39, 0)), ""))))</f>
        <v/>
      </c>
      <c r="M229" s="54"/>
      <c r="O229" s="11" t="str">
        <f t="shared" si="68"/>
        <v/>
      </c>
      <c r="Q229" s="64">
        <f t="shared" ca="1" si="69"/>
        <v>0</v>
      </c>
      <c r="S229" s="11" t="str">
        <f t="shared" si="70"/>
        <v>Apr 2020</v>
      </c>
      <c r="U229" s="11" t="str">
        <f t="shared" si="71"/>
        <v/>
      </c>
      <c r="W229" s="11" t="str">
        <f t="shared" si="72"/>
        <v/>
      </c>
      <c r="Y229" s="11" t="str">
        <f t="shared" si="73"/>
        <v/>
      </c>
      <c r="AA229" s="49" t="str">
        <f t="shared" ca="1" si="74"/>
        <v/>
      </c>
      <c r="AB229" s="46" t="str">
        <f t="shared" ca="1" si="75"/>
        <v/>
      </c>
      <c r="AD229" s="49" t="str">
        <f t="shared" ca="1" si="76"/>
        <v/>
      </c>
      <c r="AE229" s="46" t="str">
        <f t="shared" ca="1" si="77"/>
        <v/>
      </c>
      <c r="AG229" s="11" t="str">
        <f t="shared" si="78"/>
        <v>SH</v>
      </c>
      <c r="AH229" s="35" t="str">
        <f t="shared" si="63"/>
        <v/>
      </c>
      <c r="AI229" s="15" t="str">
        <f t="shared" si="79"/>
        <v/>
      </c>
      <c r="AJ229" s="15" t="str">
        <f t="shared" si="80"/>
        <v/>
      </c>
      <c r="AK229" s="38" t="str">
        <f t="shared" si="81"/>
        <v>X</v>
      </c>
    </row>
    <row r="230" spans="1:37" x14ac:dyDescent="0.25">
      <c r="A230" s="62" t="str">
        <f t="shared" ca="1" si="64"/>
        <v/>
      </c>
      <c r="B230" s="145">
        <f t="shared" si="65"/>
        <v>43928</v>
      </c>
      <c r="C230" s="62" t="str">
        <f t="shared" ca="1" si="66"/>
        <v/>
      </c>
      <c r="D230" s="159"/>
      <c r="E230" s="122" t="str">
        <f t="shared" si="67"/>
        <v/>
      </c>
      <c r="F230" s="163"/>
      <c r="G230" s="164"/>
      <c r="H230" s="54"/>
      <c r="I230" s="49" t="str">
        <f>IF($D230="", "", IFERROR(INDEX('Types, Rates &amp; Payments'!$D$11:$D$22, MATCH($D230, 'Types, Rates &amp; Payments'!$C$11:$C$22, 0))+$F230, ""))</f>
        <v/>
      </c>
      <c r="J230" s="46" t="str">
        <f>IF($D230="", "", IFERROR(INDEX('Types, Rates &amp; Payments'!$E$11:$E$22, MATCH($D230, 'Types, Rates &amp; Payments'!$C$11:$C$22, 0)), ""))</f>
        <v/>
      </c>
      <c r="K230" s="54"/>
      <c r="L230" s="53" t="str">
        <f>IF($O230="", "", IF($E230=$Y$5, IF($D230="", "", $D230), IF(IFERROR(INDEX('Types, Rates &amp; Payments'!$D$32:$D$39, MATCH($O230, 'Types, Rates &amp; Payments'!$C$32:$C$39, 0)), "")="", "", IFERROR(INDEX('Types, Rates &amp; Payments'!$D$32:$D$39, MATCH($O230, 'Types, Rates &amp; Payments'!$C$32:$C$39, 0)), ""))))</f>
        <v/>
      </c>
      <c r="M230" s="54"/>
      <c r="O230" s="11" t="str">
        <f t="shared" si="68"/>
        <v/>
      </c>
      <c r="Q230" s="64">
        <f t="shared" ca="1" si="69"/>
        <v>0</v>
      </c>
      <c r="S230" s="11" t="str">
        <f t="shared" si="70"/>
        <v>Apr 2020</v>
      </c>
      <c r="U230" s="11" t="str">
        <f t="shared" si="71"/>
        <v/>
      </c>
      <c r="W230" s="11" t="str">
        <f t="shared" si="72"/>
        <v/>
      </c>
      <c r="Y230" s="11" t="str">
        <f t="shared" si="73"/>
        <v/>
      </c>
      <c r="AA230" s="49" t="str">
        <f t="shared" ca="1" si="74"/>
        <v/>
      </c>
      <c r="AB230" s="46" t="str">
        <f t="shared" ca="1" si="75"/>
        <v/>
      </c>
      <c r="AD230" s="49" t="str">
        <f t="shared" ca="1" si="76"/>
        <v/>
      </c>
      <c r="AE230" s="46" t="str">
        <f t="shared" ca="1" si="77"/>
        <v/>
      </c>
      <c r="AG230" s="11" t="str">
        <f t="shared" si="78"/>
        <v>SH</v>
      </c>
      <c r="AH230" s="35" t="str">
        <f t="shared" si="63"/>
        <v/>
      </c>
      <c r="AI230" s="15" t="str">
        <f t="shared" si="79"/>
        <v/>
      </c>
      <c r="AJ230" s="15" t="str">
        <f t="shared" si="80"/>
        <v/>
      </c>
      <c r="AK230" s="38" t="str">
        <f t="shared" si="81"/>
        <v>X</v>
      </c>
    </row>
    <row r="231" spans="1:37" x14ac:dyDescent="0.25">
      <c r="A231" s="62" t="str">
        <f t="shared" ca="1" si="64"/>
        <v/>
      </c>
      <c r="B231" s="145">
        <f t="shared" si="65"/>
        <v>43929</v>
      </c>
      <c r="C231" s="62" t="str">
        <f t="shared" ca="1" si="66"/>
        <v/>
      </c>
      <c r="D231" s="159"/>
      <c r="E231" s="122" t="str">
        <f t="shared" si="67"/>
        <v/>
      </c>
      <c r="F231" s="163"/>
      <c r="G231" s="164"/>
      <c r="H231" s="54"/>
      <c r="I231" s="49" t="str">
        <f>IF($D231="", "", IFERROR(INDEX('Types, Rates &amp; Payments'!$D$11:$D$22, MATCH($D231, 'Types, Rates &amp; Payments'!$C$11:$C$22, 0))+$F231, ""))</f>
        <v/>
      </c>
      <c r="J231" s="46" t="str">
        <f>IF($D231="", "", IFERROR(INDEX('Types, Rates &amp; Payments'!$E$11:$E$22, MATCH($D231, 'Types, Rates &amp; Payments'!$C$11:$C$22, 0)), ""))</f>
        <v/>
      </c>
      <c r="K231" s="54"/>
      <c r="L231" s="53" t="str">
        <f>IF($O231="", "", IF($E231=$Y$5, IF($D231="", "", $D231), IF(IFERROR(INDEX('Types, Rates &amp; Payments'!$D$32:$D$39, MATCH($O231, 'Types, Rates &amp; Payments'!$C$32:$C$39, 0)), "")="", "", IFERROR(INDEX('Types, Rates &amp; Payments'!$D$32:$D$39, MATCH($O231, 'Types, Rates &amp; Payments'!$C$32:$C$39, 0)), ""))))</f>
        <v/>
      </c>
      <c r="M231" s="54"/>
      <c r="O231" s="11" t="str">
        <f t="shared" si="68"/>
        <v/>
      </c>
      <c r="Q231" s="64">
        <f t="shared" ca="1" si="69"/>
        <v>0</v>
      </c>
      <c r="S231" s="11" t="str">
        <f t="shared" si="70"/>
        <v>Apr 2020</v>
      </c>
      <c r="U231" s="11" t="str">
        <f t="shared" si="71"/>
        <v/>
      </c>
      <c r="W231" s="11" t="str">
        <f t="shared" si="72"/>
        <v/>
      </c>
      <c r="Y231" s="11" t="str">
        <f t="shared" si="73"/>
        <v/>
      </c>
      <c r="AA231" s="49" t="str">
        <f t="shared" ca="1" si="74"/>
        <v/>
      </c>
      <c r="AB231" s="46" t="str">
        <f t="shared" ca="1" si="75"/>
        <v/>
      </c>
      <c r="AD231" s="49" t="str">
        <f t="shared" ca="1" si="76"/>
        <v/>
      </c>
      <c r="AE231" s="46" t="str">
        <f t="shared" ca="1" si="77"/>
        <v/>
      </c>
      <c r="AG231" s="11" t="str">
        <f t="shared" si="78"/>
        <v>SH</v>
      </c>
      <c r="AH231" s="35" t="str">
        <f t="shared" si="63"/>
        <v/>
      </c>
      <c r="AI231" s="15" t="str">
        <f t="shared" si="79"/>
        <v/>
      </c>
      <c r="AJ231" s="15" t="str">
        <f t="shared" si="80"/>
        <v/>
      </c>
      <c r="AK231" s="38" t="str">
        <f t="shared" si="81"/>
        <v>X</v>
      </c>
    </row>
    <row r="232" spans="1:37" x14ac:dyDescent="0.25">
      <c r="A232" s="62" t="str">
        <f t="shared" ca="1" si="64"/>
        <v/>
      </c>
      <c r="B232" s="145">
        <f t="shared" si="65"/>
        <v>43930</v>
      </c>
      <c r="C232" s="62" t="str">
        <f t="shared" ca="1" si="66"/>
        <v/>
      </c>
      <c r="D232" s="159"/>
      <c r="E232" s="122" t="str">
        <f t="shared" si="67"/>
        <v/>
      </c>
      <c r="F232" s="163"/>
      <c r="G232" s="164"/>
      <c r="H232" s="54"/>
      <c r="I232" s="49" t="str">
        <f>IF($D232="", "", IFERROR(INDEX('Types, Rates &amp; Payments'!$D$11:$D$22, MATCH($D232, 'Types, Rates &amp; Payments'!$C$11:$C$22, 0))+$F232, ""))</f>
        <v/>
      </c>
      <c r="J232" s="46" t="str">
        <f>IF($D232="", "", IFERROR(INDEX('Types, Rates &amp; Payments'!$E$11:$E$22, MATCH($D232, 'Types, Rates &amp; Payments'!$C$11:$C$22, 0)), ""))</f>
        <v/>
      </c>
      <c r="K232" s="54"/>
      <c r="L232" s="53" t="str">
        <f>IF($O232="", "", IF($E232=$Y$5, IF($D232="", "", $D232), IF(IFERROR(INDEX('Types, Rates &amp; Payments'!$D$32:$D$39, MATCH($O232, 'Types, Rates &amp; Payments'!$C$32:$C$39, 0)), "")="", "", IFERROR(INDEX('Types, Rates &amp; Payments'!$D$32:$D$39, MATCH($O232, 'Types, Rates &amp; Payments'!$C$32:$C$39, 0)), ""))))</f>
        <v/>
      </c>
      <c r="M232" s="54"/>
      <c r="O232" s="11" t="str">
        <f t="shared" si="68"/>
        <v/>
      </c>
      <c r="Q232" s="64">
        <f t="shared" ca="1" si="69"/>
        <v>0</v>
      </c>
      <c r="S232" s="11" t="str">
        <f t="shared" si="70"/>
        <v>Apr 2020</v>
      </c>
      <c r="U232" s="11" t="str">
        <f t="shared" si="71"/>
        <v/>
      </c>
      <c r="W232" s="11" t="str">
        <f t="shared" si="72"/>
        <v/>
      </c>
      <c r="Y232" s="11" t="str">
        <f t="shared" si="73"/>
        <v/>
      </c>
      <c r="AA232" s="49" t="str">
        <f t="shared" ca="1" si="74"/>
        <v/>
      </c>
      <c r="AB232" s="46" t="str">
        <f t="shared" ca="1" si="75"/>
        <v/>
      </c>
      <c r="AD232" s="49" t="str">
        <f t="shared" ca="1" si="76"/>
        <v/>
      </c>
      <c r="AE232" s="46" t="str">
        <f t="shared" ca="1" si="77"/>
        <v/>
      </c>
      <c r="AG232" s="11" t="str">
        <f t="shared" si="78"/>
        <v>SH</v>
      </c>
      <c r="AH232" s="35" t="str">
        <f t="shared" si="63"/>
        <v/>
      </c>
      <c r="AI232" s="15" t="str">
        <f t="shared" si="79"/>
        <v/>
      </c>
      <c r="AJ232" s="15" t="str">
        <f t="shared" si="80"/>
        <v>X</v>
      </c>
      <c r="AK232" s="38" t="str">
        <f t="shared" si="81"/>
        <v>X</v>
      </c>
    </row>
    <row r="233" spans="1:37" x14ac:dyDescent="0.25">
      <c r="A233" s="62" t="str">
        <f t="shared" ca="1" si="64"/>
        <v/>
      </c>
      <c r="B233" s="145">
        <f t="shared" si="65"/>
        <v>43931</v>
      </c>
      <c r="C233" s="62" t="str">
        <f t="shared" ca="1" si="66"/>
        <v/>
      </c>
      <c r="D233" s="159"/>
      <c r="E233" s="122" t="str">
        <f t="shared" si="67"/>
        <v/>
      </c>
      <c r="F233" s="163"/>
      <c r="G233" s="164"/>
      <c r="H233" s="54"/>
      <c r="I233" s="49" t="str">
        <f>IF($D233="", "", IFERROR(INDEX('Types, Rates &amp; Payments'!$D$11:$D$22, MATCH($D233, 'Types, Rates &amp; Payments'!$C$11:$C$22, 0))+$F233, ""))</f>
        <v/>
      </c>
      <c r="J233" s="46" t="str">
        <f>IF($D233="", "", IFERROR(INDEX('Types, Rates &amp; Payments'!$E$11:$E$22, MATCH($D233, 'Types, Rates &amp; Payments'!$C$11:$C$22, 0)), ""))</f>
        <v/>
      </c>
      <c r="K233" s="54"/>
      <c r="L233" s="53" t="str">
        <f>IF($O233="", "", IF($E233=$Y$5, IF($D233="", "", $D233), IF(IFERROR(INDEX('Types, Rates &amp; Payments'!$D$32:$D$39, MATCH($O233, 'Types, Rates &amp; Payments'!$C$32:$C$39, 0)), "")="", "", IFERROR(INDEX('Types, Rates &amp; Payments'!$D$32:$D$39, MATCH($O233, 'Types, Rates &amp; Payments'!$C$32:$C$39, 0)), ""))))</f>
        <v/>
      </c>
      <c r="M233" s="54"/>
      <c r="O233" s="11" t="str">
        <f t="shared" si="68"/>
        <v/>
      </c>
      <c r="Q233" s="64">
        <f t="shared" ca="1" si="69"/>
        <v>0</v>
      </c>
      <c r="S233" s="11" t="str">
        <f t="shared" si="70"/>
        <v>Apr 2020</v>
      </c>
      <c r="U233" s="11" t="str">
        <f t="shared" si="71"/>
        <v/>
      </c>
      <c r="W233" s="11" t="str">
        <f t="shared" si="72"/>
        <v/>
      </c>
      <c r="Y233" s="11" t="str">
        <f t="shared" si="73"/>
        <v/>
      </c>
      <c r="AA233" s="49" t="str">
        <f t="shared" ca="1" si="74"/>
        <v/>
      </c>
      <c r="AB233" s="46" t="str">
        <f t="shared" ca="1" si="75"/>
        <v/>
      </c>
      <c r="AD233" s="49" t="str">
        <f t="shared" ca="1" si="76"/>
        <v/>
      </c>
      <c r="AE233" s="46" t="str">
        <f t="shared" ca="1" si="77"/>
        <v/>
      </c>
      <c r="AG233" s="11" t="str">
        <f t="shared" si="78"/>
        <v>SH</v>
      </c>
      <c r="AH233" s="35" t="str">
        <f t="shared" si="63"/>
        <v>X</v>
      </c>
      <c r="AI233" s="15" t="str">
        <f t="shared" si="79"/>
        <v/>
      </c>
      <c r="AJ233" s="15" t="str">
        <f t="shared" si="80"/>
        <v/>
      </c>
      <c r="AK233" s="38" t="str">
        <f t="shared" si="81"/>
        <v>X</v>
      </c>
    </row>
    <row r="234" spans="1:37" x14ac:dyDescent="0.25">
      <c r="A234" s="62" t="str">
        <f t="shared" ca="1" si="64"/>
        <v/>
      </c>
      <c r="B234" s="145">
        <f t="shared" si="65"/>
        <v>43932</v>
      </c>
      <c r="C234" s="62" t="str">
        <f t="shared" ca="1" si="66"/>
        <v/>
      </c>
      <c r="D234" s="159"/>
      <c r="E234" s="122" t="str">
        <f t="shared" si="67"/>
        <v/>
      </c>
      <c r="F234" s="163"/>
      <c r="G234" s="164"/>
      <c r="H234" s="54"/>
      <c r="I234" s="49" t="str">
        <f>IF($D234="", "", IFERROR(INDEX('Types, Rates &amp; Payments'!$D$11:$D$22, MATCH($D234, 'Types, Rates &amp; Payments'!$C$11:$C$22, 0))+$F234, ""))</f>
        <v/>
      </c>
      <c r="J234" s="46" t="str">
        <f>IF($D234="", "", IFERROR(INDEX('Types, Rates &amp; Payments'!$E$11:$E$22, MATCH($D234, 'Types, Rates &amp; Payments'!$C$11:$C$22, 0)), ""))</f>
        <v/>
      </c>
      <c r="K234" s="54"/>
      <c r="L234" s="53" t="str">
        <f>IF($O234="", "", IF($E234=$Y$5, IF($D234="", "", $D234), IF(IFERROR(INDEX('Types, Rates &amp; Payments'!$D$32:$D$39, MATCH($O234, 'Types, Rates &amp; Payments'!$C$32:$C$39, 0)), "")="", "", IFERROR(INDEX('Types, Rates &amp; Payments'!$D$32:$D$39, MATCH($O234, 'Types, Rates &amp; Payments'!$C$32:$C$39, 0)), ""))))</f>
        <v/>
      </c>
      <c r="M234" s="54"/>
      <c r="O234" s="11" t="str">
        <f t="shared" si="68"/>
        <v/>
      </c>
      <c r="Q234" s="64">
        <f t="shared" ca="1" si="69"/>
        <v>0</v>
      </c>
      <c r="S234" s="11" t="str">
        <f t="shared" si="70"/>
        <v>Apr 2020</v>
      </c>
      <c r="U234" s="11" t="str">
        <f t="shared" si="71"/>
        <v/>
      </c>
      <c r="W234" s="11" t="str">
        <f t="shared" si="72"/>
        <v/>
      </c>
      <c r="Y234" s="11" t="str">
        <f t="shared" si="73"/>
        <v/>
      </c>
      <c r="AA234" s="49" t="str">
        <f t="shared" ca="1" si="74"/>
        <v/>
      </c>
      <c r="AB234" s="46" t="str">
        <f t="shared" ca="1" si="75"/>
        <v/>
      </c>
      <c r="AD234" s="49" t="str">
        <f t="shared" ca="1" si="76"/>
        <v/>
      </c>
      <c r="AE234" s="46" t="str">
        <f t="shared" ca="1" si="77"/>
        <v/>
      </c>
      <c r="AG234" s="11" t="str">
        <f t="shared" si="78"/>
        <v>SH</v>
      </c>
      <c r="AH234" s="35" t="str">
        <f t="shared" si="63"/>
        <v/>
      </c>
      <c r="AI234" s="15" t="str">
        <f t="shared" si="79"/>
        <v>X</v>
      </c>
      <c r="AJ234" s="15" t="str">
        <f t="shared" si="80"/>
        <v/>
      </c>
      <c r="AK234" s="38" t="str">
        <f t="shared" si="81"/>
        <v>X</v>
      </c>
    </row>
    <row r="235" spans="1:37" x14ac:dyDescent="0.25">
      <c r="A235" s="62" t="str">
        <f t="shared" ca="1" si="64"/>
        <v/>
      </c>
      <c r="B235" s="145">
        <f t="shared" si="65"/>
        <v>43933</v>
      </c>
      <c r="C235" s="62" t="str">
        <f t="shared" ca="1" si="66"/>
        <v/>
      </c>
      <c r="D235" s="159"/>
      <c r="E235" s="122" t="str">
        <f t="shared" si="67"/>
        <v/>
      </c>
      <c r="F235" s="163"/>
      <c r="G235" s="164"/>
      <c r="H235" s="54"/>
      <c r="I235" s="49" t="str">
        <f>IF($D235="", "", IFERROR(INDEX('Types, Rates &amp; Payments'!$D$11:$D$22, MATCH($D235, 'Types, Rates &amp; Payments'!$C$11:$C$22, 0))+$F235, ""))</f>
        <v/>
      </c>
      <c r="J235" s="46" t="str">
        <f>IF($D235="", "", IFERROR(INDEX('Types, Rates &amp; Payments'!$E$11:$E$22, MATCH($D235, 'Types, Rates &amp; Payments'!$C$11:$C$22, 0)), ""))</f>
        <v/>
      </c>
      <c r="K235" s="54"/>
      <c r="L235" s="53" t="str">
        <f>IF($O235="", "", IF($E235=$Y$5, IF($D235="", "", $D235), IF(IFERROR(INDEX('Types, Rates &amp; Payments'!$D$32:$D$39, MATCH($O235, 'Types, Rates &amp; Payments'!$C$32:$C$39, 0)), "")="", "", IFERROR(INDEX('Types, Rates &amp; Payments'!$D$32:$D$39, MATCH($O235, 'Types, Rates &amp; Payments'!$C$32:$C$39, 0)), ""))))</f>
        <v/>
      </c>
      <c r="M235" s="54"/>
      <c r="O235" s="11" t="str">
        <f t="shared" si="68"/>
        <v/>
      </c>
      <c r="Q235" s="64">
        <f t="shared" ca="1" si="69"/>
        <v>0</v>
      </c>
      <c r="S235" s="11" t="str">
        <f t="shared" si="70"/>
        <v>Apr 2020</v>
      </c>
      <c r="U235" s="11" t="str">
        <f t="shared" si="71"/>
        <v/>
      </c>
      <c r="W235" s="11" t="str">
        <f t="shared" si="72"/>
        <v/>
      </c>
      <c r="Y235" s="11" t="str">
        <f t="shared" si="73"/>
        <v/>
      </c>
      <c r="AA235" s="49" t="str">
        <f t="shared" ca="1" si="74"/>
        <v/>
      </c>
      <c r="AB235" s="46" t="str">
        <f t="shared" ca="1" si="75"/>
        <v/>
      </c>
      <c r="AD235" s="49" t="str">
        <f t="shared" ca="1" si="76"/>
        <v/>
      </c>
      <c r="AE235" s="46" t="str">
        <f t="shared" ca="1" si="77"/>
        <v/>
      </c>
      <c r="AG235" s="11" t="str">
        <f t="shared" si="78"/>
        <v>SH</v>
      </c>
      <c r="AH235" s="35" t="str">
        <f t="shared" si="63"/>
        <v/>
      </c>
      <c r="AI235" s="15" t="str">
        <f t="shared" si="79"/>
        <v>X</v>
      </c>
      <c r="AJ235" s="15" t="str">
        <f t="shared" si="80"/>
        <v/>
      </c>
      <c r="AK235" s="38" t="str">
        <f t="shared" si="81"/>
        <v>X</v>
      </c>
    </row>
    <row r="236" spans="1:37" x14ac:dyDescent="0.25">
      <c r="A236" s="62" t="str">
        <f t="shared" ca="1" si="64"/>
        <v/>
      </c>
      <c r="B236" s="145">
        <f t="shared" si="65"/>
        <v>43934</v>
      </c>
      <c r="C236" s="62" t="str">
        <f t="shared" ca="1" si="66"/>
        <v/>
      </c>
      <c r="D236" s="159"/>
      <c r="E236" s="122" t="str">
        <f t="shared" si="67"/>
        <v/>
      </c>
      <c r="F236" s="163"/>
      <c r="G236" s="164"/>
      <c r="H236" s="54"/>
      <c r="I236" s="49" t="str">
        <f>IF($D236="", "", IFERROR(INDEX('Types, Rates &amp; Payments'!$D$11:$D$22, MATCH($D236, 'Types, Rates &amp; Payments'!$C$11:$C$22, 0))+$F236, ""))</f>
        <v/>
      </c>
      <c r="J236" s="46" t="str">
        <f>IF($D236="", "", IFERROR(INDEX('Types, Rates &amp; Payments'!$E$11:$E$22, MATCH($D236, 'Types, Rates &amp; Payments'!$C$11:$C$22, 0)), ""))</f>
        <v/>
      </c>
      <c r="K236" s="54"/>
      <c r="L236" s="53" t="str">
        <f>IF($O236="", "", IF($E236=$Y$5, IF($D236="", "", $D236), IF(IFERROR(INDEX('Types, Rates &amp; Payments'!$D$32:$D$39, MATCH($O236, 'Types, Rates &amp; Payments'!$C$32:$C$39, 0)), "")="", "", IFERROR(INDEX('Types, Rates &amp; Payments'!$D$32:$D$39, MATCH($O236, 'Types, Rates &amp; Payments'!$C$32:$C$39, 0)), ""))))</f>
        <v/>
      </c>
      <c r="M236" s="54"/>
      <c r="O236" s="11" t="str">
        <f t="shared" si="68"/>
        <v/>
      </c>
      <c r="Q236" s="64">
        <f t="shared" ca="1" si="69"/>
        <v>0</v>
      </c>
      <c r="S236" s="11" t="str">
        <f t="shared" si="70"/>
        <v>Apr 2020</v>
      </c>
      <c r="U236" s="11" t="str">
        <f t="shared" si="71"/>
        <v/>
      </c>
      <c r="W236" s="11" t="str">
        <f t="shared" si="72"/>
        <v/>
      </c>
      <c r="Y236" s="11" t="str">
        <f t="shared" si="73"/>
        <v/>
      </c>
      <c r="AA236" s="49" t="str">
        <f t="shared" ca="1" si="74"/>
        <v/>
      </c>
      <c r="AB236" s="46" t="str">
        <f t="shared" ca="1" si="75"/>
        <v/>
      </c>
      <c r="AD236" s="49" t="str">
        <f t="shared" ca="1" si="76"/>
        <v/>
      </c>
      <c r="AE236" s="46" t="str">
        <f t="shared" ca="1" si="77"/>
        <v/>
      </c>
      <c r="AG236" s="11" t="str">
        <f t="shared" si="78"/>
        <v>SH</v>
      </c>
      <c r="AH236" s="35" t="str">
        <f t="shared" si="63"/>
        <v>X</v>
      </c>
      <c r="AI236" s="15" t="str">
        <f t="shared" si="79"/>
        <v/>
      </c>
      <c r="AJ236" s="15" t="str">
        <f t="shared" si="80"/>
        <v/>
      </c>
      <c r="AK236" s="38" t="str">
        <f t="shared" si="81"/>
        <v>X</v>
      </c>
    </row>
    <row r="237" spans="1:37" x14ac:dyDescent="0.25">
      <c r="A237" s="62" t="str">
        <f t="shared" ca="1" si="64"/>
        <v/>
      </c>
      <c r="B237" s="145">
        <f t="shared" si="65"/>
        <v>43935</v>
      </c>
      <c r="C237" s="62" t="str">
        <f t="shared" ca="1" si="66"/>
        <v/>
      </c>
      <c r="D237" s="159"/>
      <c r="E237" s="122" t="str">
        <f t="shared" si="67"/>
        <v/>
      </c>
      <c r="F237" s="163"/>
      <c r="G237" s="164"/>
      <c r="H237" s="54"/>
      <c r="I237" s="49" t="str">
        <f>IF($D237="", "", IFERROR(INDEX('Types, Rates &amp; Payments'!$D$11:$D$22, MATCH($D237, 'Types, Rates &amp; Payments'!$C$11:$C$22, 0))+$F237, ""))</f>
        <v/>
      </c>
      <c r="J237" s="46" t="str">
        <f>IF($D237="", "", IFERROR(INDEX('Types, Rates &amp; Payments'!$E$11:$E$22, MATCH($D237, 'Types, Rates &amp; Payments'!$C$11:$C$22, 0)), ""))</f>
        <v/>
      </c>
      <c r="K237" s="54"/>
      <c r="L237" s="53" t="str">
        <f>IF($O237="", "", IF($E237=$Y$5, IF($D237="", "", $D237), IF(IFERROR(INDEX('Types, Rates &amp; Payments'!$D$32:$D$39, MATCH($O237, 'Types, Rates &amp; Payments'!$C$32:$C$39, 0)), "")="", "", IFERROR(INDEX('Types, Rates &amp; Payments'!$D$32:$D$39, MATCH($O237, 'Types, Rates &amp; Payments'!$C$32:$C$39, 0)), ""))))</f>
        <v/>
      </c>
      <c r="M237" s="54"/>
      <c r="O237" s="11" t="str">
        <f t="shared" si="68"/>
        <v/>
      </c>
      <c r="Q237" s="64">
        <f t="shared" ca="1" si="69"/>
        <v>0</v>
      </c>
      <c r="S237" s="11" t="str">
        <f t="shared" si="70"/>
        <v>Apr 2020</v>
      </c>
      <c r="U237" s="11" t="str">
        <f t="shared" si="71"/>
        <v/>
      </c>
      <c r="W237" s="11" t="str">
        <f t="shared" si="72"/>
        <v/>
      </c>
      <c r="Y237" s="11" t="str">
        <f t="shared" si="73"/>
        <v/>
      </c>
      <c r="AA237" s="49" t="str">
        <f t="shared" ca="1" si="74"/>
        <v/>
      </c>
      <c r="AB237" s="46" t="str">
        <f t="shared" ca="1" si="75"/>
        <v/>
      </c>
      <c r="AD237" s="49" t="str">
        <f t="shared" ca="1" si="76"/>
        <v/>
      </c>
      <c r="AE237" s="46" t="str">
        <f t="shared" ca="1" si="77"/>
        <v/>
      </c>
      <c r="AG237" s="11" t="str">
        <f t="shared" si="78"/>
        <v>SH</v>
      </c>
      <c r="AH237" s="35" t="str">
        <f t="shared" si="63"/>
        <v/>
      </c>
      <c r="AI237" s="15" t="str">
        <f t="shared" si="79"/>
        <v/>
      </c>
      <c r="AJ237" s="15" t="str">
        <f t="shared" si="80"/>
        <v/>
      </c>
      <c r="AK237" s="38" t="str">
        <f t="shared" si="81"/>
        <v>X</v>
      </c>
    </row>
    <row r="238" spans="1:37" x14ac:dyDescent="0.25">
      <c r="A238" s="62" t="str">
        <f t="shared" ca="1" si="64"/>
        <v/>
      </c>
      <c r="B238" s="145">
        <f t="shared" si="65"/>
        <v>43936</v>
      </c>
      <c r="C238" s="62" t="str">
        <f t="shared" ca="1" si="66"/>
        <v/>
      </c>
      <c r="D238" s="159"/>
      <c r="E238" s="122" t="str">
        <f t="shared" si="67"/>
        <v/>
      </c>
      <c r="F238" s="163"/>
      <c r="G238" s="164"/>
      <c r="H238" s="54"/>
      <c r="I238" s="49" t="str">
        <f>IF($D238="", "", IFERROR(INDEX('Types, Rates &amp; Payments'!$D$11:$D$22, MATCH($D238, 'Types, Rates &amp; Payments'!$C$11:$C$22, 0))+$F238, ""))</f>
        <v/>
      </c>
      <c r="J238" s="46" t="str">
        <f>IF($D238="", "", IFERROR(INDEX('Types, Rates &amp; Payments'!$E$11:$E$22, MATCH($D238, 'Types, Rates &amp; Payments'!$C$11:$C$22, 0)), ""))</f>
        <v/>
      </c>
      <c r="K238" s="54"/>
      <c r="L238" s="53" t="str">
        <f>IF($O238="", "", IF($E238=$Y$5, IF($D238="", "", $D238), IF(IFERROR(INDEX('Types, Rates &amp; Payments'!$D$32:$D$39, MATCH($O238, 'Types, Rates &amp; Payments'!$C$32:$C$39, 0)), "")="", "", IFERROR(INDEX('Types, Rates &amp; Payments'!$D$32:$D$39, MATCH($O238, 'Types, Rates &amp; Payments'!$C$32:$C$39, 0)), ""))))</f>
        <v/>
      </c>
      <c r="M238" s="54"/>
      <c r="O238" s="11" t="str">
        <f t="shared" si="68"/>
        <v/>
      </c>
      <c r="Q238" s="64">
        <f t="shared" ca="1" si="69"/>
        <v>0</v>
      </c>
      <c r="S238" s="11" t="str">
        <f t="shared" si="70"/>
        <v>Apr 2020</v>
      </c>
      <c r="U238" s="11" t="str">
        <f t="shared" si="71"/>
        <v/>
      </c>
      <c r="W238" s="11" t="str">
        <f t="shared" si="72"/>
        <v/>
      </c>
      <c r="Y238" s="11" t="str">
        <f t="shared" si="73"/>
        <v/>
      </c>
      <c r="AA238" s="49" t="str">
        <f t="shared" ca="1" si="74"/>
        <v/>
      </c>
      <c r="AB238" s="46" t="str">
        <f t="shared" ca="1" si="75"/>
        <v/>
      </c>
      <c r="AD238" s="49" t="str">
        <f t="shared" ca="1" si="76"/>
        <v/>
      </c>
      <c r="AE238" s="46" t="str">
        <f t="shared" ca="1" si="77"/>
        <v/>
      </c>
      <c r="AG238" s="11" t="str">
        <f t="shared" si="78"/>
        <v>SH</v>
      </c>
      <c r="AH238" s="35" t="str">
        <f t="shared" si="63"/>
        <v/>
      </c>
      <c r="AI238" s="15" t="str">
        <f t="shared" si="79"/>
        <v/>
      </c>
      <c r="AJ238" s="15" t="str">
        <f t="shared" si="80"/>
        <v/>
      </c>
      <c r="AK238" s="38" t="str">
        <f t="shared" si="81"/>
        <v>X</v>
      </c>
    </row>
    <row r="239" spans="1:37" x14ac:dyDescent="0.25">
      <c r="A239" s="62" t="str">
        <f t="shared" ca="1" si="64"/>
        <v/>
      </c>
      <c r="B239" s="145">
        <f t="shared" si="65"/>
        <v>43937</v>
      </c>
      <c r="C239" s="62" t="str">
        <f t="shared" ca="1" si="66"/>
        <v/>
      </c>
      <c r="D239" s="159"/>
      <c r="E239" s="122" t="str">
        <f t="shared" si="67"/>
        <v/>
      </c>
      <c r="F239" s="163"/>
      <c r="G239" s="164"/>
      <c r="H239" s="54"/>
      <c r="I239" s="49" t="str">
        <f>IF($D239="", "", IFERROR(INDEX('Types, Rates &amp; Payments'!$D$11:$D$22, MATCH($D239, 'Types, Rates &amp; Payments'!$C$11:$C$22, 0))+$F239, ""))</f>
        <v/>
      </c>
      <c r="J239" s="46" t="str">
        <f>IF($D239="", "", IFERROR(INDEX('Types, Rates &amp; Payments'!$E$11:$E$22, MATCH($D239, 'Types, Rates &amp; Payments'!$C$11:$C$22, 0)), ""))</f>
        <v/>
      </c>
      <c r="K239" s="54"/>
      <c r="L239" s="53" t="str">
        <f>IF($O239="", "", IF($E239=$Y$5, IF($D239="", "", $D239), IF(IFERROR(INDEX('Types, Rates &amp; Payments'!$D$32:$D$39, MATCH($O239, 'Types, Rates &amp; Payments'!$C$32:$C$39, 0)), "")="", "", IFERROR(INDEX('Types, Rates &amp; Payments'!$D$32:$D$39, MATCH($O239, 'Types, Rates &amp; Payments'!$C$32:$C$39, 0)), ""))))</f>
        <v/>
      </c>
      <c r="M239" s="54"/>
      <c r="O239" s="11" t="str">
        <f t="shared" si="68"/>
        <v/>
      </c>
      <c r="Q239" s="64">
        <f t="shared" ca="1" si="69"/>
        <v>0</v>
      </c>
      <c r="S239" s="11" t="str">
        <f t="shared" si="70"/>
        <v>Apr 2020</v>
      </c>
      <c r="U239" s="11" t="str">
        <f t="shared" si="71"/>
        <v/>
      </c>
      <c r="W239" s="11" t="str">
        <f t="shared" si="72"/>
        <v/>
      </c>
      <c r="Y239" s="11" t="str">
        <f t="shared" si="73"/>
        <v/>
      </c>
      <c r="AA239" s="49" t="str">
        <f t="shared" ca="1" si="74"/>
        <v/>
      </c>
      <c r="AB239" s="46" t="str">
        <f t="shared" ca="1" si="75"/>
        <v/>
      </c>
      <c r="AD239" s="49" t="str">
        <f t="shared" ca="1" si="76"/>
        <v/>
      </c>
      <c r="AE239" s="46" t="str">
        <f t="shared" ca="1" si="77"/>
        <v/>
      </c>
      <c r="AG239" s="11" t="str">
        <f t="shared" si="78"/>
        <v>SH</v>
      </c>
      <c r="AH239" s="35" t="str">
        <f t="shared" si="63"/>
        <v/>
      </c>
      <c r="AI239" s="15" t="str">
        <f t="shared" si="79"/>
        <v/>
      </c>
      <c r="AJ239" s="15" t="str">
        <f t="shared" si="80"/>
        <v>X</v>
      </c>
      <c r="AK239" s="38" t="str">
        <f t="shared" si="81"/>
        <v>X</v>
      </c>
    </row>
    <row r="240" spans="1:37" x14ac:dyDescent="0.25">
      <c r="A240" s="62" t="str">
        <f t="shared" ca="1" si="64"/>
        <v/>
      </c>
      <c r="B240" s="145">
        <f t="shared" si="65"/>
        <v>43938</v>
      </c>
      <c r="C240" s="62" t="str">
        <f t="shared" ca="1" si="66"/>
        <v/>
      </c>
      <c r="D240" s="159"/>
      <c r="E240" s="122" t="str">
        <f t="shared" si="67"/>
        <v/>
      </c>
      <c r="F240" s="163"/>
      <c r="G240" s="164"/>
      <c r="H240" s="54"/>
      <c r="I240" s="49" t="str">
        <f>IF($D240="", "", IFERROR(INDEX('Types, Rates &amp; Payments'!$D$11:$D$22, MATCH($D240, 'Types, Rates &amp; Payments'!$C$11:$C$22, 0))+$F240, ""))</f>
        <v/>
      </c>
      <c r="J240" s="46" t="str">
        <f>IF($D240="", "", IFERROR(INDEX('Types, Rates &amp; Payments'!$E$11:$E$22, MATCH($D240, 'Types, Rates &amp; Payments'!$C$11:$C$22, 0)), ""))</f>
        <v/>
      </c>
      <c r="K240" s="54"/>
      <c r="L240" s="53" t="str">
        <f>IF($O240="", "", IF($E240=$Y$5, IF($D240="", "", $D240), IF(IFERROR(INDEX('Types, Rates &amp; Payments'!$D$32:$D$39, MATCH($O240, 'Types, Rates &amp; Payments'!$C$32:$C$39, 0)), "")="", "", IFERROR(INDEX('Types, Rates &amp; Payments'!$D$32:$D$39, MATCH($O240, 'Types, Rates &amp; Payments'!$C$32:$C$39, 0)), ""))))</f>
        <v/>
      </c>
      <c r="M240" s="54"/>
      <c r="O240" s="11" t="str">
        <f t="shared" si="68"/>
        <v/>
      </c>
      <c r="Q240" s="64">
        <f t="shared" ca="1" si="69"/>
        <v>0</v>
      </c>
      <c r="S240" s="11" t="str">
        <f t="shared" si="70"/>
        <v>Apr 2020</v>
      </c>
      <c r="U240" s="11" t="str">
        <f t="shared" si="71"/>
        <v/>
      </c>
      <c r="W240" s="11" t="str">
        <f t="shared" si="72"/>
        <v/>
      </c>
      <c r="Y240" s="11" t="str">
        <f t="shared" si="73"/>
        <v/>
      </c>
      <c r="AA240" s="49" t="str">
        <f t="shared" ca="1" si="74"/>
        <v/>
      </c>
      <c r="AB240" s="46" t="str">
        <f t="shared" ca="1" si="75"/>
        <v/>
      </c>
      <c r="AD240" s="49" t="str">
        <f t="shared" ca="1" si="76"/>
        <v/>
      </c>
      <c r="AE240" s="46" t="str">
        <f t="shared" ca="1" si="77"/>
        <v/>
      </c>
      <c r="AG240" s="11" t="str">
        <f t="shared" si="78"/>
        <v>SH</v>
      </c>
      <c r="AH240" s="35" t="str">
        <f t="shared" si="63"/>
        <v/>
      </c>
      <c r="AI240" s="15" t="str">
        <f t="shared" si="79"/>
        <v/>
      </c>
      <c r="AJ240" s="15" t="str">
        <f t="shared" si="80"/>
        <v/>
      </c>
      <c r="AK240" s="38" t="str">
        <f t="shared" si="81"/>
        <v>X</v>
      </c>
    </row>
    <row r="241" spans="1:37" x14ac:dyDescent="0.25">
      <c r="A241" s="62" t="str">
        <f t="shared" ca="1" si="64"/>
        <v/>
      </c>
      <c r="B241" s="145">
        <f t="shared" si="65"/>
        <v>43939</v>
      </c>
      <c r="C241" s="62" t="str">
        <f t="shared" ca="1" si="66"/>
        <v/>
      </c>
      <c r="D241" s="159"/>
      <c r="E241" s="122" t="str">
        <f t="shared" si="67"/>
        <v/>
      </c>
      <c r="F241" s="163"/>
      <c r="G241" s="164"/>
      <c r="H241" s="54"/>
      <c r="I241" s="49" t="str">
        <f>IF($D241="", "", IFERROR(INDEX('Types, Rates &amp; Payments'!$D$11:$D$22, MATCH($D241, 'Types, Rates &amp; Payments'!$C$11:$C$22, 0))+$F241, ""))</f>
        <v/>
      </c>
      <c r="J241" s="46" t="str">
        <f>IF($D241="", "", IFERROR(INDEX('Types, Rates &amp; Payments'!$E$11:$E$22, MATCH($D241, 'Types, Rates &amp; Payments'!$C$11:$C$22, 0)), ""))</f>
        <v/>
      </c>
      <c r="K241" s="54"/>
      <c r="L241" s="53" t="str">
        <f>IF($O241="", "", IF($E241=$Y$5, IF($D241="", "", $D241), IF(IFERROR(INDEX('Types, Rates &amp; Payments'!$D$32:$D$39, MATCH($O241, 'Types, Rates &amp; Payments'!$C$32:$C$39, 0)), "")="", "", IFERROR(INDEX('Types, Rates &amp; Payments'!$D$32:$D$39, MATCH($O241, 'Types, Rates &amp; Payments'!$C$32:$C$39, 0)), ""))))</f>
        <v/>
      </c>
      <c r="M241" s="54"/>
      <c r="O241" s="11" t="str">
        <f t="shared" si="68"/>
        <v>Saturday</v>
      </c>
      <c r="Q241" s="64">
        <f t="shared" ca="1" si="69"/>
        <v>0</v>
      </c>
      <c r="S241" s="11" t="str">
        <f t="shared" si="70"/>
        <v>Apr 2020</v>
      </c>
      <c r="U241" s="11" t="str">
        <f t="shared" si="71"/>
        <v/>
      </c>
      <c r="W241" s="11" t="str">
        <f t="shared" si="72"/>
        <v/>
      </c>
      <c r="Y241" s="11" t="str">
        <f t="shared" si="73"/>
        <v/>
      </c>
      <c r="AA241" s="49" t="str">
        <f t="shared" ca="1" si="74"/>
        <v/>
      </c>
      <c r="AB241" s="46" t="str">
        <f t="shared" ca="1" si="75"/>
        <v/>
      </c>
      <c r="AD241" s="49" t="str">
        <f t="shared" ca="1" si="76"/>
        <v/>
      </c>
      <c r="AE241" s="46" t="str">
        <f t="shared" ca="1" si="77"/>
        <v/>
      </c>
      <c r="AG241" s="11" t="str">
        <f t="shared" si="78"/>
        <v>WE</v>
      </c>
      <c r="AH241" s="35" t="str">
        <f t="shared" si="63"/>
        <v/>
      </c>
      <c r="AI241" s="15" t="str">
        <f t="shared" si="79"/>
        <v>X</v>
      </c>
      <c r="AJ241" s="15" t="str">
        <f t="shared" si="80"/>
        <v/>
      </c>
      <c r="AK241" s="38" t="str">
        <f t="shared" si="81"/>
        <v/>
      </c>
    </row>
    <row r="242" spans="1:37" x14ac:dyDescent="0.25">
      <c r="A242" s="62" t="str">
        <f t="shared" ca="1" si="64"/>
        <v/>
      </c>
      <c r="B242" s="145">
        <f t="shared" si="65"/>
        <v>43940</v>
      </c>
      <c r="C242" s="62" t="str">
        <f t="shared" ca="1" si="66"/>
        <v/>
      </c>
      <c r="D242" s="159"/>
      <c r="E242" s="122" t="str">
        <f t="shared" si="67"/>
        <v/>
      </c>
      <c r="F242" s="163"/>
      <c r="G242" s="164"/>
      <c r="H242" s="54"/>
      <c r="I242" s="49" t="str">
        <f>IF($D242="", "", IFERROR(INDEX('Types, Rates &amp; Payments'!$D$11:$D$22, MATCH($D242, 'Types, Rates &amp; Payments'!$C$11:$C$22, 0))+$F242, ""))</f>
        <v/>
      </c>
      <c r="J242" s="46" t="str">
        <f>IF($D242="", "", IFERROR(INDEX('Types, Rates &amp; Payments'!$E$11:$E$22, MATCH($D242, 'Types, Rates &amp; Payments'!$C$11:$C$22, 0)), ""))</f>
        <v/>
      </c>
      <c r="K242" s="54"/>
      <c r="L242" s="53" t="str">
        <f>IF($O242="", "", IF($E242=$Y$5, IF($D242="", "", $D242), IF(IFERROR(INDEX('Types, Rates &amp; Payments'!$D$32:$D$39, MATCH($O242, 'Types, Rates &amp; Payments'!$C$32:$C$39, 0)), "")="", "", IFERROR(INDEX('Types, Rates &amp; Payments'!$D$32:$D$39, MATCH($O242, 'Types, Rates &amp; Payments'!$C$32:$C$39, 0)), ""))))</f>
        <v/>
      </c>
      <c r="M242" s="54"/>
      <c r="O242" s="11" t="str">
        <f t="shared" si="68"/>
        <v>Sunday</v>
      </c>
      <c r="Q242" s="64">
        <f t="shared" ca="1" si="69"/>
        <v>0</v>
      </c>
      <c r="S242" s="11" t="str">
        <f t="shared" si="70"/>
        <v>Apr 2020</v>
      </c>
      <c r="U242" s="11" t="str">
        <f t="shared" si="71"/>
        <v/>
      </c>
      <c r="W242" s="11" t="str">
        <f t="shared" si="72"/>
        <v/>
      </c>
      <c r="Y242" s="11" t="str">
        <f t="shared" si="73"/>
        <v/>
      </c>
      <c r="AA242" s="49" t="str">
        <f t="shared" ca="1" si="74"/>
        <v/>
      </c>
      <c r="AB242" s="46" t="str">
        <f t="shared" ca="1" si="75"/>
        <v/>
      </c>
      <c r="AD242" s="49" t="str">
        <f t="shared" ca="1" si="76"/>
        <v/>
      </c>
      <c r="AE242" s="46" t="str">
        <f t="shared" ca="1" si="77"/>
        <v/>
      </c>
      <c r="AG242" s="11" t="str">
        <f t="shared" si="78"/>
        <v>WE</v>
      </c>
      <c r="AH242" s="35" t="str">
        <f t="shared" si="63"/>
        <v/>
      </c>
      <c r="AI242" s="15" t="str">
        <f t="shared" si="79"/>
        <v>X</v>
      </c>
      <c r="AJ242" s="15" t="str">
        <f t="shared" si="80"/>
        <v/>
      </c>
      <c r="AK242" s="38" t="str">
        <f t="shared" si="81"/>
        <v/>
      </c>
    </row>
    <row r="243" spans="1:37" x14ac:dyDescent="0.25">
      <c r="A243" s="62" t="str">
        <f t="shared" ca="1" si="64"/>
        <v/>
      </c>
      <c r="B243" s="145">
        <f t="shared" si="65"/>
        <v>43941</v>
      </c>
      <c r="C243" s="62" t="str">
        <f t="shared" ca="1" si="66"/>
        <v/>
      </c>
      <c r="D243" s="159"/>
      <c r="E243" s="122" t="str">
        <f t="shared" si="67"/>
        <v/>
      </c>
      <c r="F243" s="163"/>
      <c r="G243" s="164"/>
      <c r="H243" s="54"/>
      <c r="I243" s="49" t="str">
        <f>IF($D243="", "", IFERROR(INDEX('Types, Rates &amp; Payments'!$D$11:$D$22, MATCH($D243, 'Types, Rates &amp; Payments'!$C$11:$C$22, 0))+$F243, ""))</f>
        <v/>
      </c>
      <c r="J243" s="46" t="str">
        <f>IF($D243="", "", IFERROR(INDEX('Types, Rates &amp; Payments'!$E$11:$E$22, MATCH($D243, 'Types, Rates &amp; Payments'!$C$11:$C$22, 0)), ""))</f>
        <v/>
      </c>
      <c r="K243" s="54"/>
      <c r="L243" s="53" t="str">
        <f>IF($O243="", "", IF($E243=$Y$5, IF($D243="", "", $D243), IF(IFERROR(INDEX('Types, Rates &amp; Payments'!$D$32:$D$39, MATCH($O243, 'Types, Rates &amp; Payments'!$C$32:$C$39, 0)), "")="", "", IFERROR(INDEX('Types, Rates &amp; Payments'!$D$32:$D$39, MATCH($O243, 'Types, Rates &amp; Payments'!$C$32:$C$39, 0)), ""))))</f>
        <v>Full Day</v>
      </c>
      <c r="M243" s="54"/>
      <c r="O243" s="11" t="str">
        <f t="shared" si="68"/>
        <v>Monday</v>
      </c>
      <c r="Q243" s="64">
        <f t="shared" ca="1" si="69"/>
        <v>0</v>
      </c>
      <c r="S243" s="11" t="str">
        <f t="shared" si="70"/>
        <v>Apr 2020</v>
      </c>
      <c r="U243" s="11" t="str">
        <f t="shared" si="71"/>
        <v/>
      </c>
      <c r="W243" s="11" t="str">
        <f t="shared" si="72"/>
        <v/>
      </c>
      <c r="Y243" s="11" t="str">
        <f t="shared" si="73"/>
        <v/>
      </c>
      <c r="AA243" s="49" t="str">
        <f t="shared" ca="1" si="74"/>
        <v/>
      </c>
      <c r="AB243" s="46" t="str">
        <f t="shared" ca="1" si="75"/>
        <v/>
      </c>
      <c r="AD243" s="49" t="str">
        <f t="shared" ca="1" si="76"/>
        <v/>
      </c>
      <c r="AE243" s="46" t="str">
        <f t="shared" ca="1" si="77"/>
        <v/>
      </c>
      <c r="AG243" s="11" t="str">
        <f t="shared" si="78"/>
        <v>OP</v>
      </c>
      <c r="AH243" s="35" t="str">
        <f t="shared" si="63"/>
        <v/>
      </c>
      <c r="AI243" s="15" t="str">
        <f t="shared" si="79"/>
        <v/>
      </c>
      <c r="AJ243" s="15" t="str">
        <f t="shared" si="80"/>
        <v/>
      </c>
      <c r="AK243" s="38" t="str">
        <f t="shared" si="81"/>
        <v/>
      </c>
    </row>
    <row r="244" spans="1:37" x14ac:dyDescent="0.25">
      <c r="A244" s="62" t="str">
        <f t="shared" ca="1" si="64"/>
        <v/>
      </c>
      <c r="B244" s="145">
        <f t="shared" si="65"/>
        <v>43942</v>
      </c>
      <c r="C244" s="62" t="str">
        <f t="shared" ca="1" si="66"/>
        <v/>
      </c>
      <c r="D244" s="159"/>
      <c r="E244" s="122" t="str">
        <f t="shared" si="67"/>
        <v/>
      </c>
      <c r="F244" s="163"/>
      <c r="G244" s="164"/>
      <c r="H244" s="54"/>
      <c r="I244" s="49" t="str">
        <f>IF($D244="", "", IFERROR(INDEX('Types, Rates &amp; Payments'!$D$11:$D$22, MATCH($D244, 'Types, Rates &amp; Payments'!$C$11:$C$22, 0))+$F244, ""))</f>
        <v/>
      </c>
      <c r="J244" s="46" t="str">
        <f>IF($D244="", "", IFERROR(INDEX('Types, Rates &amp; Payments'!$E$11:$E$22, MATCH($D244, 'Types, Rates &amp; Payments'!$C$11:$C$22, 0)), ""))</f>
        <v/>
      </c>
      <c r="K244" s="54"/>
      <c r="L244" s="53" t="str">
        <f>IF($O244="", "", IF($E244=$Y$5, IF($D244="", "", $D244), IF(IFERROR(INDEX('Types, Rates &amp; Payments'!$D$32:$D$39, MATCH($O244, 'Types, Rates &amp; Payments'!$C$32:$C$39, 0)), "")="", "", IFERROR(INDEX('Types, Rates &amp; Payments'!$D$32:$D$39, MATCH($O244, 'Types, Rates &amp; Payments'!$C$32:$C$39, 0)), ""))))</f>
        <v>Half Day</v>
      </c>
      <c r="M244" s="54"/>
      <c r="O244" s="11" t="str">
        <f t="shared" si="68"/>
        <v>Tuesday</v>
      </c>
      <c r="Q244" s="64">
        <f t="shared" ca="1" si="69"/>
        <v>0</v>
      </c>
      <c r="S244" s="11" t="str">
        <f t="shared" si="70"/>
        <v>Apr 2020</v>
      </c>
      <c r="U244" s="11" t="str">
        <f t="shared" si="71"/>
        <v/>
      </c>
      <c r="W244" s="11" t="str">
        <f t="shared" si="72"/>
        <v/>
      </c>
      <c r="Y244" s="11" t="str">
        <f t="shared" si="73"/>
        <v/>
      </c>
      <c r="AA244" s="49" t="str">
        <f t="shared" ca="1" si="74"/>
        <v/>
      </c>
      <c r="AB244" s="46" t="str">
        <f t="shared" ca="1" si="75"/>
        <v/>
      </c>
      <c r="AD244" s="49" t="str">
        <f t="shared" ca="1" si="76"/>
        <v/>
      </c>
      <c r="AE244" s="46" t="str">
        <f t="shared" ca="1" si="77"/>
        <v/>
      </c>
      <c r="AG244" s="11" t="str">
        <f t="shared" si="78"/>
        <v>OP</v>
      </c>
      <c r="AH244" s="35" t="str">
        <f t="shared" si="63"/>
        <v/>
      </c>
      <c r="AI244" s="15" t="str">
        <f t="shared" si="79"/>
        <v/>
      </c>
      <c r="AJ244" s="15" t="str">
        <f t="shared" si="80"/>
        <v/>
      </c>
      <c r="AK244" s="38" t="str">
        <f t="shared" si="81"/>
        <v/>
      </c>
    </row>
    <row r="245" spans="1:37" x14ac:dyDescent="0.25">
      <c r="A245" s="62" t="str">
        <f t="shared" ca="1" si="64"/>
        <v/>
      </c>
      <c r="B245" s="145">
        <f t="shared" si="65"/>
        <v>43943</v>
      </c>
      <c r="C245" s="62" t="str">
        <f t="shared" ca="1" si="66"/>
        <v/>
      </c>
      <c r="D245" s="159"/>
      <c r="E245" s="122" t="str">
        <f t="shared" si="67"/>
        <v/>
      </c>
      <c r="F245" s="163"/>
      <c r="G245" s="164"/>
      <c r="H245" s="54"/>
      <c r="I245" s="49" t="str">
        <f>IF($D245="", "", IFERROR(INDEX('Types, Rates &amp; Payments'!$D$11:$D$22, MATCH($D245, 'Types, Rates &amp; Payments'!$C$11:$C$22, 0))+$F245, ""))</f>
        <v/>
      </c>
      <c r="J245" s="46" t="str">
        <f>IF($D245="", "", IFERROR(INDEX('Types, Rates &amp; Payments'!$E$11:$E$22, MATCH($D245, 'Types, Rates &amp; Payments'!$C$11:$C$22, 0)), ""))</f>
        <v/>
      </c>
      <c r="K245" s="54"/>
      <c r="L245" s="53" t="str">
        <f>IF($O245="", "", IF($E245=$Y$5, IF($D245="", "", $D245), IF(IFERROR(INDEX('Types, Rates &amp; Payments'!$D$32:$D$39, MATCH($O245, 'Types, Rates &amp; Payments'!$C$32:$C$39, 0)), "")="", "", IFERROR(INDEX('Types, Rates &amp; Payments'!$D$32:$D$39, MATCH($O245, 'Types, Rates &amp; Payments'!$C$32:$C$39, 0)), ""))))</f>
        <v>Full Day</v>
      </c>
      <c r="M245" s="54"/>
      <c r="O245" s="11" t="str">
        <f t="shared" si="68"/>
        <v>Wednesday</v>
      </c>
      <c r="Q245" s="64">
        <f t="shared" ca="1" si="69"/>
        <v>0</v>
      </c>
      <c r="S245" s="11" t="str">
        <f t="shared" si="70"/>
        <v>Apr 2020</v>
      </c>
      <c r="U245" s="11" t="str">
        <f t="shared" si="71"/>
        <v/>
      </c>
      <c r="W245" s="11" t="str">
        <f t="shared" si="72"/>
        <v/>
      </c>
      <c r="Y245" s="11" t="str">
        <f t="shared" si="73"/>
        <v/>
      </c>
      <c r="AA245" s="49" t="str">
        <f t="shared" ca="1" si="74"/>
        <v/>
      </c>
      <c r="AB245" s="46" t="str">
        <f t="shared" ca="1" si="75"/>
        <v/>
      </c>
      <c r="AD245" s="49" t="str">
        <f t="shared" ca="1" si="76"/>
        <v/>
      </c>
      <c r="AE245" s="46" t="str">
        <f t="shared" ca="1" si="77"/>
        <v/>
      </c>
      <c r="AG245" s="11" t="str">
        <f t="shared" si="78"/>
        <v>OP</v>
      </c>
      <c r="AH245" s="35" t="str">
        <f t="shared" si="63"/>
        <v/>
      </c>
      <c r="AI245" s="15" t="str">
        <f t="shared" si="79"/>
        <v/>
      </c>
      <c r="AJ245" s="15" t="str">
        <f t="shared" si="80"/>
        <v/>
      </c>
      <c r="AK245" s="38" t="str">
        <f t="shared" si="81"/>
        <v/>
      </c>
    </row>
    <row r="246" spans="1:37" x14ac:dyDescent="0.25">
      <c r="A246" s="62" t="str">
        <f t="shared" ca="1" si="64"/>
        <v/>
      </c>
      <c r="B246" s="145">
        <f t="shared" si="65"/>
        <v>43944</v>
      </c>
      <c r="C246" s="62" t="str">
        <f t="shared" ca="1" si="66"/>
        <v/>
      </c>
      <c r="D246" s="159"/>
      <c r="E246" s="122" t="str">
        <f t="shared" si="67"/>
        <v/>
      </c>
      <c r="F246" s="163"/>
      <c r="G246" s="164"/>
      <c r="H246" s="54"/>
      <c r="I246" s="49" t="str">
        <f>IF($D246="", "", IFERROR(INDEX('Types, Rates &amp; Payments'!$D$11:$D$22, MATCH($D246, 'Types, Rates &amp; Payments'!$C$11:$C$22, 0))+$F246, ""))</f>
        <v/>
      </c>
      <c r="J246" s="46" t="str">
        <f>IF($D246="", "", IFERROR(INDEX('Types, Rates &amp; Payments'!$E$11:$E$22, MATCH($D246, 'Types, Rates &amp; Payments'!$C$11:$C$22, 0)), ""))</f>
        <v/>
      </c>
      <c r="K246" s="54"/>
      <c r="L246" s="53" t="str">
        <f>IF($O246="", "", IF($E246=$Y$5, IF($D246="", "", $D246), IF(IFERROR(INDEX('Types, Rates &amp; Payments'!$D$32:$D$39, MATCH($O246, 'Types, Rates &amp; Payments'!$C$32:$C$39, 0)), "")="", "", IFERROR(INDEX('Types, Rates &amp; Payments'!$D$32:$D$39, MATCH($O246, 'Types, Rates &amp; Payments'!$C$32:$C$39, 0)), ""))))</f>
        <v/>
      </c>
      <c r="M246" s="54"/>
      <c r="O246" s="11" t="str">
        <f t="shared" si="68"/>
        <v/>
      </c>
      <c r="Q246" s="64">
        <f t="shared" ca="1" si="69"/>
        <v>0</v>
      </c>
      <c r="S246" s="11" t="str">
        <f t="shared" si="70"/>
        <v>Apr 2020</v>
      </c>
      <c r="U246" s="11" t="str">
        <f t="shared" si="71"/>
        <v/>
      </c>
      <c r="W246" s="11" t="str">
        <f t="shared" si="72"/>
        <v/>
      </c>
      <c r="Y246" s="11" t="str">
        <f t="shared" si="73"/>
        <v/>
      </c>
      <c r="AA246" s="49" t="str">
        <f t="shared" ca="1" si="74"/>
        <v/>
      </c>
      <c r="AB246" s="46" t="str">
        <f t="shared" ca="1" si="75"/>
        <v/>
      </c>
      <c r="AD246" s="49" t="str">
        <f t="shared" ca="1" si="76"/>
        <v/>
      </c>
      <c r="AE246" s="46" t="str">
        <f t="shared" ca="1" si="77"/>
        <v/>
      </c>
      <c r="AG246" s="11" t="str">
        <f t="shared" si="78"/>
        <v>CL</v>
      </c>
      <c r="AH246" s="35" t="str">
        <f t="shared" si="63"/>
        <v/>
      </c>
      <c r="AI246" s="15" t="str">
        <f t="shared" si="79"/>
        <v/>
      </c>
      <c r="AJ246" s="15" t="str">
        <f t="shared" si="80"/>
        <v>X</v>
      </c>
      <c r="AK246" s="38" t="str">
        <f t="shared" si="81"/>
        <v/>
      </c>
    </row>
    <row r="247" spans="1:37" x14ac:dyDescent="0.25">
      <c r="A247" s="62" t="str">
        <f t="shared" ca="1" si="64"/>
        <v/>
      </c>
      <c r="B247" s="145">
        <f t="shared" si="65"/>
        <v>43945</v>
      </c>
      <c r="C247" s="62" t="str">
        <f t="shared" ca="1" si="66"/>
        <v/>
      </c>
      <c r="D247" s="159"/>
      <c r="E247" s="122" t="str">
        <f t="shared" si="67"/>
        <v/>
      </c>
      <c r="F247" s="163"/>
      <c r="G247" s="164"/>
      <c r="H247" s="54"/>
      <c r="I247" s="49" t="str">
        <f>IF($D247="", "", IFERROR(INDEX('Types, Rates &amp; Payments'!$D$11:$D$22, MATCH($D247, 'Types, Rates &amp; Payments'!$C$11:$C$22, 0))+$F247, ""))</f>
        <v/>
      </c>
      <c r="J247" s="46" t="str">
        <f>IF($D247="", "", IFERROR(INDEX('Types, Rates &amp; Payments'!$E$11:$E$22, MATCH($D247, 'Types, Rates &amp; Payments'!$C$11:$C$22, 0)), ""))</f>
        <v/>
      </c>
      <c r="K247" s="54"/>
      <c r="L247" s="53" t="str">
        <f>IF($O247="", "", IF($E247=$Y$5, IF($D247="", "", $D247), IF(IFERROR(INDEX('Types, Rates &amp; Payments'!$D$32:$D$39, MATCH($O247, 'Types, Rates &amp; Payments'!$C$32:$C$39, 0)), "")="", "", IFERROR(INDEX('Types, Rates &amp; Payments'!$D$32:$D$39, MATCH($O247, 'Types, Rates &amp; Payments'!$C$32:$C$39, 0)), ""))))</f>
        <v>Half Day</v>
      </c>
      <c r="M247" s="54"/>
      <c r="O247" s="11" t="str">
        <f t="shared" si="68"/>
        <v>Friday</v>
      </c>
      <c r="Q247" s="64">
        <f t="shared" ca="1" si="69"/>
        <v>0</v>
      </c>
      <c r="S247" s="11" t="str">
        <f t="shared" si="70"/>
        <v>Apr 2020</v>
      </c>
      <c r="U247" s="11" t="str">
        <f t="shared" si="71"/>
        <v/>
      </c>
      <c r="W247" s="11" t="str">
        <f t="shared" si="72"/>
        <v/>
      </c>
      <c r="Y247" s="11" t="str">
        <f t="shared" si="73"/>
        <v/>
      </c>
      <c r="AA247" s="49" t="str">
        <f t="shared" ca="1" si="74"/>
        <v/>
      </c>
      <c r="AB247" s="46" t="str">
        <f t="shared" ca="1" si="75"/>
        <v/>
      </c>
      <c r="AD247" s="49" t="str">
        <f t="shared" ca="1" si="76"/>
        <v/>
      </c>
      <c r="AE247" s="46" t="str">
        <f t="shared" ca="1" si="77"/>
        <v/>
      </c>
      <c r="AG247" s="11" t="str">
        <f t="shared" si="78"/>
        <v>OP</v>
      </c>
      <c r="AH247" s="35" t="str">
        <f t="shared" si="63"/>
        <v/>
      </c>
      <c r="AI247" s="15" t="str">
        <f t="shared" si="79"/>
        <v/>
      </c>
      <c r="AJ247" s="15" t="str">
        <f t="shared" si="80"/>
        <v/>
      </c>
      <c r="AK247" s="38" t="str">
        <f t="shared" si="81"/>
        <v/>
      </c>
    </row>
    <row r="248" spans="1:37" x14ac:dyDescent="0.25">
      <c r="A248" s="62" t="str">
        <f t="shared" ca="1" si="64"/>
        <v/>
      </c>
      <c r="B248" s="145">
        <f t="shared" si="65"/>
        <v>43946</v>
      </c>
      <c r="C248" s="62" t="str">
        <f t="shared" ca="1" si="66"/>
        <v/>
      </c>
      <c r="D248" s="159"/>
      <c r="E248" s="122" t="str">
        <f t="shared" si="67"/>
        <v/>
      </c>
      <c r="F248" s="163"/>
      <c r="G248" s="164"/>
      <c r="H248" s="54"/>
      <c r="I248" s="49" t="str">
        <f>IF($D248="", "", IFERROR(INDEX('Types, Rates &amp; Payments'!$D$11:$D$22, MATCH($D248, 'Types, Rates &amp; Payments'!$C$11:$C$22, 0))+$F248, ""))</f>
        <v/>
      </c>
      <c r="J248" s="46" t="str">
        <f>IF($D248="", "", IFERROR(INDEX('Types, Rates &amp; Payments'!$E$11:$E$22, MATCH($D248, 'Types, Rates &amp; Payments'!$C$11:$C$22, 0)), ""))</f>
        <v/>
      </c>
      <c r="K248" s="54"/>
      <c r="L248" s="53" t="str">
        <f>IF($O248="", "", IF($E248=$Y$5, IF($D248="", "", $D248), IF(IFERROR(INDEX('Types, Rates &amp; Payments'!$D$32:$D$39, MATCH($O248, 'Types, Rates &amp; Payments'!$C$32:$C$39, 0)), "")="", "", IFERROR(INDEX('Types, Rates &amp; Payments'!$D$32:$D$39, MATCH($O248, 'Types, Rates &amp; Payments'!$C$32:$C$39, 0)), ""))))</f>
        <v/>
      </c>
      <c r="M248" s="54"/>
      <c r="O248" s="11" t="str">
        <f t="shared" si="68"/>
        <v>Saturday</v>
      </c>
      <c r="Q248" s="64">
        <f t="shared" ca="1" si="69"/>
        <v>0</v>
      </c>
      <c r="S248" s="11" t="str">
        <f t="shared" si="70"/>
        <v>Apr 2020</v>
      </c>
      <c r="U248" s="11" t="str">
        <f t="shared" si="71"/>
        <v/>
      </c>
      <c r="W248" s="11" t="str">
        <f t="shared" si="72"/>
        <v/>
      </c>
      <c r="Y248" s="11" t="str">
        <f t="shared" si="73"/>
        <v/>
      </c>
      <c r="AA248" s="49" t="str">
        <f t="shared" ca="1" si="74"/>
        <v/>
      </c>
      <c r="AB248" s="46" t="str">
        <f t="shared" ca="1" si="75"/>
        <v/>
      </c>
      <c r="AD248" s="49" t="str">
        <f t="shared" ca="1" si="76"/>
        <v/>
      </c>
      <c r="AE248" s="46" t="str">
        <f t="shared" ca="1" si="77"/>
        <v/>
      </c>
      <c r="AG248" s="11" t="str">
        <f t="shared" si="78"/>
        <v>WE</v>
      </c>
      <c r="AH248" s="35" t="str">
        <f t="shared" si="63"/>
        <v/>
      </c>
      <c r="AI248" s="15" t="str">
        <f t="shared" si="79"/>
        <v>X</v>
      </c>
      <c r="AJ248" s="15" t="str">
        <f t="shared" si="80"/>
        <v/>
      </c>
      <c r="AK248" s="38" t="str">
        <f t="shared" si="81"/>
        <v/>
      </c>
    </row>
    <row r="249" spans="1:37" x14ac:dyDescent="0.25">
      <c r="A249" s="62" t="str">
        <f t="shared" ca="1" si="64"/>
        <v/>
      </c>
      <c r="B249" s="145">
        <f t="shared" si="65"/>
        <v>43947</v>
      </c>
      <c r="C249" s="62" t="str">
        <f t="shared" ca="1" si="66"/>
        <v/>
      </c>
      <c r="D249" s="159"/>
      <c r="E249" s="122" t="str">
        <f t="shared" si="67"/>
        <v/>
      </c>
      <c r="F249" s="163"/>
      <c r="G249" s="164"/>
      <c r="H249" s="54"/>
      <c r="I249" s="49" t="str">
        <f>IF($D249="", "", IFERROR(INDEX('Types, Rates &amp; Payments'!$D$11:$D$22, MATCH($D249, 'Types, Rates &amp; Payments'!$C$11:$C$22, 0))+$F249, ""))</f>
        <v/>
      </c>
      <c r="J249" s="46" t="str">
        <f>IF($D249="", "", IFERROR(INDEX('Types, Rates &amp; Payments'!$E$11:$E$22, MATCH($D249, 'Types, Rates &amp; Payments'!$C$11:$C$22, 0)), ""))</f>
        <v/>
      </c>
      <c r="K249" s="54"/>
      <c r="L249" s="53" t="str">
        <f>IF($O249="", "", IF($E249=$Y$5, IF($D249="", "", $D249), IF(IFERROR(INDEX('Types, Rates &amp; Payments'!$D$32:$D$39, MATCH($O249, 'Types, Rates &amp; Payments'!$C$32:$C$39, 0)), "")="", "", IFERROR(INDEX('Types, Rates &amp; Payments'!$D$32:$D$39, MATCH($O249, 'Types, Rates &amp; Payments'!$C$32:$C$39, 0)), ""))))</f>
        <v/>
      </c>
      <c r="M249" s="54"/>
      <c r="O249" s="11" t="str">
        <f t="shared" si="68"/>
        <v>Sunday</v>
      </c>
      <c r="Q249" s="64">
        <f t="shared" ca="1" si="69"/>
        <v>0</v>
      </c>
      <c r="S249" s="11" t="str">
        <f t="shared" si="70"/>
        <v>Apr 2020</v>
      </c>
      <c r="U249" s="11" t="str">
        <f t="shared" si="71"/>
        <v/>
      </c>
      <c r="W249" s="11" t="str">
        <f t="shared" si="72"/>
        <v/>
      </c>
      <c r="Y249" s="11" t="str">
        <f t="shared" si="73"/>
        <v/>
      </c>
      <c r="AA249" s="49" t="str">
        <f t="shared" ca="1" si="74"/>
        <v/>
      </c>
      <c r="AB249" s="46" t="str">
        <f t="shared" ca="1" si="75"/>
        <v/>
      </c>
      <c r="AD249" s="49" t="str">
        <f t="shared" ca="1" si="76"/>
        <v/>
      </c>
      <c r="AE249" s="46" t="str">
        <f t="shared" ca="1" si="77"/>
        <v/>
      </c>
      <c r="AG249" s="11" t="str">
        <f t="shared" si="78"/>
        <v>WE</v>
      </c>
      <c r="AH249" s="35" t="str">
        <f t="shared" si="63"/>
        <v/>
      </c>
      <c r="AI249" s="15" t="str">
        <f t="shared" si="79"/>
        <v>X</v>
      </c>
      <c r="AJ249" s="15" t="str">
        <f t="shared" si="80"/>
        <v/>
      </c>
      <c r="AK249" s="38" t="str">
        <f t="shared" si="81"/>
        <v/>
      </c>
    </row>
    <row r="250" spans="1:37" x14ac:dyDescent="0.25">
      <c r="A250" s="62" t="str">
        <f t="shared" ca="1" si="64"/>
        <v/>
      </c>
      <c r="B250" s="145">
        <f t="shared" si="65"/>
        <v>43948</v>
      </c>
      <c r="C250" s="62" t="str">
        <f t="shared" ca="1" si="66"/>
        <v/>
      </c>
      <c r="D250" s="159"/>
      <c r="E250" s="122" t="str">
        <f t="shared" si="67"/>
        <v/>
      </c>
      <c r="F250" s="163"/>
      <c r="G250" s="164"/>
      <c r="H250" s="54"/>
      <c r="I250" s="49" t="str">
        <f>IF($D250="", "", IFERROR(INDEX('Types, Rates &amp; Payments'!$D$11:$D$22, MATCH($D250, 'Types, Rates &amp; Payments'!$C$11:$C$22, 0))+$F250, ""))</f>
        <v/>
      </c>
      <c r="J250" s="46" t="str">
        <f>IF($D250="", "", IFERROR(INDEX('Types, Rates &amp; Payments'!$E$11:$E$22, MATCH($D250, 'Types, Rates &amp; Payments'!$C$11:$C$22, 0)), ""))</f>
        <v/>
      </c>
      <c r="K250" s="54"/>
      <c r="L250" s="53" t="str">
        <f>IF($O250="", "", IF($E250=$Y$5, IF($D250="", "", $D250), IF(IFERROR(INDEX('Types, Rates &amp; Payments'!$D$32:$D$39, MATCH($O250, 'Types, Rates &amp; Payments'!$C$32:$C$39, 0)), "")="", "", IFERROR(INDEX('Types, Rates &amp; Payments'!$D$32:$D$39, MATCH($O250, 'Types, Rates &amp; Payments'!$C$32:$C$39, 0)), ""))))</f>
        <v>Full Day</v>
      </c>
      <c r="M250" s="54"/>
      <c r="O250" s="11" t="str">
        <f t="shared" si="68"/>
        <v>Monday</v>
      </c>
      <c r="Q250" s="64">
        <f t="shared" ca="1" si="69"/>
        <v>0</v>
      </c>
      <c r="S250" s="11" t="str">
        <f t="shared" si="70"/>
        <v>Apr 2020</v>
      </c>
      <c r="U250" s="11" t="str">
        <f t="shared" si="71"/>
        <v/>
      </c>
      <c r="W250" s="11" t="str">
        <f t="shared" si="72"/>
        <v/>
      </c>
      <c r="Y250" s="11" t="str">
        <f t="shared" si="73"/>
        <v/>
      </c>
      <c r="AA250" s="49" t="str">
        <f t="shared" ca="1" si="74"/>
        <v/>
      </c>
      <c r="AB250" s="46" t="str">
        <f t="shared" ca="1" si="75"/>
        <v/>
      </c>
      <c r="AD250" s="49" t="str">
        <f t="shared" ca="1" si="76"/>
        <v/>
      </c>
      <c r="AE250" s="46" t="str">
        <f t="shared" ca="1" si="77"/>
        <v/>
      </c>
      <c r="AG250" s="11" t="str">
        <f t="shared" si="78"/>
        <v>OP</v>
      </c>
      <c r="AH250" s="35" t="str">
        <f t="shared" si="63"/>
        <v/>
      </c>
      <c r="AI250" s="15" t="str">
        <f t="shared" si="79"/>
        <v/>
      </c>
      <c r="AJ250" s="15" t="str">
        <f t="shared" si="80"/>
        <v/>
      </c>
      <c r="AK250" s="38" t="str">
        <f t="shared" si="81"/>
        <v/>
      </c>
    </row>
    <row r="251" spans="1:37" x14ac:dyDescent="0.25">
      <c r="A251" s="62" t="str">
        <f t="shared" ca="1" si="64"/>
        <v/>
      </c>
      <c r="B251" s="145">
        <f t="shared" si="65"/>
        <v>43949</v>
      </c>
      <c r="C251" s="62" t="str">
        <f t="shared" ca="1" si="66"/>
        <v/>
      </c>
      <c r="D251" s="159"/>
      <c r="E251" s="122" t="str">
        <f t="shared" si="67"/>
        <v/>
      </c>
      <c r="F251" s="163"/>
      <c r="G251" s="164"/>
      <c r="H251" s="54"/>
      <c r="I251" s="49" t="str">
        <f>IF($D251="", "", IFERROR(INDEX('Types, Rates &amp; Payments'!$D$11:$D$22, MATCH($D251, 'Types, Rates &amp; Payments'!$C$11:$C$22, 0))+$F251, ""))</f>
        <v/>
      </c>
      <c r="J251" s="46" t="str">
        <f>IF($D251="", "", IFERROR(INDEX('Types, Rates &amp; Payments'!$E$11:$E$22, MATCH($D251, 'Types, Rates &amp; Payments'!$C$11:$C$22, 0)), ""))</f>
        <v/>
      </c>
      <c r="K251" s="54"/>
      <c r="L251" s="53" t="str">
        <f>IF($O251="", "", IF($E251=$Y$5, IF($D251="", "", $D251), IF(IFERROR(INDEX('Types, Rates &amp; Payments'!$D$32:$D$39, MATCH($O251, 'Types, Rates &amp; Payments'!$C$32:$C$39, 0)), "")="", "", IFERROR(INDEX('Types, Rates &amp; Payments'!$D$32:$D$39, MATCH($O251, 'Types, Rates &amp; Payments'!$C$32:$C$39, 0)), ""))))</f>
        <v>Half Day</v>
      </c>
      <c r="M251" s="54"/>
      <c r="O251" s="11" t="str">
        <f t="shared" si="68"/>
        <v>Tuesday</v>
      </c>
      <c r="Q251" s="64">
        <f t="shared" ca="1" si="69"/>
        <v>0</v>
      </c>
      <c r="S251" s="11" t="str">
        <f t="shared" si="70"/>
        <v>Apr 2020</v>
      </c>
      <c r="U251" s="11" t="str">
        <f t="shared" si="71"/>
        <v/>
      </c>
      <c r="W251" s="11" t="str">
        <f t="shared" si="72"/>
        <v/>
      </c>
      <c r="Y251" s="11" t="str">
        <f t="shared" si="73"/>
        <v/>
      </c>
      <c r="AA251" s="49" t="str">
        <f t="shared" ca="1" si="74"/>
        <v/>
      </c>
      <c r="AB251" s="46" t="str">
        <f t="shared" ca="1" si="75"/>
        <v/>
      </c>
      <c r="AD251" s="49" t="str">
        <f t="shared" ca="1" si="76"/>
        <v/>
      </c>
      <c r="AE251" s="46" t="str">
        <f t="shared" ca="1" si="77"/>
        <v/>
      </c>
      <c r="AG251" s="11" t="str">
        <f t="shared" si="78"/>
        <v>OP</v>
      </c>
      <c r="AH251" s="35" t="str">
        <f t="shared" si="63"/>
        <v/>
      </c>
      <c r="AI251" s="15" t="str">
        <f t="shared" si="79"/>
        <v/>
      </c>
      <c r="AJ251" s="15" t="str">
        <f t="shared" si="80"/>
        <v/>
      </c>
      <c r="AK251" s="38" t="str">
        <f t="shared" si="81"/>
        <v/>
      </c>
    </row>
    <row r="252" spans="1:37" x14ac:dyDescent="0.25">
      <c r="A252" s="62" t="str">
        <f t="shared" ca="1" si="64"/>
        <v/>
      </c>
      <c r="B252" s="145">
        <f t="shared" si="65"/>
        <v>43950</v>
      </c>
      <c r="C252" s="62" t="str">
        <f t="shared" ca="1" si="66"/>
        <v/>
      </c>
      <c r="D252" s="159"/>
      <c r="E252" s="122" t="str">
        <f t="shared" si="67"/>
        <v/>
      </c>
      <c r="F252" s="163"/>
      <c r="G252" s="164"/>
      <c r="H252" s="54"/>
      <c r="I252" s="49" t="str">
        <f>IF($D252="", "", IFERROR(INDEX('Types, Rates &amp; Payments'!$D$11:$D$22, MATCH($D252, 'Types, Rates &amp; Payments'!$C$11:$C$22, 0))+$F252, ""))</f>
        <v/>
      </c>
      <c r="J252" s="46" t="str">
        <f>IF($D252="", "", IFERROR(INDEX('Types, Rates &amp; Payments'!$E$11:$E$22, MATCH($D252, 'Types, Rates &amp; Payments'!$C$11:$C$22, 0)), ""))</f>
        <v/>
      </c>
      <c r="K252" s="54"/>
      <c r="L252" s="53" t="str">
        <f>IF($O252="", "", IF($E252=$Y$5, IF($D252="", "", $D252), IF(IFERROR(INDEX('Types, Rates &amp; Payments'!$D$32:$D$39, MATCH($O252, 'Types, Rates &amp; Payments'!$C$32:$C$39, 0)), "")="", "", IFERROR(INDEX('Types, Rates &amp; Payments'!$D$32:$D$39, MATCH($O252, 'Types, Rates &amp; Payments'!$C$32:$C$39, 0)), ""))))</f>
        <v>Full Day</v>
      </c>
      <c r="M252" s="54"/>
      <c r="O252" s="11" t="str">
        <f t="shared" si="68"/>
        <v>Wednesday</v>
      </c>
      <c r="Q252" s="64">
        <f t="shared" ca="1" si="69"/>
        <v>0</v>
      </c>
      <c r="S252" s="11" t="str">
        <f t="shared" si="70"/>
        <v>Apr 2020</v>
      </c>
      <c r="U252" s="11" t="str">
        <f t="shared" si="71"/>
        <v/>
      </c>
      <c r="W252" s="11" t="str">
        <f t="shared" si="72"/>
        <v/>
      </c>
      <c r="Y252" s="11" t="str">
        <f t="shared" si="73"/>
        <v/>
      </c>
      <c r="AA252" s="49" t="str">
        <f t="shared" ca="1" si="74"/>
        <v/>
      </c>
      <c r="AB252" s="46" t="str">
        <f t="shared" ca="1" si="75"/>
        <v/>
      </c>
      <c r="AD252" s="49" t="str">
        <f t="shared" ca="1" si="76"/>
        <v/>
      </c>
      <c r="AE252" s="46" t="str">
        <f t="shared" ca="1" si="77"/>
        <v/>
      </c>
      <c r="AG252" s="11" t="str">
        <f t="shared" si="78"/>
        <v>OP</v>
      </c>
      <c r="AH252" s="35" t="str">
        <f t="shared" si="63"/>
        <v/>
      </c>
      <c r="AI252" s="15" t="str">
        <f t="shared" si="79"/>
        <v/>
      </c>
      <c r="AJ252" s="15" t="str">
        <f t="shared" si="80"/>
        <v/>
      </c>
      <c r="AK252" s="38" t="str">
        <f t="shared" si="81"/>
        <v/>
      </c>
    </row>
    <row r="253" spans="1:37" x14ac:dyDescent="0.25">
      <c r="A253" s="62" t="str">
        <f t="shared" ca="1" si="64"/>
        <v/>
      </c>
      <c r="B253" s="145">
        <f t="shared" si="65"/>
        <v>43951</v>
      </c>
      <c r="C253" s="62" t="str">
        <f t="shared" ca="1" si="66"/>
        <v/>
      </c>
      <c r="D253" s="159"/>
      <c r="E253" s="122" t="str">
        <f t="shared" si="67"/>
        <v/>
      </c>
      <c r="F253" s="163"/>
      <c r="G253" s="164"/>
      <c r="H253" s="54"/>
      <c r="I253" s="49" t="str">
        <f>IF($D253="", "", IFERROR(INDEX('Types, Rates &amp; Payments'!$D$11:$D$22, MATCH($D253, 'Types, Rates &amp; Payments'!$C$11:$C$22, 0))+$F253, ""))</f>
        <v/>
      </c>
      <c r="J253" s="46" t="str">
        <f>IF($D253="", "", IFERROR(INDEX('Types, Rates &amp; Payments'!$E$11:$E$22, MATCH($D253, 'Types, Rates &amp; Payments'!$C$11:$C$22, 0)), ""))</f>
        <v/>
      </c>
      <c r="K253" s="54"/>
      <c r="L253" s="53" t="str">
        <f>IF($O253="", "", IF($E253=$Y$5, IF($D253="", "", $D253), IF(IFERROR(INDEX('Types, Rates &amp; Payments'!$D$32:$D$39, MATCH($O253, 'Types, Rates &amp; Payments'!$C$32:$C$39, 0)), "")="", "", IFERROR(INDEX('Types, Rates &amp; Payments'!$D$32:$D$39, MATCH($O253, 'Types, Rates &amp; Payments'!$C$32:$C$39, 0)), ""))))</f>
        <v/>
      </c>
      <c r="M253" s="54"/>
      <c r="O253" s="11" t="str">
        <f t="shared" si="68"/>
        <v/>
      </c>
      <c r="Q253" s="64">
        <f t="shared" ca="1" si="69"/>
        <v>0</v>
      </c>
      <c r="S253" s="11" t="str">
        <f t="shared" si="70"/>
        <v>Apr 2020</v>
      </c>
      <c r="U253" s="11" t="str">
        <f t="shared" si="71"/>
        <v/>
      </c>
      <c r="W253" s="11" t="str">
        <f t="shared" si="72"/>
        <v/>
      </c>
      <c r="Y253" s="11" t="str">
        <f t="shared" si="73"/>
        <v/>
      </c>
      <c r="AA253" s="49" t="str">
        <f t="shared" ca="1" si="74"/>
        <v/>
      </c>
      <c r="AB253" s="46" t="str">
        <f t="shared" ca="1" si="75"/>
        <v/>
      </c>
      <c r="AD253" s="49" t="str">
        <f t="shared" ca="1" si="76"/>
        <v/>
      </c>
      <c r="AE253" s="46" t="str">
        <f t="shared" ca="1" si="77"/>
        <v/>
      </c>
      <c r="AG253" s="11" t="str">
        <f t="shared" si="78"/>
        <v>CL</v>
      </c>
      <c r="AH253" s="35" t="str">
        <f t="shared" si="63"/>
        <v/>
      </c>
      <c r="AI253" s="15" t="str">
        <f t="shared" si="79"/>
        <v/>
      </c>
      <c r="AJ253" s="15" t="str">
        <f t="shared" si="80"/>
        <v>X</v>
      </c>
      <c r="AK253" s="38" t="str">
        <f t="shared" si="81"/>
        <v/>
      </c>
    </row>
    <row r="254" spans="1:37" x14ac:dyDescent="0.25">
      <c r="A254" s="62" t="str">
        <f t="shared" ca="1" si="64"/>
        <v/>
      </c>
      <c r="B254" s="145">
        <f t="shared" si="65"/>
        <v>43952</v>
      </c>
      <c r="C254" s="62" t="str">
        <f t="shared" ca="1" si="66"/>
        <v/>
      </c>
      <c r="D254" s="159"/>
      <c r="E254" s="122" t="str">
        <f t="shared" si="67"/>
        <v/>
      </c>
      <c r="F254" s="163"/>
      <c r="G254" s="164"/>
      <c r="H254" s="54"/>
      <c r="I254" s="49" t="str">
        <f>IF($D254="", "", IFERROR(INDEX('Types, Rates &amp; Payments'!$D$11:$D$22, MATCH($D254, 'Types, Rates &amp; Payments'!$C$11:$C$22, 0))+$F254, ""))</f>
        <v/>
      </c>
      <c r="J254" s="46" t="str">
        <f>IF($D254="", "", IFERROR(INDEX('Types, Rates &amp; Payments'!$E$11:$E$22, MATCH($D254, 'Types, Rates &amp; Payments'!$C$11:$C$22, 0)), ""))</f>
        <v/>
      </c>
      <c r="K254" s="54"/>
      <c r="L254" s="53" t="str">
        <f>IF($O254="", "", IF($E254=$Y$5, IF($D254="", "", $D254), IF(IFERROR(INDEX('Types, Rates &amp; Payments'!$D$32:$D$39, MATCH($O254, 'Types, Rates &amp; Payments'!$C$32:$C$39, 0)), "")="", "", IFERROR(INDEX('Types, Rates &amp; Payments'!$D$32:$D$39, MATCH($O254, 'Types, Rates &amp; Payments'!$C$32:$C$39, 0)), ""))))</f>
        <v>Half Day</v>
      </c>
      <c r="M254" s="54"/>
      <c r="O254" s="11" t="str">
        <f t="shared" si="68"/>
        <v>Friday</v>
      </c>
      <c r="Q254" s="64">
        <f t="shared" ca="1" si="69"/>
        <v>0</v>
      </c>
      <c r="S254" s="11" t="str">
        <f t="shared" si="70"/>
        <v>May 2020</v>
      </c>
      <c r="U254" s="11" t="str">
        <f t="shared" si="71"/>
        <v/>
      </c>
      <c r="W254" s="11" t="str">
        <f t="shared" si="72"/>
        <v/>
      </c>
      <c r="Y254" s="11" t="str">
        <f t="shared" si="73"/>
        <v/>
      </c>
      <c r="AA254" s="49" t="str">
        <f t="shared" ca="1" si="74"/>
        <v/>
      </c>
      <c r="AB254" s="46" t="str">
        <f t="shared" ca="1" si="75"/>
        <v/>
      </c>
      <c r="AD254" s="49" t="str">
        <f t="shared" ca="1" si="76"/>
        <v/>
      </c>
      <c r="AE254" s="46" t="str">
        <f t="shared" ca="1" si="77"/>
        <v/>
      </c>
      <c r="AG254" s="11" t="str">
        <f t="shared" si="78"/>
        <v>OP</v>
      </c>
      <c r="AH254" s="35" t="str">
        <f t="shared" si="63"/>
        <v/>
      </c>
      <c r="AI254" s="15" t="str">
        <f t="shared" si="79"/>
        <v/>
      </c>
      <c r="AJ254" s="15" t="str">
        <f t="shared" si="80"/>
        <v/>
      </c>
      <c r="AK254" s="38" t="str">
        <f t="shared" si="81"/>
        <v/>
      </c>
    </row>
    <row r="255" spans="1:37" x14ac:dyDescent="0.25">
      <c r="A255" s="62" t="str">
        <f t="shared" ca="1" si="64"/>
        <v/>
      </c>
      <c r="B255" s="145">
        <f t="shared" si="65"/>
        <v>43953</v>
      </c>
      <c r="C255" s="62" t="str">
        <f t="shared" ca="1" si="66"/>
        <v/>
      </c>
      <c r="D255" s="159"/>
      <c r="E255" s="122" t="str">
        <f t="shared" si="67"/>
        <v/>
      </c>
      <c r="F255" s="163"/>
      <c r="G255" s="164"/>
      <c r="H255" s="54"/>
      <c r="I255" s="49" t="str">
        <f>IF($D255="", "", IFERROR(INDEX('Types, Rates &amp; Payments'!$D$11:$D$22, MATCH($D255, 'Types, Rates &amp; Payments'!$C$11:$C$22, 0))+$F255, ""))</f>
        <v/>
      </c>
      <c r="J255" s="46" t="str">
        <f>IF($D255="", "", IFERROR(INDEX('Types, Rates &amp; Payments'!$E$11:$E$22, MATCH($D255, 'Types, Rates &amp; Payments'!$C$11:$C$22, 0)), ""))</f>
        <v/>
      </c>
      <c r="K255" s="54"/>
      <c r="L255" s="53" t="str">
        <f>IF($O255="", "", IF($E255=$Y$5, IF($D255="", "", $D255), IF(IFERROR(INDEX('Types, Rates &amp; Payments'!$D$32:$D$39, MATCH($O255, 'Types, Rates &amp; Payments'!$C$32:$C$39, 0)), "")="", "", IFERROR(INDEX('Types, Rates &amp; Payments'!$D$32:$D$39, MATCH($O255, 'Types, Rates &amp; Payments'!$C$32:$C$39, 0)), ""))))</f>
        <v/>
      </c>
      <c r="M255" s="54"/>
      <c r="O255" s="11" t="str">
        <f t="shared" si="68"/>
        <v>Saturday</v>
      </c>
      <c r="Q255" s="64">
        <f t="shared" ca="1" si="69"/>
        <v>0</v>
      </c>
      <c r="S255" s="11" t="str">
        <f t="shared" si="70"/>
        <v>May 2020</v>
      </c>
      <c r="U255" s="11" t="str">
        <f t="shared" si="71"/>
        <v/>
      </c>
      <c r="W255" s="11" t="str">
        <f t="shared" si="72"/>
        <v/>
      </c>
      <c r="Y255" s="11" t="str">
        <f t="shared" si="73"/>
        <v/>
      </c>
      <c r="AA255" s="49" t="str">
        <f t="shared" ca="1" si="74"/>
        <v/>
      </c>
      <c r="AB255" s="46" t="str">
        <f t="shared" ca="1" si="75"/>
        <v/>
      </c>
      <c r="AD255" s="49" t="str">
        <f t="shared" ca="1" si="76"/>
        <v/>
      </c>
      <c r="AE255" s="46" t="str">
        <f t="shared" ca="1" si="77"/>
        <v/>
      </c>
      <c r="AG255" s="11" t="str">
        <f t="shared" si="78"/>
        <v>WE</v>
      </c>
      <c r="AH255" s="35" t="str">
        <f t="shared" si="63"/>
        <v/>
      </c>
      <c r="AI255" s="15" t="str">
        <f t="shared" si="79"/>
        <v>X</v>
      </c>
      <c r="AJ255" s="15" t="str">
        <f t="shared" si="80"/>
        <v/>
      </c>
      <c r="AK255" s="38" t="str">
        <f t="shared" si="81"/>
        <v/>
      </c>
    </row>
    <row r="256" spans="1:37" x14ac:dyDescent="0.25">
      <c r="A256" s="62" t="str">
        <f t="shared" ca="1" si="64"/>
        <v/>
      </c>
      <c r="B256" s="145">
        <f t="shared" si="65"/>
        <v>43954</v>
      </c>
      <c r="C256" s="62" t="str">
        <f t="shared" ca="1" si="66"/>
        <v/>
      </c>
      <c r="D256" s="159"/>
      <c r="E256" s="122" t="str">
        <f t="shared" si="67"/>
        <v/>
      </c>
      <c r="F256" s="163"/>
      <c r="G256" s="164"/>
      <c r="H256" s="54"/>
      <c r="I256" s="49" t="str">
        <f>IF($D256="", "", IFERROR(INDEX('Types, Rates &amp; Payments'!$D$11:$D$22, MATCH($D256, 'Types, Rates &amp; Payments'!$C$11:$C$22, 0))+$F256, ""))</f>
        <v/>
      </c>
      <c r="J256" s="46" t="str">
        <f>IF($D256="", "", IFERROR(INDEX('Types, Rates &amp; Payments'!$E$11:$E$22, MATCH($D256, 'Types, Rates &amp; Payments'!$C$11:$C$22, 0)), ""))</f>
        <v/>
      </c>
      <c r="K256" s="54"/>
      <c r="L256" s="53" t="str">
        <f>IF($O256="", "", IF($E256=$Y$5, IF($D256="", "", $D256), IF(IFERROR(INDEX('Types, Rates &amp; Payments'!$D$32:$D$39, MATCH($O256, 'Types, Rates &amp; Payments'!$C$32:$C$39, 0)), "")="", "", IFERROR(INDEX('Types, Rates &amp; Payments'!$D$32:$D$39, MATCH($O256, 'Types, Rates &amp; Payments'!$C$32:$C$39, 0)), ""))))</f>
        <v/>
      </c>
      <c r="M256" s="54"/>
      <c r="O256" s="11" t="str">
        <f t="shared" si="68"/>
        <v>Sunday</v>
      </c>
      <c r="Q256" s="64">
        <f t="shared" ca="1" si="69"/>
        <v>0</v>
      </c>
      <c r="S256" s="11" t="str">
        <f t="shared" si="70"/>
        <v>May 2020</v>
      </c>
      <c r="U256" s="11" t="str">
        <f t="shared" si="71"/>
        <v/>
      </c>
      <c r="W256" s="11" t="str">
        <f t="shared" si="72"/>
        <v/>
      </c>
      <c r="Y256" s="11" t="str">
        <f t="shared" si="73"/>
        <v/>
      </c>
      <c r="AA256" s="49" t="str">
        <f t="shared" ca="1" si="74"/>
        <v/>
      </c>
      <c r="AB256" s="46" t="str">
        <f t="shared" ca="1" si="75"/>
        <v/>
      </c>
      <c r="AD256" s="49" t="str">
        <f t="shared" ca="1" si="76"/>
        <v/>
      </c>
      <c r="AE256" s="46" t="str">
        <f t="shared" ca="1" si="77"/>
        <v/>
      </c>
      <c r="AG256" s="11" t="str">
        <f t="shared" si="78"/>
        <v>WE</v>
      </c>
      <c r="AH256" s="35" t="str">
        <f t="shared" si="63"/>
        <v/>
      </c>
      <c r="AI256" s="15" t="str">
        <f t="shared" si="79"/>
        <v>X</v>
      </c>
      <c r="AJ256" s="15" t="str">
        <f t="shared" si="80"/>
        <v/>
      </c>
      <c r="AK256" s="38" t="str">
        <f t="shared" si="81"/>
        <v/>
      </c>
    </row>
    <row r="257" spans="1:37" x14ac:dyDescent="0.25">
      <c r="A257" s="62" t="str">
        <f t="shared" ca="1" si="64"/>
        <v/>
      </c>
      <c r="B257" s="145">
        <f t="shared" si="65"/>
        <v>43955</v>
      </c>
      <c r="C257" s="62" t="str">
        <f t="shared" ca="1" si="66"/>
        <v/>
      </c>
      <c r="D257" s="159"/>
      <c r="E257" s="122" t="str">
        <f t="shared" si="67"/>
        <v/>
      </c>
      <c r="F257" s="163"/>
      <c r="G257" s="164"/>
      <c r="H257" s="54"/>
      <c r="I257" s="49" t="str">
        <f>IF($D257="", "", IFERROR(INDEX('Types, Rates &amp; Payments'!$D$11:$D$22, MATCH($D257, 'Types, Rates &amp; Payments'!$C$11:$C$22, 0))+$F257, ""))</f>
        <v/>
      </c>
      <c r="J257" s="46" t="str">
        <f>IF($D257="", "", IFERROR(INDEX('Types, Rates &amp; Payments'!$E$11:$E$22, MATCH($D257, 'Types, Rates &amp; Payments'!$C$11:$C$22, 0)), ""))</f>
        <v/>
      </c>
      <c r="K257" s="54"/>
      <c r="L257" s="53" t="str">
        <f>IF($O257="", "", IF($E257=$Y$5, IF($D257="", "", $D257), IF(IFERROR(INDEX('Types, Rates &amp; Payments'!$D$32:$D$39, MATCH($O257, 'Types, Rates &amp; Payments'!$C$32:$C$39, 0)), "")="", "", IFERROR(INDEX('Types, Rates &amp; Payments'!$D$32:$D$39, MATCH($O257, 'Types, Rates &amp; Payments'!$C$32:$C$39, 0)), ""))))</f>
        <v/>
      </c>
      <c r="M257" s="54"/>
      <c r="O257" s="11" t="str">
        <f t="shared" si="68"/>
        <v>Bank Holidays</v>
      </c>
      <c r="Q257" s="64">
        <f t="shared" ca="1" si="69"/>
        <v>0</v>
      </c>
      <c r="S257" s="11" t="str">
        <f t="shared" si="70"/>
        <v>May 2020</v>
      </c>
      <c r="U257" s="11" t="str">
        <f t="shared" si="71"/>
        <v/>
      </c>
      <c r="W257" s="11" t="str">
        <f t="shared" si="72"/>
        <v/>
      </c>
      <c r="Y257" s="11" t="str">
        <f t="shared" si="73"/>
        <v/>
      </c>
      <c r="AA257" s="49" t="str">
        <f t="shared" ca="1" si="74"/>
        <v/>
      </c>
      <c r="AB257" s="46" t="str">
        <f t="shared" ca="1" si="75"/>
        <v/>
      </c>
      <c r="AD257" s="49" t="str">
        <f t="shared" ca="1" si="76"/>
        <v/>
      </c>
      <c r="AE257" s="46" t="str">
        <f t="shared" ca="1" si="77"/>
        <v/>
      </c>
      <c r="AG257" s="11" t="str">
        <f t="shared" si="78"/>
        <v>BH</v>
      </c>
      <c r="AH257" s="35" t="str">
        <f t="shared" si="63"/>
        <v>X</v>
      </c>
      <c r="AI257" s="15" t="str">
        <f t="shared" si="79"/>
        <v/>
      </c>
      <c r="AJ257" s="15" t="str">
        <f t="shared" si="80"/>
        <v/>
      </c>
      <c r="AK257" s="38" t="str">
        <f t="shared" si="81"/>
        <v/>
      </c>
    </row>
    <row r="258" spans="1:37" x14ac:dyDescent="0.25">
      <c r="A258" s="62" t="str">
        <f t="shared" ca="1" si="64"/>
        <v/>
      </c>
      <c r="B258" s="145">
        <f t="shared" si="65"/>
        <v>43956</v>
      </c>
      <c r="C258" s="62" t="str">
        <f t="shared" ca="1" si="66"/>
        <v/>
      </c>
      <c r="D258" s="159"/>
      <c r="E258" s="122" t="str">
        <f t="shared" si="67"/>
        <v/>
      </c>
      <c r="F258" s="163"/>
      <c r="G258" s="164"/>
      <c r="H258" s="54"/>
      <c r="I258" s="49" t="str">
        <f>IF($D258="", "", IFERROR(INDEX('Types, Rates &amp; Payments'!$D$11:$D$22, MATCH($D258, 'Types, Rates &amp; Payments'!$C$11:$C$22, 0))+$F258, ""))</f>
        <v/>
      </c>
      <c r="J258" s="46" t="str">
        <f>IF($D258="", "", IFERROR(INDEX('Types, Rates &amp; Payments'!$E$11:$E$22, MATCH($D258, 'Types, Rates &amp; Payments'!$C$11:$C$22, 0)), ""))</f>
        <v/>
      </c>
      <c r="K258" s="54"/>
      <c r="L258" s="53" t="str">
        <f>IF($O258="", "", IF($E258=$Y$5, IF($D258="", "", $D258), IF(IFERROR(INDEX('Types, Rates &amp; Payments'!$D$32:$D$39, MATCH($O258, 'Types, Rates &amp; Payments'!$C$32:$C$39, 0)), "")="", "", IFERROR(INDEX('Types, Rates &amp; Payments'!$D$32:$D$39, MATCH($O258, 'Types, Rates &amp; Payments'!$C$32:$C$39, 0)), ""))))</f>
        <v>Half Day</v>
      </c>
      <c r="M258" s="54"/>
      <c r="O258" s="11" t="str">
        <f t="shared" si="68"/>
        <v>Tuesday</v>
      </c>
      <c r="Q258" s="64">
        <f t="shared" ca="1" si="69"/>
        <v>0</v>
      </c>
      <c r="S258" s="11" t="str">
        <f t="shared" si="70"/>
        <v>May 2020</v>
      </c>
      <c r="U258" s="11" t="str">
        <f t="shared" si="71"/>
        <v/>
      </c>
      <c r="W258" s="11" t="str">
        <f t="shared" si="72"/>
        <v/>
      </c>
      <c r="Y258" s="11" t="str">
        <f t="shared" si="73"/>
        <v/>
      </c>
      <c r="AA258" s="49" t="str">
        <f t="shared" ca="1" si="74"/>
        <v/>
      </c>
      <c r="AB258" s="46" t="str">
        <f t="shared" ca="1" si="75"/>
        <v/>
      </c>
      <c r="AD258" s="49" t="str">
        <f t="shared" ca="1" si="76"/>
        <v/>
      </c>
      <c r="AE258" s="46" t="str">
        <f t="shared" ca="1" si="77"/>
        <v/>
      </c>
      <c r="AG258" s="11" t="str">
        <f t="shared" si="78"/>
        <v>OP</v>
      </c>
      <c r="AH258" s="35" t="str">
        <f t="shared" si="63"/>
        <v/>
      </c>
      <c r="AI258" s="15" t="str">
        <f t="shared" si="79"/>
        <v/>
      </c>
      <c r="AJ258" s="15" t="str">
        <f t="shared" si="80"/>
        <v/>
      </c>
      <c r="AK258" s="38" t="str">
        <f t="shared" si="81"/>
        <v/>
      </c>
    </row>
    <row r="259" spans="1:37" x14ac:dyDescent="0.25">
      <c r="A259" s="62" t="str">
        <f t="shared" ca="1" si="64"/>
        <v/>
      </c>
      <c r="B259" s="145">
        <f t="shared" si="65"/>
        <v>43957</v>
      </c>
      <c r="C259" s="62" t="str">
        <f t="shared" ca="1" si="66"/>
        <v/>
      </c>
      <c r="D259" s="159"/>
      <c r="E259" s="122" t="str">
        <f t="shared" si="67"/>
        <v/>
      </c>
      <c r="F259" s="163"/>
      <c r="G259" s="164"/>
      <c r="H259" s="54"/>
      <c r="I259" s="49" t="str">
        <f>IF($D259="", "", IFERROR(INDEX('Types, Rates &amp; Payments'!$D$11:$D$22, MATCH($D259, 'Types, Rates &amp; Payments'!$C$11:$C$22, 0))+$F259, ""))</f>
        <v/>
      </c>
      <c r="J259" s="46" t="str">
        <f>IF($D259="", "", IFERROR(INDEX('Types, Rates &amp; Payments'!$E$11:$E$22, MATCH($D259, 'Types, Rates &amp; Payments'!$C$11:$C$22, 0)), ""))</f>
        <v/>
      </c>
      <c r="K259" s="54"/>
      <c r="L259" s="53" t="str">
        <f>IF($O259="", "", IF($E259=$Y$5, IF($D259="", "", $D259), IF(IFERROR(INDEX('Types, Rates &amp; Payments'!$D$32:$D$39, MATCH($O259, 'Types, Rates &amp; Payments'!$C$32:$C$39, 0)), "")="", "", IFERROR(INDEX('Types, Rates &amp; Payments'!$D$32:$D$39, MATCH($O259, 'Types, Rates &amp; Payments'!$C$32:$C$39, 0)), ""))))</f>
        <v>Full Day</v>
      </c>
      <c r="M259" s="54"/>
      <c r="O259" s="11" t="str">
        <f t="shared" si="68"/>
        <v>Wednesday</v>
      </c>
      <c r="Q259" s="64">
        <f t="shared" ca="1" si="69"/>
        <v>0</v>
      </c>
      <c r="S259" s="11" t="str">
        <f t="shared" si="70"/>
        <v>May 2020</v>
      </c>
      <c r="U259" s="11" t="str">
        <f t="shared" si="71"/>
        <v/>
      </c>
      <c r="W259" s="11" t="str">
        <f t="shared" si="72"/>
        <v/>
      </c>
      <c r="Y259" s="11" t="str">
        <f t="shared" si="73"/>
        <v/>
      </c>
      <c r="AA259" s="49" t="str">
        <f t="shared" ca="1" si="74"/>
        <v/>
      </c>
      <c r="AB259" s="46" t="str">
        <f t="shared" ca="1" si="75"/>
        <v/>
      </c>
      <c r="AD259" s="49" t="str">
        <f t="shared" ca="1" si="76"/>
        <v/>
      </c>
      <c r="AE259" s="46" t="str">
        <f t="shared" ca="1" si="77"/>
        <v/>
      </c>
      <c r="AG259" s="11" t="str">
        <f t="shared" si="78"/>
        <v>OP</v>
      </c>
      <c r="AH259" s="35" t="str">
        <f t="shared" si="63"/>
        <v/>
      </c>
      <c r="AI259" s="15" t="str">
        <f t="shared" si="79"/>
        <v/>
      </c>
      <c r="AJ259" s="15" t="str">
        <f t="shared" si="80"/>
        <v/>
      </c>
      <c r="AK259" s="38" t="str">
        <f t="shared" si="81"/>
        <v/>
      </c>
    </row>
    <row r="260" spans="1:37" x14ac:dyDescent="0.25">
      <c r="A260" s="62" t="str">
        <f t="shared" ca="1" si="64"/>
        <v/>
      </c>
      <c r="B260" s="145">
        <f t="shared" si="65"/>
        <v>43958</v>
      </c>
      <c r="C260" s="62" t="str">
        <f t="shared" ca="1" si="66"/>
        <v/>
      </c>
      <c r="D260" s="159"/>
      <c r="E260" s="122" t="str">
        <f t="shared" si="67"/>
        <v/>
      </c>
      <c r="F260" s="163"/>
      <c r="G260" s="164"/>
      <c r="H260" s="54"/>
      <c r="I260" s="49" t="str">
        <f>IF($D260="", "", IFERROR(INDEX('Types, Rates &amp; Payments'!$D$11:$D$22, MATCH($D260, 'Types, Rates &amp; Payments'!$C$11:$C$22, 0))+$F260, ""))</f>
        <v/>
      </c>
      <c r="J260" s="46" t="str">
        <f>IF($D260="", "", IFERROR(INDEX('Types, Rates &amp; Payments'!$E$11:$E$22, MATCH($D260, 'Types, Rates &amp; Payments'!$C$11:$C$22, 0)), ""))</f>
        <v/>
      </c>
      <c r="K260" s="54"/>
      <c r="L260" s="53" t="str">
        <f>IF($O260="", "", IF($E260=$Y$5, IF($D260="", "", $D260), IF(IFERROR(INDEX('Types, Rates &amp; Payments'!$D$32:$D$39, MATCH($O260, 'Types, Rates &amp; Payments'!$C$32:$C$39, 0)), "")="", "", IFERROR(INDEX('Types, Rates &amp; Payments'!$D$32:$D$39, MATCH($O260, 'Types, Rates &amp; Payments'!$C$32:$C$39, 0)), ""))))</f>
        <v/>
      </c>
      <c r="M260" s="54"/>
      <c r="O260" s="11" t="str">
        <f t="shared" si="68"/>
        <v/>
      </c>
      <c r="Q260" s="64">
        <f t="shared" ca="1" si="69"/>
        <v>0</v>
      </c>
      <c r="S260" s="11" t="str">
        <f t="shared" si="70"/>
        <v>May 2020</v>
      </c>
      <c r="U260" s="11" t="str">
        <f t="shared" si="71"/>
        <v/>
      </c>
      <c r="W260" s="11" t="str">
        <f t="shared" si="72"/>
        <v/>
      </c>
      <c r="Y260" s="11" t="str">
        <f t="shared" si="73"/>
        <v/>
      </c>
      <c r="AA260" s="49" t="str">
        <f t="shared" ca="1" si="74"/>
        <v/>
      </c>
      <c r="AB260" s="46" t="str">
        <f t="shared" ca="1" si="75"/>
        <v/>
      </c>
      <c r="AD260" s="49" t="str">
        <f t="shared" ca="1" si="76"/>
        <v/>
      </c>
      <c r="AE260" s="46" t="str">
        <f t="shared" ca="1" si="77"/>
        <v/>
      </c>
      <c r="AG260" s="11" t="str">
        <f t="shared" si="78"/>
        <v>CL</v>
      </c>
      <c r="AH260" s="35" t="str">
        <f t="shared" si="63"/>
        <v/>
      </c>
      <c r="AI260" s="15" t="str">
        <f t="shared" si="79"/>
        <v/>
      </c>
      <c r="AJ260" s="15" t="str">
        <f t="shared" si="80"/>
        <v>X</v>
      </c>
      <c r="AK260" s="38" t="str">
        <f t="shared" si="81"/>
        <v/>
      </c>
    </row>
    <row r="261" spans="1:37" x14ac:dyDescent="0.25">
      <c r="A261" s="62" t="str">
        <f t="shared" ca="1" si="64"/>
        <v/>
      </c>
      <c r="B261" s="145">
        <f t="shared" si="65"/>
        <v>43959</v>
      </c>
      <c r="C261" s="62" t="str">
        <f t="shared" ca="1" si="66"/>
        <v/>
      </c>
      <c r="D261" s="159"/>
      <c r="E261" s="122" t="str">
        <f t="shared" si="67"/>
        <v/>
      </c>
      <c r="F261" s="163"/>
      <c r="G261" s="164"/>
      <c r="H261" s="54"/>
      <c r="I261" s="49" t="str">
        <f>IF($D261="", "", IFERROR(INDEX('Types, Rates &amp; Payments'!$D$11:$D$22, MATCH($D261, 'Types, Rates &amp; Payments'!$C$11:$C$22, 0))+$F261, ""))</f>
        <v/>
      </c>
      <c r="J261" s="46" t="str">
        <f>IF($D261="", "", IFERROR(INDEX('Types, Rates &amp; Payments'!$E$11:$E$22, MATCH($D261, 'Types, Rates &amp; Payments'!$C$11:$C$22, 0)), ""))</f>
        <v/>
      </c>
      <c r="K261" s="54"/>
      <c r="L261" s="53" t="str">
        <f>IF($O261="", "", IF($E261=$Y$5, IF($D261="", "", $D261), IF(IFERROR(INDEX('Types, Rates &amp; Payments'!$D$32:$D$39, MATCH($O261, 'Types, Rates &amp; Payments'!$C$32:$C$39, 0)), "")="", "", IFERROR(INDEX('Types, Rates &amp; Payments'!$D$32:$D$39, MATCH($O261, 'Types, Rates &amp; Payments'!$C$32:$C$39, 0)), ""))))</f>
        <v>Half Day</v>
      </c>
      <c r="M261" s="54"/>
      <c r="O261" s="11" t="str">
        <f t="shared" si="68"/>
        <v>Friday</v>
      </c>
      <c r="Q261" s="64">
        <f t="shared" ca="1" si="69"/>
        <v>0</v>
      </c>
      <c r="S261" s="11" t="str">
        <f t="shared" si="70"/>
        <v>May 2020</v>
      </c>
      <c r="U261" s="11" t="str">
        <f t="shared" si="71"/>
        <v/>
      </c>
      <c r="W261" s="11" t="str">
        <f t="shared" si="72"/>
        <v/>
      </c>
      <c r="Y261" s="11" t="str">
        <f t="shared" si="73"/>
        <v/>
      </c>
      <c r="AA261" s="49" t="str">
        <f t="shared" ca="1" si="74"/>
        <v/>
      </c>
      <c r="AB261" s="46" t="str">
        <f t="shared" ca="1" si="75"/>
        <v/>
      </c>
      <c r="AD261" s="49" t="str">
        <f t="shared" ca="1" si="76"/>
        <v/>
      </c>
      <c r="AE261" s="46" t="str">
        <f t="shared" ca="1" si="77"/>
        <v/>
      </c>
      <c r="AG261" s="11" t="str">
        <f t="shared" si="78"/>
        <v>OP</v>
      </c>
      <c r="AH261" s="35" t="str">
        <f t="shared" si="63"/>
        <v/>
      </c>
      <c r="AI261" s="15" t="str">
        <f t="shared" si="79"/>
        <v/>
      </c>
      <c r="AJ261" s="15" t="str">
        <f t="shared" si="80"/>
        <v/>
      </c>
      <c r="AK261" s="38" t="str">
        <f t="shared" si="81"/>
        <v/>
      </c>
    </row>
    <row r="262" spans="1:37" x14ac:dyDescent="0.25">
      <c r="A262" s="62" t="str">
        <f t="shared" ca="1" si="64"/>
        <v/>
      </c>
      <c r="B262" s="145">
        <f t="shared" si="65"/>
        <v>43960</v>
      </c>
      <c r="C262" s="62" t="str">
        <f t="shared" ca="1" si="66"/>
        <v/>
      </c>
      <c r="D262" s="159"/>
      <c r="E262" s="122" t="str">
        <f t="shared" si="67"/>
        <v/>
      </c>
      <c r="F262" s="163"/>
      <c r="G262" s="164"/>
      <c r="H262" s="54"/>
      <c r="I262" s="49" t="str">
        <f>IF($D262="", "", IFERROR(INDEX('Types, Rates &amp; Payments'!$D$11:$D$22, MATCH($D262, 'Types, Rates &amp; Payments'!$C$11:$C$22, 0))+$F262, ""))</f>
        <v/>
      </c>
      <c r="J262" s="46" t="str">
        <f>IF($D262="", "", IFERROR(INDEX('Types, Rates &amp; Payments'!$E$11:$E$22, MATCH($D262, 'Types, Rates &amp; Payments'!$C$11:$C$22, 0)), ""))</f>
        <v/>
      </c>
      <c r="K262" s="54"/>
      <c r="L262" s="53" t="str">
        <f>IF($O262="", "", IF($E262=$Y$5, IF($D262="", "", $D262), IF(IFERROR(INDEX('Types, Rates &amp; Payments'!$D$32:$D$39, MATCH($O262, 'Types, Rates &amp; Payments'!$C$32:$C$39, 0)), "")="", "", IFERROR(INDEX('Types, Rates &amp; Payments'!$D$32:$D$39, MATCH($O262, 'Types, Rates &amp; Payments'!$C$32:$C$39, 0)), ""))))</f>
        <v/>
      </c>
      <c r="M262" s="54"/>
      <c r="O262" s="11" t="str">
        <f t="shared" si="68"/>
        <v>Saturday</v>
      </c>
      <c r="Q262" s="64">
        <f t="shared" ca="1" si="69"/>
        <v>0</v>
      </c>
      <c r="S262" s="11" t="str">
        <f t="shared" si="70"/>
        <v>May 2020</v>
      </c>
      <c r="U262" s="11" t="str">
        <f t="shared" si="71"/>
        <v/>
      </c>
      <c r="W262" s="11" t="str">
        <f t="shared" si="72"/>
        <v/>
      </c>
      <c r="Y262" s="11" t="str">
        <f t="shared" si="73"/>
        <v/>
      </c>
      <c r="AA262" s="49" t="str">
        <f t="shared" ca="1" si="74"/>
        <v/>
      </c>
      <c r="AB262" s="46" t="str">
        <f t="shared" ca="1" si="75"/>
        <v/>
      </c>
      <c r="AD262" s="49" t="str">
        <f t="shared" ca="1" si="76"/>
        <v/>
      </c>
      <c r="AE262" s="46" t="str">
        <f t="shared" ca="1" si="77"/>
        <v/>
      </c>
      <c r="AG262" s="11" t="str">
        <f t="shared" si="78"/>
        <v>WE</v>
      </c>
      <c r="AH262" s="35" t="str">
        <f t="shared" si="63"/>
        <v/>
      </c>
      <c r="AI262" s="15" t="str">
        <f t="shared" si="79"/>
        <v>X</v>
      </c>
      <c r="AJ262" s="15" t="str">
        <f t="shared" si="80"/>
        <v/>
      </c>
      <c r="AK262" s="38" t="str">
        <f t="shared" si="81"/>
        <v/>
      </c>
    </row>
    <row r="263" spans="1:37" x14ac:dyDescent="0.25">
      <c r="A263" s="62" t="str">
        <f t="shared" ca="1" si="64"/>
        <v/>
      </c>
      <c r="B263" s="145">
        <f t="shared" si="65"/>
        <v>43961</v>
      </c>
      <c r="C263" s="62" t="str">
        <f t="shared" ca="1" si="66"/>
        <v/>
      </c>
      <c r="D263" s="159"/>
      <c r="E263" s="122" t="str">
        <f t="shared" si="67"/>
        <v/>
      </c>
      <c r="F263" s="163"/>
      <c r="G263" s="164"/>
      <c r="H263" s="54"/>
      <c r="I263" s="49" t="str">
        <f>IF($D263="", "", IFERROR(INDEX('Types, Rates &amp; Payments'!$D$11:$D$22, MATCH($D263, 'Types, Rates &amp; Payments'!$C$11:$C$22, 0))+$F263, ""))</f>
        <v/>
      </c>
      <c r="J263" s="46" t="str">
        <f>IF($D263="", "", IFERROR(INDEX('Types, Rates &amp; Payments'!$E$11:$E$22, MATCH($D263, 'Types, Rates &amp; Payments'!$C$11:$C$22, 0)), ""))</f>
        <v/>
      </c>
      <c r="K263" s="54"/>
      <c r="L263" s="53" t="str">
        <f>IF($O263="", "", IF($E263=$Y$5, IF($D263="", "", $D263), IF(IFERROR(INDEX('Types, Rates &amp; Payments'!$D$32:$D$39, MATCH($O263, 'Types, Rates &amp; Payments'!$C$32:$C$39, 0)), "")="", "", IFERROR(INDEX('Types, Rates &amp; Payments'!$D$32:$D$39, MATCH($O263, 'Types, Rates &amp; Payments'!$C$32:$C$39, 0)), ""))))</f>
        <v/>
      </c>
      <c r="M263" s="54"/>
      <c r="O263" s="11" t="str">
        <f t="shared" si="68"/>
        <v>Sunday</v>
      </c>
      <c r="Q263" s="64">
        <f t="shared" ca="1" si="69"/>
        <v>0</v>
      </c>
      <c r="S263" s="11" t="str">
        <f t="shared" si="70"/>
        <v>May 2020</v>
      </c>
      <c r="U263" s="11" t="str">
        <f t="shared" si="71"/>
        <v/>
      </c>
      <c r="W263" s="11" t="str">
        <f t="shared" si="72"/>
        <v/>
      </c>
      <c r="Y263" s="11" t="str">
        <f t="shared" si="73"/>
        <v/>
      </c>
      <c r="AA263" s="49" t="str">
        <f t="shared" ca="1" si="74"/>
        <v/>
      </c>
      <c r="AB263" s="46" t="str">
        <f t="shared" ca="1" si="75"/>
        <v/>
      </c>
      <c r="AD263" s="49" t="str">
        <f t="shared" ca="1" si="76"/>
        <v/>
      </c>
      <c r="AE263" s="46" t="str">
        <f t="shared" ca="1" si="77"/>
        <v/>
      </c>
      <c r="AG263" s="11" t="str">
        <f t="shared" si="78"/>
        <v>WE</v>
      </c>
      <c r="AH263" s="35" t="str">
        <f t="shared" si="63"/>
        <v/>
      </c>
      <c r="AI263" s="15" t="str">
        <f t="shared" si="79"/>
        <v>X</v>
      </c>
      <c r="AJ263" s="15" t="str">
        <f t="shared" si="80"/>
        <v/>
      </c>
      <c r="AK263" s="38" t="str">
        <f t="shared" si="81"/>
        <v/>
      </c>
    </row>
    <row r="264" spans="1:37" x14ac:dyDescent="0.25">
      <c r="A264" s="62" t="str">
        <f t="shared" ca="1" si="64"/>
        <v/>
      </c>
      <c r="B264" s="145">
        <f t="shared" si="65"/>
        <v>43962</v>
      </c>
      <c r="C264" s="62" t="str">
        <f t="shared" ca="1" si="66"/>
        <v/>
      </c>
      <c r="D264" s="159"/>
      <c r="E264" s="122" t="str">
        <f t="shared" si="67"/>
        <v/>
      </c>
      <c r="F264" s="163"/>
      <c r="G264" s="164"/>
      <c r="H264" s="54"/>
      <c r="I264" s="49" t="str">
        <f>IF($D264="", "", IFERROR(INDEX('Types, Rates &amp; Payments'!$D$11:$D$22, MATCH($D264, 'Types, Rates &amp; Payments'!$C$11:$C$22, 0))+$F264, ""))</f>
        <v/>
      </c>
      <c r="J264" s="46" t="str">
        <f>IF($D264="", "", IFERROR(INDEX('Types, Rates &amp; Payments'!$E$11:$E$22, MATCH($D264, 'Types, Rates &amp; Payments'!$C$11:$C$22, 0)), ""))</f>
        <v/>
      </c>
      <c r="K264" s="54"/>
      <c r="L264" s="53" t="str">
        <f>IF($O264="", "", IF($E264=$Y$5, IF($D264="", "", $D264), IF(IFERROR(INDEX('Types, Rates &amp; Payments'!$D$32:$D$39, MATCH($O264, 'Types, Rates &amp; Payments'!$C$32:$C$39, 0)), "")="", "", IFERROR(INDEX('Types, Rates &amp; Payments'!$D$32:$D$39, MATCH($O264, 'Types, Rates &amp; Payments'!$C$32:$C$39, 0)), ""))))</f>
        <v>Full Day</v>
      </c>
      <c r="M264" s="54"/>
      <c r="O264" s="11" t="str">
        <f t="shared" si="68"/>
        <v>Monday</v>
      </c>
      <c r="Q264" s="64">
        <f t="shared" ca="1" si="69"/>
        <v>0</v>
      </c>
      <c r="S264" s="11" t="str">
        <f t="shared" si="70"/>
        <v>May 2020</v>
      </c>
      <c r="U264" s="11" t="str">
        <f t="shared" si="71"/>
        <v/>
      </c>
      <c r="W264" s="11" t="str">
        <f t="shared" si="72"/>
        <v/>
      </c>
      <c r="Y264" s="11" t="str">
        <f t="shared" si="73"/>
        <v/>
      </c>
      <c r="AA264" s="49" t="str">
        <f t="shared" ca="1" si="74"/>
        <v/>
      </c>
      <c r="AB264" s="46" t="str">
        <f t="shared" ca="1" si="75"/>
        <v/>
      </c>
      <c r="AD264" s="49" t="str">
        <f t="shared" ca="1" si="76"/>
        <v/>
      </c>
      <c r="AE264" s="46" t="str">
        <f t="shared" ca="1" si="77"/>
        <v/>
      </c>
      <c r="AG264" s="11" t="str">
        <f t="shared" si="78"/>
        <v>OP</v>
      </c>
      <c r="AH264" s="35" t="str">
        <f t="shared" si="63"/>
        <v/>
      </c>
      <c r="AI264" s="15" t="str">
        <f t="shared" si="79"/>
        <v/>
      </c>
      <c r="AJ264" s="15" t="str">
        <f t="shared" si="80"/>
        <v/>
      </c>
      <c r="AK264" s="38" t="str">
        <f t="shared" si="81"/>
        <v/>
      </c>
    </row>
    <row r="265" spans="1:37" x14ac:dyDescent="0.25">
      <c r="A265" s="62" t="str">
        <f t="shared" ca="1" si="64"/>
        <v/>
      </c>
      <c r="B265" s="145">
        <f t="shared" si="65"/>
        <v>43963</v>
      </c>
      <c r="C265" s="62" t="str">
        <f t="shared" ca="1" si="66"/>
        <v/>
      </c>
      <c r="D265" s="159"/>
      <c r="E265" s="122" t="str">
        <f t="shared" si="67"/>
        <v/>
      </c>
      <c r="F265" s="163"/>
      <c r="G265" s="164"/>
      <c r="H265" s="54"/>
      <c r="I265" s="49" t="str">
        <f>IF($D265="", "", IFERROR(INDEX('Types, Rates &amp; Payments'!$D$11:$D$22, MATCH($D265, 'Types, Rates &amp; Payments'!$C$11:$C$22, 0))+$F265, ""))</f>
        <v/>
      </c>
      <c r="J265" s="46" t="str">
        <f>IF($D265="", "", IFERROR(INDEX('Types, Rates &amp; Payments'!$E$11:$E$22, MATCH($D265, 'Types, Rates &amp; Payments'!$C$11:$C$22, 0)), ""))</f>
        <v/>
      </c>
      <c r="K265" s="54"/>
      <c r="L265" s="53" t="str">
        <f>IF($O265="", "", IF($E265=$Y$5, IF($D265="", "", $D265), IF(IFERROR(INDEX('Types, Rates &amp; Payments'!$D$32:$D$39, MATCH($O265, 'Types, Rates &amp; Payments'!$C$32:$C$39, 0)), "")="", "", IFERROR(INDEX('Types, Rates &amp; Payments'!$D$32:$D$39, MATCH($O265, 'Types, Rates &amp; Payments'!$C$32:$C$39, 0)), ""))))</f>
        <v>Half Day</v>
      </c>
      <c r="M265" s="54"/>
      <c r="O265" s="11" t="str">
        <f t="shared" si="68"/>
        <v>Tuesday</v>
      </c>
      <c r="Q265" s="64">
        <f t="shared" ca="1" si="69"/>
        <v>0</v>
      </c>
      <c r="S265" s="11" t="str">
        <f t="shared" si="70"/>
        <v>May 2020</v>
      </c>
      <c r="U265" s="11" t="str">
        <f t="shared" si="71"/>
        <v/>
      </c>
      <c r="W265" s="11" t="str">
        <f t="shared" si="72"/>
        <v/>
      </c>
      <c r="Y265" s="11" t="str">
        <f t="shared" si="73"/>
        <v/>
      </c>
      <c r="AA265" s="49" t="str">
        <f t="shared" ca="1" si="74"/>
        <v/>
      </c>
      <c r="AB265" s="46" t="str">
        <f t="shared" ca="1" si="75"/>
        <v/>
      </c>
      <c r="AD265" s="49" t="str">
        <f t="shared" ca="1" si="76"/>
        <v/>
      </c>
      <c r="AE265" s="46" t="str">
        <f t="shared" ca="1" si="77"/>
        <v/>
      </c>
      <c r="AG265" s="11" t="str">
        <f t="shared" si="78"/>
        <v>OP</v>
      </c>
      <c r="AH265" s="35" t="str">
        <f t="shared" si="63"/>
        <v/>
      </c>
      <c r="AI265" s="15" t="str">
        <f t="shared" si="79"/>
        <v/>
      </c>
      <c r="AJ265" s="15" t="str">
        <f t="shared" si="80"/>
        <v/>
      </c>
      <c r="AK265" s="38" t="str">
        <f t="shared" si="81"/>
        <v/>
      </c>
    </row>
    <row r="266" spans="1:37" x14ac:dyDescent="0.25">
      <c r="A266" s="62" t="str">
        <f t="shared" ca="1" si="64"/>
        <v/>
      </c>
      <c r="B266" s="145">
        <f t="shared" si="65"/>
        <v>43964</v>
      </c>
      <c r="C266" s="62" t="str">
        <f t="shared" ca="1" si="66"/>
        <v/>
      </c>
      <c r="D266" s="159"/>
      <c r="E266" s="122" t="str">
        <f t="shared" si="67"/>
        <v/>
      </c>
      <c r="F266" s="163"/>
      <c r="G266" s="164"/>
      <c r="H266" s="54"/>
      <c r="I266" s="49" t="str">
        <f>IF($D266="", "", IFERROR(INDEX('Types, Rates &amp; Payments'!$D$11:$D$22, MATCH($D266, 'Types, Rates &amp; Payments'!$C$11:$C$22, 0))+$F266, ""))</f>
        <v/>
      </c>
      <c r="J266" s="46" t="str">
        <f>IF($D266="", "", IFERROR(INDEX('Types, Rates &amp; Payments'!$E$11:$E$22, MATCH($D266, 'Types, Rates &amp; Payments'!$C$11:$C$22, 0)), ""))</f>
        <v/>
      </c>
      <c r="K266" s="54"/>
      <c r="L266" s="53" t="str">
        <f>IF($O266="", "", IF($E266=$Y$5, IF($D266="", "", $D266), IF(IFERROR(INDEX('Types, Rates &amp; Payments'!$D$32:$D$39, MATCH($O266, 'Types, Rates &amp; Payments'!$C$32:$C$39, 0)), "")="", "", IFERROR(INDEX('Types, Rates &amp; Payments'!$D$32:$D$39, MATCH($O266, 'Types, Rates &amp; Payments'!$C$32:$C$39, 0)), ""))))</f>
        <v>Full Day</v>
      </c>
      <c r="M266" s="54"/>
      <c r="O266" s="11" t="str">
        <f t="shared" si="68"/>
        <v>Wednesday</v>
      </c>
      <c r="Q266" s="64">
        <f t="shared" ca="1" si="69"/>
        <v>0</v>
      </c>
      <c r="S266" s="11" t="str">
        <f t="shared" si="70"/>
        <v>May 2020</v>
      </c>
      <c r="U266" s="11" t="str">
        <f t="shared" si="71"/>
        <v/>
      </c>
      <c r="W266" s="11" t="str">
        <f t="shared" si="72"/>
        <v/>
      </c>
      <c r="Y266" s="11" t="str">
        <f t="shared" si="73"/>
        <v/>
      </c>
      <c r="AA266" s="49" t="str">
        <f t="shared" ca="1" si="74"/>
        <v/>
      </c>
      <c r="AB266" s="46" t="str">
        <f t="shared" ca="1" si="75"/>
        <v/>
      </c>
      <c r="AD266" s="49" t="str">
        <f t="shared" ca="1" si="76"/>
        <v/>
      </c>
      <c r="AE266" s="46" t="str">
        <f t="shared" ca="1" si="77"/>
        <v/>
      </c>
      <c r="AG266" s="11" t="str">
        <f t="shared" si="78"/>
        <v>OP</v>
      </c>
      <c r="AH266" s="35" t="str">
        <f t="shared" si="63"/>
        <v/>
      </c>
      <c r="AI266" s="15" t="str">
        <f t="shared" si="79"/>
        <v/>
      </c>
      <c r="AJ266" s="15" t="str">
        <f t="shared" si="80"/>
        <v/>
      </c>
      <c r="AK266" s="38" t="str">
        <f t="shared" si="81"/>
        <v/>
      </c>
    </row>
    <row r="267" spans="1:37" x14ac:dyDescent="0.25">
      <c r="A267" s="62" t="str">
        <f t="shared" ca="1" si="64"/>
        <v/>
      </c>
      <c r="B267" s="145">
        <f t="shared" si="65"/>
        <v>43965</v>
      </c>
      <c r="C267" s="62" t="str">
        <f t="shared" ca="1" si="66"/>
        <v/>
      </c>
      <c r="D267" s="159"/>
      <c r="E267" s="122" t="str">
        <f t="shared" si="67"/>
        <v/>
      </c>
      <c r="F267" s="163"/>
      <c r="G267" s="164"/>
      <c r="H267" s="54"/>
      <c r="I267" s="49" t="str">
        <f>IF($D267="", "", IFERROR(INDEX('Types, Rates &amp; Payments'!$D$11:$D$22, MATCH($D267, 'Types, Rates &amp; Payments'!$C$11:$C$22, 0))+$F267, ""))</f>
        <v/>
      </c>
      <c r="J267" s="46" t="str">
        <f>IF($D267="", "", IFERROR(INDEX('Types, Rates &amp; Payments'!$E$11:$E$22, MATCH($D267, 'Types, Rates &amp; Payments'!$C$11:$C$22, 0)), ""))</f>
        <v/>
      </c>
      <c r="K267" s="54"/>
      <c r="L267" s="53" t="str">
        <f>IF($O267="", "", IF($E267=$Y$5, IF($D267="", "", $D267), IF(IFERROR(INDEX('Types, Rates &amp; Payments'!$D$32:$D$39, MATCH($O267, 'Types, Rates &amp; Payments'!$C$32:$C$39, 0)), "")="", "", IFERROR(INDEX('Types, Rates &amp; Payments'!$D$32:$D$39, MATCH($O267, 'Types, Rates &amp; Payments'!$C$32:$C$39, 0)), ""))))</f>
        <v/>
      </c>
      <c r="M267" s="54"/>
      <c r="O267" s="11" t="str">
        <f t="shared" si="68"/>
        <v/>
      </c>
      <c r="Q267" s="64">
        <f t="shared" ca="1" si="69"/>
        <v>0</v>
      </c>
      <c r="S267" s="11" t="str">
        <f t="shared" si="70"/>
        <v>May 2020</v>
      </c>
      <c r="U267" s="11" t="str">
        <f t="shared" si="71"/>
        <v/>
      </c>
      <c r="W267" s="11" t="str">
        <f t="shared" si="72"/>
        <v/>
      </c>
      <c r="Y267" s="11" t="str">
        <f t="shared" si="73"/>
        <v/>
      </c>
      <c r="AA267" s="49" t="str">
        <f t="shared" ca="1" si="74"/>
        <v/>
      </c>
      <c r="AB267" s="46" t="str">
        <f t="shared" ca="1" si="75"/>
        <v/>
      </c>
      <c r="AD267" s="49" t="str">
        <f t="shared" ca="1" si="76"/>
        <v/>
      </c>
      <c r="AE267" s="46" t="str">
        <f t="shared" ca="1" si="77"/>
        <v/>
      </c>
      <c r="AG267" s="11" t="str">
        <f t="shared" si="78"/>
        <v>CL</v>
      </c>
      <c r="AH267" s="35" t="str">
        <f t="shared" ref="AH267:AH330" si="82">IF($B267="", "", IF(COUNTIF($AM$25:$AM$49, $B267), "X", ""))</f>
        <v/>
      </c>
      <c r="AI267" s="15" t="str">
        <f t="shared" si="79"/>
        <v/>
      </c>
      <c r="AJ267" s="15" t="str">
        <f t="shared" si="80"/>
        <v>X</v>
      </c>
      <c r="AK267" s="38" t="str">
        <f t="shared" si="81"/>
        <v/>
      </c>
    </row>
    <row r="268" spans="1:37" x14ac:dyDescent="0.25">
      <c r="A268" s="62" t="str">
        <f t="shared" ref="A268:A331" ca="1" si="83">IF($B268="", "", IF($B268=$AK$8, "*", ""))</f>
        <v/>
      </c>
      <c r="B268" s="145">
        <f t="shared" ref="B268:B331" si="84">IF(B267="", "", IF(B267+1&gt;$AE$5, "", B267+1))</f>
        <v>43966</v>
      </c>
      <c r="C268" s="62" t="str">
        <f t="shared" ref="C268:C331" ca="1" si="85">IF($B268="", "", IF($B268=$AK$8, "*", ""))</f>
        <v/>
      </c>
      <c r="D268" s="159"/>
      <c r="E268" s="122" t="str">
        <f t="shared" ref="E268:E331" si="86">$Y268</f>
        <v/>
      </c>
      <c r="F268" s="163"/>
      <c r="G268" s="164"/>
      <c r="H268" s="54"/>
      <c r="I268" s="49" t="str">
        <f>IF($D268="", "", IFERROR(INDEX('Types, Rates &amp; Payments'!$D$11:$D$22, MATCH($D268, 'Types, Rates &amp; Payments'!$C$11:$C$22, 0))+$F268, ""))</f>
        <v/>
      </c>
      <c r="J268" s="46" t="str">
        <f>IF($D268="", "", IFERROR(INDEX('Types, Rates &amp; Payments'!$E$11:$E$22, MATCH($D268, 'Types, Rates &amp; Payments'!$C$11:$C$22, 0)), ""))</f>
        <v/>
      </c>
      <c r="K268" s="54"/>
      <c r="L268" s="53" t="str">
        <f>IF($O268="", "", IF($E268=$Y$5, IF($D268="", "", $D268), IF(IFERROR(INDEX('Types, Rates &amp; Payments'!$D$32:$D$39, MATCH($O268, 'Types, Rates &amp; Payments'!$C$32:$C$39, 0)), "")="", "", IFERROR(INDEX('Types, Rates &amp; Payments'!$D$32:$D$39, MATCH($O268, 'Types, Rates &amp; Payments'!$C$32:$C$39, 0)), ""))))</f>
        <v>Half Day</v>
      </c>
      <c r="M268" s="54"/>
      <c r="O268" s="11" t="str">
        <f t="shared" ref="O268:O331" si="87">IF(OR($AG268=$AG$3, $AG268=$AG$6), TEXT($B268, "dddd"), IF($AG268=$AG$2, $AE$2, ""))</f>
        <v>Friday</v>
      </c>
      <c r="Q268" s="64">
        <f t="shared" ref="Q268:Q331" ca="1" si="88">IF(OR($I268="", $B268&gt;$AK$8), 0, $I268)</f>
        <v>0</v>
      </c>
      <c r="S268" s="11" t="str">
        <f t="shared" ref="S268:S331" si="89">IF($B268="", "", TEXT($B268, "mmm yyyy"))</f>
        <v>May 2020</v>
      </c>
      <c r="U268" s="11" t="str">
        <f t="shared" ref="U268:U331" si="90">IF(OR($D268="", $S268=""), "", _xlfn.CONCAT($D268, " - ", $S268))</f>
        <v/>
      </c>
      <c r="W268" s="11" t="str">
        <f t="shared" ref="W268:W331" si="91">IF(OR($D268="", $S268=""), "", _xlfn.CONCAT($D268, " - ", TEXT($B268, "dddd")))</f>
        <v/>
      </c>
      <c r="Y268" s="11" t="str">
        <f t="shared" ref="Y268:Y331" si="92">IF(OR($B268="", $D268=""), "", IF($B268&lt;=$AK$8, $Y$5, $Y$6))</f>
        <v/>
      </c>
      <c r="AA268" s="49" t="str">
        <f t="shared" ref="AA268:AA331" ca="1" si="93">IF($B268="", "", IF($B268&gt;$AK$8, "", I268))</f>
        <v/>
      </c>
      <c r="AB268" s="46" t="str">
        <f t="shared" ref="AB268:AB331" ca="1" si="94">IF($B268="", "", IF($B268&gt;$AK$8, "", J268))</f>
        <v/>
      </c>
      <c r="AD268" s="49" t="str">
        <f t="shared" ref="AD268:AD331" ca="1" si="95">IF($B268="", "", IF($B268&lt;=$AK$8, "", I268))</f>
        <v/>
      </c>
      <c r="AE268" s="46" t="str">
        <f t="shared" ref="AE268:AE331" ca="1" si="96">IF($B268="", "", IF($B268&lt;=$AK$8, "", J268))</f>
        <v/>
      </c>
      <c r="AG268" s="11" t="str">
        <f t="shared" ref="AG268:AG331" si="97">IF($B268="", "", IF($AK268="X", $AK$10, IF($AJ268="X", $AJ$10, IF($AH268="X", $AH$10, IF($AI268="X", $AI$10, $AG$6)))))</f>
        <v>OP</v>
      </c>
      <c r="AH268" s="35" t="str">
        <f t="shared" si="82"/>
        <v/>
      </c>
      <c r="AI268" s="15" t="str">
        <f t="shared" ref="AI268:AI331" si="98">IF($B268="", "", IF(TEXT($B268, "ddd")="Sat", "X", IF(TEXT($B268, "ddd")="Sun", "X", "")))</f>
        <v/>
      </c>
      <c r="AJ268" s="15" t="str">
        <f t="shared" ref="AJ268:AJ331" si="99">IFERROR(IF($B268="", "", IF(INDEX($AK$2:$AK$6, MATCH(TEXT($B268, "ddd"), $AJ$2:$AJ$6, 0))="Closed", "X", "")), "")</f>
        <v/>
      </c>
      <c r="AK268" s="38" t="str">
        <f t="shared" ref="AK268:AK331" si="100">IF($B268="", "", IF(OR(AND($B268&gt;=$AH$2, $B268&lt;=$AI$2), AND($B268&gt;=$AH$3, $B268&lt;=$AI$3), AND($B268&gt;=$AH$4, $B268&lt;=$AI$4), AND($B268&gt;=$AH$5, $B268&lt;=$AI$5), AND($B268&gt;=$AH$6, $B268&lt;=$AI$6), AND($B268&gt;=$AH$7, $B268&lt;=$AI$7)), "X", ""))</f>
        <v/>
      </c>
    </row>
    <row r="269" spans="1:37" x14ac:dyDescent="0.25">
      <c r="A269" s="62" t="str">
        <f t="shared" ca="1" si="83"/>
        <v/>
      </c>
      <c r="B269" s="145">
        <f t="shared" si="84"/>
        <v>43967</v>
      </c>
      <c r="C269" s="62" t="str">
        <f t="shared" ca="1" si="85"/>
        <v/>
      </c>
      <c r="D269" s="159"/>
      <c r="E269" s="122" t="str">
        <f t="shared" si="86"/>
        <v/>
      </c>
      <c r="F269" s="163"/>
      <c r="G269" s="164"/>
      <c r="H269" s="54"/>
      <c r="I269" s="49" t="str">
        <f>IF($D269="", "", IFERROR(INDEX('Types, Rates &amp; Payments'!$D$11:$D$22, MATCH($D269, 'Types, Rates &amp; Payments'!$C$11:$C$22, 0))+$F269, ""))</f>
        <v/>
      </c>
      <c r="J269" s="46" t="str">
        <f>IF($D269="", "", IFERROR(INDEX('Types, Rates &amp; Payments'!$E$11:$E$22, MATCH($D269, 'Types, Rates &amp; Payments'!$C$11:$C$22, 0)), ""))</f>
        <v/>
      </c>
      <c r="K269" s="54"/>
      <c r="L269" s="53" t="str">
        <f>IF($O269="", "", IF($E269=$Y$5, IF($D269="", "", $D269), IF(IFERROR(INDEX('Types, Rates &amp; Payments'!$D$32:$D$39, MATCH($O269, 'Types, Rates &amp; Payments'!$C$32:$C$39, 0)), "")="", "", IFERROR(INDEX('Types, Rates &amp; Payments'!$D$32:$D$39, MATCH($O269, 'Types, Rates &amp; Payments'!$C$32:$C$39, 0)), ""))))</f>
        <v/>
      </c>
      <c r="M269" s="54"/>
      <c r="O269" s="11" t="str">
        <f t="shared" si="87"/>
        <v>Saturday</v>
      </c>
      <c r="Q269" s="64">
        <f t="shared" ca="1" si="88"/>
        <v>0</v>
      </c>
      <c r="S269" s="11" t="str">
        <f t="shared" si="89"/>
        <v>May 2020</v>
      </c>
      <c r="U269" s="11" t="str">
        <f t="shared" si="90"/>
        <v/>
      </c>
      <c r="W269" s="11" t="str">
        <f t="shared" si="91"/>
        <v/>
      </c>
      <c r="Y269" s="11" t="str">
        <f t="shared" si="92"/>
        <v/>
      </c>
      <c r="AA269" s="49" t="str">
        <f t="shared" ca="1" si="93"/>
        <v/>
      </c>
      <c r="AB269" s="46" t="str">
        <f t="shared" ca="1" si="94"/>
        <v/>
      </c>
      <c r="AD269" s="49" t="str">
        <f t="shared" ca="1" si="95"/>
        <v/>
      </c>
      <c r="AE269" s="46" t="str">
        <f t="shared" ca="1" si="96"/>
        <v/>
      </c>
      <c r="AG269" s="11" t="str">
        <f t="shared" si="97"/>
        <v>WE</v>
      </c>
      <c r="AH269" s="35" t="str">
        <f t="shared" si="82"/>
        <v/>
      </c>
      <c r="AI269" s="15" t="str">
        <f t="shared" si="98"/>
        <v>X</v>
      </c>
      <c r="AJ269" s="15" t="str">
        <f t="shared" si="99"/>
        <v/>
      </c>
      <c r="AK269" s="38" t="str">
        <f t="shared" si="100"/>
        <v/>
      </c>
    </row>
    <row r="270" spans="1:37" x14ac:dyDescent="0.25">
      <c r="A270" s="62" t="str">
        <f t="shared" ca="1" si="83"/>
        <v/>
      </c>
      <c r="B270" s="145">
        <f t="shared" si="84"/>
        <v>43968</v>
      </c>
      <c r="C270" s="62" t="str">
        <f t="shared" ca="1" si="85"/>
        <v/>
      </c>
      <c r="D270" s="159"/>
      <c r="E270" s="122" t="str">
        <f t="shared" si="86"/>
        <v/>
      </c>
      <c r="F270" s="163"/>
      <c r="G270" s="164"/>
      <c r="H270" s="54"/>
      <c r="I270" s="49" t="str">
        <f>IF($D270="", "", IFERROR(INDEX('Types, Rates &amp; Payments'!$D$11:$D$22, MATCH($D270, 'Types, Rates &amp; Payments'!$C$11:$C$22, 0))+$F270, ""))</f>
        <v/>
      </c>
      <c r="J270" s="46" t="str">
        <f>IF($D270="", "", IFERROR(INDEX('Types, Rates &amp; Payments'!$E$11:$E$22, MATCH($D270, 'Types, Rates &amp; Payments'!$C$11:$C$22, 0)), ""))</f>
        <v/>
      </c>
      <c r="K270" s="54"/>
      <c r="L270" s="53" t="str">
        <f>IF($O270="", "", IF($E270=$Y$5, IF($D270="", "", $D270), IF(IFERROR(INDEX('Types, Rates &amp; Payments'!$D$32:$D$39, MATCH($O270, 'Types, Rates &amp; Payments'!$C$32:$C$39, 0)), "")="", "", IFERROR(INDEX('Types, Rates &amp; Payments'!$D$32:$D$39, MATCH($O270, 'Types, Rates &amp; Payments'!$C$32:$C$39, 0)), ""))))</f>
        <v/>
      </c>
      <c r="M270" s="54"/>
      <c r="O270" s="11" t="str">
        <f t="shared" si="87"/>
        <v>Sunday</v>
      </c>
      <c r="Q270" s="64">
        <f t="shared" ca="1" si="88"/>
        <v>0</v>
      </c>
      <c r="S270" s="11" t="str">
        <f t="shared" si="89"/>
        <v>May 2020</v>
      </c>
      <c r="U270" s="11" t="str">
        <f t="shared" si="90"/>
        <v/>
      </c>
      <c r="W270" s="11" t="str">
        <f t="shared" si="91"/>
        <v/>
      </c>
      <c r="Y270" s="11" t="str">
        <f t="shared" si="92"/>
        <v/>
      </c>
      <c r="AA270" s="49" t="str">
        <f t="shared" ca="1" si="93"/>
        <v/>
      </c>
      <c r="AB270" s="46" t="str">
        <f t="shared" ca="1" si="94"/>
        <v/>
      </c>
      <c r="AD270" s="49" t="str">
        <f t="shared" ca="1" si="95"/>
        <v/>
      </c>
      <c r="AE270" s="46" t="str">
        <f t="shared" ca="1" si="96"/>
        <v/>
      </c>
      <c r="AG270" s="11" t="str">
        <f t="shared" si="97"/>
        <v>WE</v>
      </c>
      <c r="AH270" s="35" t="str">
        <f t="shared" si="82"/>
        <v/>
      </c>
      <c r="AI270" s="15" t="str">
        <f t="shared" si="98"/>
        <v>X</v>
      </c>
      <c r="AJ270" s="15" t="str">
        <f t="shared" si="99"/>
        <v/>
      </c>
      <c r="AK270" s="38" t="str">
        <f t="shared" si="100"/>
        <v/>
      </c>
    </row>
    <row r="271" spans="1:37" x14ac:dyDescent="0.25">
      <c r="A271" s="62" t="str">
        <f t="shared" ca="1" si="83"/>
        <v/>
      </c>
      <c r="B271" s="145">
        <f t="shared" si="84"/>
        <v>43969</v>
      </c>
      <c r="C271" s="62" t="str">
        <f t="shared" ca="1" si="85"/>
        <v/>
      </c>
      <c r="D271" s="159"/>
      <c r="E271" s="122" t="str">
        <f t="shared" si="86"/>
        <v/>
      </c>
      <c r="F271" s="163"/>
      <c r="G271" s="164"/>
      <c r="H271" s="54"/>
      <c r="I271" s="49" t="str">
        <f>IF($D271="", "", IFERROR(INDEX('Types, Rates &amp; Payments'!$D$11:$D$22, MATCH($D271, 'Types, Rates &amp; Payments'!$C$11:$C$22, 0))+$F271, ""))</f>
        <v/>
      </c>
      <c r="J271" s="46" t="str">
        <f>IF($D271="", "", IFERROR(INDEX('Types, Rates &amp; Payments'!$E$11:$E$22, MATCH($D271, 'Types, Rates &amp; Payments'!$C$11:$C$22, 0)), ""))</f>
        <v/>
      </c>
      <c r="K271" s="54"/>
      <c r="L271" s="53" t="str">
        <f>IF($O271="", "", IF($E271=$Y$5, IF($D271="", "", $D271), IF(IFERROR(INDEX('Types, Rates &amp; Payments'!$D$32:$D$39, MATCH($O271, 'Types, Rates &amp; Payments'!$C$32:$C$39, 0)), "")="", "", IFERROR(INDEX('Types, Rates &amp; Payments'!$D$32:$D$39, MATCH($O271, 'Types, Rates &amp; Payments'!$C$32:$C$39, 0)), ""))))</f>
        <v>Full Day</v>
      </c>
      <c r="M271" s="54"/>
      <c r="O271" s="11" t="str">
        <f t="shared" si="87"/>
        <v>Monday</v>
      </c>
      <c r="Q271" s="64">
        <f t="shared" ca="1" si="88"/>
        <v>0</v>
      </c>
      <c r="S271" s="11" t="str">
        <f t="shared" si="89"/>
        <v>May 2020</v>
      </c>
      <c r="U271" s="11" t="str">
        <f t="shared" si="90"/>
        <v/>
      </c>
      <c r="W271" s="11" t="str">
        <f t="shared" si="91"/>
        <v/>
      </c>
      <c r="Y271" s="11" t="str">
        <f t="shared" si="92"/>
        <v/>
      </c>
      <c r="AA271" s="49" t="str">
        <f t="shared" ca="1" si="93"/>
        <v/>
      </c>
      <c r="AB271" s="46" t="str">
        <f t="shared" ca="1" si="94"/>
        <v/>
      </c>
      <c r="AD271" s="49" t="str">
        <f t="shared" ca="1" si="95"/>
        <v/>
      </c>
      <c r="AE271" s="46" t="str">
        <f t="shared" ca="1" si="96"/>
        <v/>
      </c>
      <c r="AG271" s="11" t="str">
        <f t="shared" si="97"/>
        <v>OP</v>
      </c>
      <c r="AH271" s="35" t="str">
        <f t="shared" si="82"/>
        <v/>
      </c>
      <c r="AI271" s="15" t="str">
        <f t="shared" si="98"/>
        <v/>
      </c>
      <c r="AJ271" s="15" t="str">
        <f t="shared" si="99"/>
        <v/>
      </c>
      <c r="AK271" s="38" t="str">
        <f t="shared" si="100"/>
        <v/>
      </c>
    </row>
    <row r="272" spans="1:37" x14ac:dyDescent="0.25">
      <c r="A272" s="62" t="str">
        <f t="shared" ca="1" si="83"/>
        <v/>
      </c>
      <c r="B272" s="145">
        <f t="shared" si="84"/>
        <v>43970</v>
      </c>
      <c r="C272" s="62" t="str">
        <f t="shared" ca="1" si="85"/>
        <v/>
      </c>
      <c r="D272" s="159"/>
      <c r="E272" s="122" t="str">
        <f t="shared" si="86"/>
        <v/>
      </c>
      <c r="F272" s="163"/>
      <c r="G272" s="164"/>
      <c r="H272" s="54"/>
      <c r="I272" s="49" t="str">
        <f>IF($D272="", "", IFERROR(INDEX('Types, Rates &amp; Payments'!$D$11:$D$22, MATCH($D272, 'Types, Rates &amp; Payments'!$C$11:$C$22, 0))+$F272, ""))</f>
        <v/>
      </c>
      <c r="J272" s="46" t="str">
        <f>IF($D272="", "", IFERROR(INDEX('Types, Rates &amp; Payments'!$E$11:$E$22, MATCH($D272, 'Types, Rates &amp; Payments'!$C$11:$C$22, 0)), ""))</f>
        <v/>
      </c>
      <c r="K272" s="54"/>
      <c r="L272" s="53" t="str">
        <f>IF($O272="", "", IF($E272=$Y$5, IF($D272="", "", $D272), IF(IFERROR(INDEX('Types, Rates &amp; Payments'!$D$32:$D$39, MATCH($O272, 'Types, Rates &amp; Payments'!$C$32:$C$39, 0)), "")="", "", IFERROR(INDEX('Types, Rates &amp; Payments'!$D$32:$D$39, MATCH($O272, 'Types, Rates &amp; Payments'!$C$32:$C$39, 0)), ""))))</f>
        <v>Half Day</v>
      </c>
      <c r="M272" s="54"/>
      <c r="O272" s="11" t="str">
        <f t="shared" si="87"/>
        <v>Tuesday</v>
      </c>
      <c r="Q272" s="64">
        <f t="shared" ca="1" si="88"/>
        <v>0</v>
      </c>
      <c r="S272" s="11" t="str">
        <f t="shared" si="89"/>
        <v>May 2020</v>
      </c>
      <c r="U272" s="11" t="str">
        <f t="shared" si="90"/>
        <v/>
      </c>
      <c r="W272" s="11" t="str">
        <f t="shared" si="91"/>
        <v/>
      </c>
      <c r="Y272" s="11" t="str">
        <f t="shared" si="92"/>
        <v/>
      </c>
      <c r="AA272" s="49" t="str">
        <f t="shared" ca="1" si="93"/>
        <v/>
      </c>
      <c r="AB272" s="46" t="str">
        <f t="shared" ca="1" si="94"/>
        <v/>
      </c>
      <c r="AD272" s="49" t="str">
        <f t="shared" ca="1" si="95"/>
        <v/>
      </c>
      <c r="AE272" s="46" t="str">
        <f t="shared" ca="1" si="96"/>
        <v/>
      </c>
      <c r="AG272" s="11" t="str">
        <f t="shared" si="97"/>
        <v>OP</v>
      </c>
      <c r="AH272" s="35" t="str">
        <f t="shared" si="82"/>
        <v/>
      </c>
      <c r="AI272" s="15" t="str">
        <f t="shared" si="98"/>
        <v/>
      </c>
      <c r="AJ272" s="15" t="str">
        <f t="shared" si="99"/>
        <v/>
      </c>
      <c r="AK272" s="38" t="str">
        <f t="shared" si="100"/>
        <v/>
      </c>
    </row>
    <row r="273" spans="1:37" x14ac:dyDescent="0.25">
      <c r="A273" s="62" t="str">
        <f t="shared" ca="1" si="83"/>
        <v/>
      </c>
      <c r="B273" s="145">
        <f t="shared" si="84"/>
        <v>43971</v>
      </c>
      <c r="C273" s="62" t="str">
        <f t="shared" ca="1" si="85"/>
        <v/>
      </c>
      <c r="D273" s="159"/>
      <c r="E273" s="122" t="str">
        <f t="shared" si="86"/>
        <v/>
      </c>
      <c r="F273" s="163"/>
      <c r="G273" s="164"/>
      <c r="H273" s="54"/>
      <c r="I273" s="49" t="str">
        <f>IF($D273="", "", IFERROR(INDEX('Types, Rates &amp; Payments'!$D$11:$D$22, MATCH($D273, 'Types, Rates &amp; Payments'!$C$11:$C$22, 0))+$F273, ""))</f>
        <v/>
      </c>
      <c r="J273" s="46" t="str">
        <f>IF($D273="", "", IFERROR(INDEX('Types, Rates &amp; Payments'!$E$11:$E$22, MATCH($D273, 'Types, Rates &amp; Payments'!$C$11:$C$22, 0)), ""))</f>
        <v/>
      </c>
      <c r="K273" s="54"/>
      <c r="L273" s="53" t="str">
        <f>IF($O273="", "", IF($E273=$Y$5, IF($D273="", "", $D273), IF(IFERROR(INDEX('Types, Rates &amp; Payments'!$D$32:$D$39, MATCH($O273, 'Types, Rates &amp; Payments'!$C$32:$C$39, 0)), "")="", "", IFERROR(INDEX('Types, Rates &amp; Payments'!$D$32:$D$39, MATCH($O273, 'Types, Rates &amp; Payments'!$C$32:$C$39, 0)), ""))))</f>
        <v>Full Day</v>
      </c>
      <c r="M273" s="54"/>
      <c r="O273" s="11" t="str">
        <f t="shared" si="87"/>
        <v>Wednesday</v>
      </c>
      <c r="Q273" s="64">
        <f t="shared" ca="1" si="88"/>
        <v>0</v>
      </c>
      <c r="S273" s="11" t="str">
        <f t="shared" si="89"/>
        <v>May 2020</v>
      </c>
      <c r="U273" s="11" t="str">
        <f t="shared" si="90"/>
        <v/>
      </c>
      <c r="W273" s="11" t="str">
        <f t="shared" si="91"/>
        <v/>
      </c>
      <c r="Y273" s="11" t="str">
        <f t="shared" si="92"/>
        <v/>
      </c>
      <c r="AA273" s="49" t="str">
        <f t="shared" ca="1" si="93"/>
        <v/>
      </c>
      <c r="AB273" s="46" t="str">
        <f t="shared" ca="1" si="94"/>
        <v/>
      </c>
      <c r="AD273" s="49" t="str">
        <f t="shared" ca="1" si="95"/>
        <v/>
      </c>
      <c r="AE273" s="46" t="str">
        <f t="shared" ca="1" si="96"/>
        <v/>
      </c>
      <c r="AG273" s="11" t="str">
        <f t="shared" si="97"/>
        <v>OP</v>
      </c>
      <c r="AH273" s="35" t="str">
        <f t="shared" si="82"/>
        <v/>
      </c>
      <c r="AI273" s="15" t="str">
        <f t="shared" si="98"/>
        <v/>
      </c>
      <c r="AJ273" s="15" t="str">
        <f t="shared" si="99"/>
        <v/>
      </c>
      <c r="AK273" s="38" t="str">
        <f t="shared" si="100"/>
        <v/>
      </c>
    </row>
    <row r="274" spans="1:37" x14ac:dyDescent="0.25">
      <c r="A274" s="62" t="str">
        <f t="shared" ca="1" si="83"/>
        <v/>
      </c>
      <c r="B274" s="145">
        <f t="shared" si="84"/>
        <v>43972</v>
      </c>
      <c r="C274" s="62" t="str">
        <f t="shared" ca="1" si="85"/>
        <v/>
      </c>
      <c r="D274" s="159"/>
      <c r="E274" s="122" t="str">
        <f t="shared" si="86"/>
        <v/>
      </c>
      <c r="F274" s="163"/>
      <c r="G274" s="164"/>
      <c r="H274" s="54"/>
      <c r="I274" s="49" t="str">
        <f>IF($D274="", "", IFERROR(INDEX('Types, Rates &amp; Payments'!$D$11:$D$22, MATCH($D274, 'Types, Rates &amp; Payments'!$C$11:$C$22, 0))+$F274, ""))</f>
        <v/>
      </c>
      <c r="J274" s="46" t="str">
        <f>IF($D274="", "", IFERROR(INDEX('Types, Rates &amp; Payments'!$E$11:$E$22, MATCH($D274, 'Types, Rates &amp; Payments'!$C$11:$C$22, 0)), ""))</f>
        <v/>
      </c>
      <c r="K274" s="54"/>
      <c r="L274" s="53" t="str">
        <f>IF($O274="", "", IF($E274=$Y$5, IF($D274="", "", $D274), IF(IFERROR(INDEX('Types, Rates &amp; Payments'!$D$32:$D$39, MATCH($O274, 'Types, Rates &amp; Payments'!$C$32:$C$39, 0)), "")="", "", IFERROR(INDEX('Types, Rates &amp; Payments'!$D$32:$D$39, MATCH($O274, 'Types, Rates &amp; Payments'!$C$32:$C$39, 0)), ""))))</f>
        <v/>
      </c>
      <c r="M274" s="54"/>
      <c r="O274" s="11" t="str">
        <f t="shared" si="87"/>
        <v/>
      </c>
      <c r="Q274" s="64">
        <f t="shared" ca="1" si="88"/>
        <v>0</v>
      </c>
      <c r="S274" s="11" t="str">
        <f t="shared" si="89"/>
        <v>May 2020</v>
      </c>
      <c r="U274" s="11" t="str">
        <f t="shared" si="90"/>
        <v/>
      </c>
      <c r="W274" s="11" t="str">
        <f t="shared" si="91"/>
        <v/>
      </c>
      <c r="Y274" s="11" t="str">
        <f t="shared" si="92"/>
        <v/>
      </c>
      <c r="AA274" s="49" t="str">
        <f t="shared" ca="1" si="93"/>
        <v/>
      </c>
      <c r="AB274" s="46" t="str">
        <f t="shared" ca="1" si="94"/>
        <v/>
      </c>
      <c r="AD274" s="49" t="str">
        <f t="shared" ca="1" si="95"/>
        <v/>
      </c>
      <c r="AE274" s="46" t="str">
        <f t="shared" ca="1" si="96"/>
        <v/>
      </c>
      <c r="AG274" s="11" t="str">
        <f t="shared" si="97"/>
        <v>CL</v>
      </c>
      <c r="AH274" s="35" t="str">
        <f t="shared" si="82"/>
        <v/>
      </c>
      <c r="AI274" s="15" t="str">
        <f t="shared" si="98"/>
        <v/>
      </c>
      <c r="AJ274" s="15" t="str">
        <f t="shared" si="99"/>
        <v>X</v>
      </c>
      <c r="AK274" s="38" t="str">
        <f t="shared" si="100"/>
        <v/>
      </c>
    </row>
    <row r="275" spans="1:37" x14ac:dyDescent="0.25">
      <c r="A275" s="62" t="str">
        <f t="shared" ca="1" si="83"/>
        <v/>
      </c>
      <c r="B275" s="145">
        <f t="shared" si="84"/>
        <v>43973</v>
      </c>
      <c r="C275" s="62" t="str">
        <f t="shared" ca="1" si="85"/>
        <v/>
      </c>
      <c r="D275" s="159"/>
      <c r="E275" s="122" t="str">
        <f t="shared" si="86"/>
        <v/>
      </c>
      <c r="F275" s="163"/>
      <c r="G275" s="164"/>
      <c r="H275" s="54"/>
      <c r="I275" s="49" t="str">
        <f>IF($D275="", "", IFERROR(INDEX('Types, Rates &amp; Payments'!$D$11:$D$22, MATCH($D275, 'Types, Rates &amp; Payments'!$C$11:$C$22, 0))+$F275, ""))</f>
        <v/>
      </c>
      <c r="J275" s="46" t="str">
        <f>IF($D275="", "", IFERROR(INDEX('Types, Rates &amp; Payments'!$E$11:$E$22, MATCH($D275, 'Types, Rates &amp; Payments'!$C$11:$C$22, 0)), ""))</f>
        <v/>
      </c>
      <c r="K275" s="54"/>
      <c r="L275" s="53" t="str">
        <f>IF($O275="", "", IF($E275=$Y$5, IF($D275="", "", $D275), IF(IFERROR(INDEX('Types, Rates &amp; Payments'!$D$32:$D$39, MATCH($O275, 'Types, Rates &amp; Payments'!$C$32:$C$39, 0)), "")="", "", IFERROR(INDEX('Types, Rates &amp; Payments'!$D$32:$D$39, MATCH($O275, 'Types, Rates &amp; Payments'!$C$32:$C$39, 0)), ""))))</f>
        <v>Half Day</v>
      </c>
      <c r="M275" s="54"/>
      <c r="O275" s="11" t="str">
        <f t="shared" si="87"/>
        <v>Friday</v>
      </c>
      <c r="Q275" s="64">
        <f t="shared" ca="1" si="88"/>
        <v>0</v>
      </c>
      <c r="S275" s="11" t="str">
        <f t="shared" si="89"/>
        <v>May 2020</v>
      </c>
      <c r="U275" s="11" t="str">
        <f t="shared" si="90"/>
        <v/>
      </c>
      <c r="W275" s="11" t="str">
        <f t="shared" si="91"/>
        <v/>
      </c>
      <c r="Y275" s="11" t="str">
        <f t="shared" si="92"/>
        <v/>
      </c>
      <c r="AA275" s="49" t="str">
        <f t="shared" ca="1" si="93"/>
        <v/>
      </c>
      <c r="AB275" s="46" t="str">
        <f t="shared" ca="1" si="94"/>
        <v/>
      </c>
      <c r="AD275" s="49" t="str">
        <f t="shared" ca="1" si="95"/>
        <v/>
      </c>
      <c r="AE275" s="46" t="str">
        <f t="shared" ca="1" si="96"/>
        <v/>
      </c>
      <c r="AG275" s="11" t="str">
        <f t="shared" si="97"/>
        <v>OP</v>
      </c>
      <c r="AH275" s="35" t="str">
        <f t="shared" si="82"/>
        <v/>
      </c>
      <c r="AI275" s="15" t="str">
        <f t="shared" si="98"/>
        <v/>
      </c>
      <c r="AJ275" s="15" t="str">
        <f t="shared" si="99"/>
        <v/>
      </c>
      <c r="AK275" s="38" t="str">
        <f t="shared" si="100"/>
        <v/>
      </c>
    </row>
    <row r="276" spans="1:37" x14ac:dyDescent="0.25">
      <c r="A276" s="62" t="str">
        <f t="shared" ca="1" si="83"/>
        <v/>
      </c>
      <c r="B276" s="145">
        <f t="shared" si="84"/>
        <v>43974</v>
      </c>
      <c r="C276" s="62" t="str">
        <f t="shared" ca="1" si="85"/>
        <v/>
      </c>
      <c r="D276" s="159"/>
      <c r="E276" s="122" t="str">
        <f t="shared" si="86"/>
        <v/>
      </c>
      <c r="F276" s="163"/>
      <c r="G276" s="164"/>
      <c r="H276" s="54"/>
      <c r="I276" s="49" t="str">
        <f>IF($D276="", "", IFERROR(INDEX('Types, Rates &amp; Payments'!$D$11:$D$22, MATCH($D276, 'Types, Rates &amp; Payments'!$C$11:$C$22, 0))+$F276, ""))</f>
        <v/>
      </c>
      <c r="J276" s="46" t="str">
        <f>IF($D276="", "", IFERROR(INDEX('Types, Rates &amp; Payments'!$E$11:$E$22, MATCH($D276, 'Types, Rates &amp; Payments'!$C$11:$C$22, 0)), ""))</f>
        <v/>
      </c>
      <c r="K276" s="54"/>
      <c r="L276" s="53" t="str">
        <f>IF($O276="", "", IF($E276=$Y$5, IF($D276="", "", $D276), IF(IFERROR(INDEX('Types, Rates &amp; Payments'!$D$32:$D$39, MATCH($O276, 'Types, Rates &amp; Payments'!$C$32:$C$39, 0)), "")="", "", IFERROR(INDEX('Types, Rates &amp; Payments'!$D$32:$D$39, MATCH($O276, 'Types, Rates &amp; Payments'!$C$32:$C$39, 0)), ""))))</f>
        <v/>
      </c>
      <c r="M276" s="54"/>
      <c r="O276" s="11" t="str">
        <f t="shared" si="87"/>
        <v>Saturday</v>
      </c>
      <c r="Q276" s="64">
        <f t="shared" ca="1" si="88"/>
        <v>0</v>
      </c>
      <c r="S276" s="11" t="str">
        <f t="shared" si="89"/>
        <v>May 2020</v>
      </c>
      <c r="U276" s="11" t="str">
        <f t="shared" si="90"/>
        <v/>
      </c>
      <c r="W276" s="11" t="str">
        <f t="shared" si="91"/>
        <v/>
      </c>
      <c r="Y276" s="11" t="str">
        <f t="shared" si="92"/>
        <v/>
      </c>
      <c r="AA276" s="49" t="str">
        <f t="shared" ca="1" si="93"/>
        <v/>
      </c>
      <c r="AB276" s="46" t="str">
        <f t="shared" ca="1" si="94"/>
        <v/>
      </c>
      <c r="AD276" s="49" t="str">
        <f t="shared" ca="1" si="95"/>
        <v/>
      </c>
      <c r="AE276" s="46" t="str">
        <f t="shared" ca="1" si="96"/>
        <v/>
      </c>
      <c r="AG276" s="11" t="str">
        <f t="shared" si="97"/>
        <v>WE</v>
      </c>
      <c r="AH276" s="35" t="str">
        <f t="shared" si="82"/>
        <v/>
      </c>
      <c r="AI276" s="15" t="str">
        <f t="shared" si="98"/>
        <v>X</v>
      </c>
      <c r="AJ276" s="15" t="str">
        <f t="shared" si="99"/>
        <v/>
      </c>
      <c r="AK276" s="38" t="str">
        <f t="shared" si="100"/>
        <v/>
      </c>
    </row>
    <row r="277" spans="1:37" x14ac:dyDescent="0.25">
      <c r="A277" s="62" t="str">
        <f t="shared" ca="1" si="83"/>
        <v/>
      </c>
      <c r="B277" s="145">
        <f t="shared" si="84"/>
        <v>43975</v>
      </c>
      <c r="C277" s="62" t="str">
        <f t="shared" ca="1" si="85"/>
        <v/>
      </c>
      <c r="D277" s="159"/>
      <c r="E277" s="122" t="str">
        <f t="shared" si="86"/>
        <v/>
      </c>
      <c r="F277" s="163"/>
      <c r="G277" s="164"/>
      <c r="H277" s="54"/>
      <c r="I277" s="49" t="str">
        <f>IF($D277="", "", IFERROR(INDEX('Types, Rates &amp; Payments'!$D$11:$D$22, MATCH($D277, 'Types, Rates &amp; Payments'!$C$11:$C$22, 0))+$F277, ""))</f>
        <v/>
      </c>
      <c r="J277" s="46" t="str">
        <f>IF($D277="", "", IFERROR(INDEX('Types, Rates &amp; Payments'!$E$11:$E$22, MATCH($D277, 'Types, Rates &amp; Payments'!$C$11:$C$22, 0)), ""))</f>
        <v/>
      </c>
      <c r="K277" s="54"/>
      <c r="L277" s="53" t="str">
        <f>IF($O277="", "", IF($E277=$Y$5, IF($D277="", "", $D277), IF(IFERROR(INDEX('Types, Rates &amp; Payments'!$D$32:$D$39, MATCH($O277, 'Types, Rates &amp; Payments'!$C$32:$C$39, 0)), "")="", "", IFERROR(INDEX('Types, Rates &amp; Payments'!$D$32:$D$39, MATCH($O277, 'Types, Rates &amp; Payments'!$C$32:$C$39, 0)), ""))))</f>
        <v/>
      </c>
      <c r="M277" s="54"/>
      <c r="O277" s="11" t="str">
        <f t="shared" si="87"/>
        <v>Sunday</v>
      </c>
      <c r="Q277" s="64">
        <f t="shared" ca="1" si="88"/>
        <v>0</v>
      </c>
      <c r="S277" s="11" t="str">
        <f t="shared" si="89"/>
        <v>May 2020</v>
      </c>
      <c r="U277" s="11" t="str">
        <f t="shared" si="90"/>
        <v/>
      </c>
      <c r="W277" s="11" t="str">
        <f t="shared" si="91"/>
        <v/>
      </c>
      <c r="Y277" s="11" t="str">
        <f t="shared" si="92"/>
        <v/>
      </c>
      <c r="AA277" s="49" t="str">
        <f t="shared" ca="1" si="93"/>
        <v/>
      </c>
      <c r="AB277" s="46" t="str">
        <f t="shared" ca="1" si="94"/>
        <v/>
      </c>
      <c r="AD277" s="49" t="str">
        <f t="shared" ca="1" si="95"/>
        <v/>
      </c>
      <c r="AE277" s="46" t="str">
        <f t="shared" ca="1" si="96"/>
        <v/>
      </c>
      <c r="AG277" s="11" t="str">
        <f t="shared" si="97"/>
        <v>WE</v>
      </c>
      <c r="AH277" s="35" t="str">
        <f t="shared" si="82"/>
        <v/>
      </c>
      <c r="AI277" s="15" t="str">
        <f t="shared" si="98"/>
        <v>X</v>
      </c>
      <c r="AJ277" s="15" t="str">
        <f t="shared" si="99"/>
        <v/>
      </c>
      <c r="AK277" s="38" t="str">
        <f t="shared" si="100"/>
        <v/>
      </c>
    </row>
    <row r="278" spans="1:37" x14ac:dyDescent="0.25">
      <c r="A278" s="62" t="str">
        <f t="shared" ca="1" si="83"/>
        <v/>
      </c>
      <c r="B278" s="145">
        <f t="shared" si="84"/>
        <v>43976</v>
      </c>
      <c r="C278" s="62" t="str">
        <f t="shared" ca="1" si="85"/>
        <v/>
      </c>
      <c r="D278" s="159"/>
      <c r="E278" s="122" t="str">
        <f t="shared" si="86"/>
        <v/>
      </c>
      <c r="F278" s="163"/>
      <c r="G278" s="164"/>
      <c r="H278" s="54"/>
      <c r="I278" s="49" t="str">
        <f>IF($D278="", "", IFERROR(INDEX('Types, Rates &amp; Payments'!$D$11:$D$22, MATCH($D278, 'Types, Rates &amp; Payments'!$C$11:$C$22, 0))+$F278, ""))</f>
        <v/>
      </c>
      <c r="J278" s="46" t="str">
        <f>IF($D278="", "", IFERROR(INDEX('Types, Rates &amp; Payments'!$E$11:$E$22, MATCH($D278, 'Types, Rates &amp; Payments'!$C$11:$C$22, 0)), ""))</f>
        <v/>
      </c>
      <c r="K278" s="54"/>
      <c r="L278" s="53" t="str">
        <f>IF($O278="", "", IF($E278=$Y$5, IF($D278="", "", $D278), IF(IFERROR(INDEX('Types, Rates &amp; Payments'!$D$32:$D$39, MATCH($O278, 'Types, Rates &amp; Payments'!$C$32:$C$39, 0)), "")="", "", IFERROR(INDEX('Types, Rates &amp; Payments'!$D$32:$D$39, MATCH($O278, 'Types, Rates &amp; Payments'!$C$32:$C$39, 0)), ""))))</f>
        <v/>
      </c>
      <c r="M278" s="54"/>
      <c r="O278" s="11" t="str">
        <f t="shared" si="87"/>
        <v/>
      </c>
      <c r="Q278" s="64">
        <f t="shared" ca="1" si="88"/>
        <v>0</v>
      </c>
      <c r="S278" s="11" t="str">
        <f t="shared" si="89"/>
        <v>May 2020</v>
      </c>
      <c r="U278" s="11" t="str">
        <f t="shared" si="90"/>
        <v/>
      </c>
      <c r="W278" s="11" t="str">
        <f t="shared" si="91"/>
        <v/>
      </c>
      <c r="Y278" s="11" t="str">
        <f t="shared" si="92"/>
        <v/>
      </c>
      <c r="AA278" s="49" t="str">
        <f t="shared" ca="1" si="93"/>
        <v/>
      </c>
      <c r="AB278" s="46" t="str">
        <f t="shared" ca="1" si="94"/>
        <v/>
      </c>
      <c r="AD278" s="49" t="str">
        <f t="shared" ca="1" si="95"/>
        <v/>
      </c>
      <c r="AE278" s="46" t="str">
        <f t="shared" ca="1" si="96"/>
        <v/>
      </c>
      <c r="AG278" s="11" t="str">
        <f t="shared" si="97"/>
        <v>SH</v>
      </c>
      <c r="AH278" s="35" t="str">
        <f t="shared" si="82"/>
        <v>X</v>
      </c>
      <c r="AI278" s="15" t="str">
        <f t="shared" si="98"/>
        <v/>
      </c>
      <c r="AJ278" s="15" t="str">
        <f t="shared" si="99"/>
        <v/>
      </c>
      <c r="AK278" s="38" t="str">
        <f t="shared" si="100"/>
        <v>X</v>
      </c>
    </row>
    <row r="279" spans="1:37" x14ac:dyDescent="0.25">
      <c r="A279" s="62" t="str">
        <f t="shared" ca="1" si="83"/>
        <v/>
      </c>
      <c r="B279" s="145">
        <f t="shared" si="84"/>
        <v>43977</v>
      </c>
      <c r="C279" s="62" t="str">
        <f t="shared" ca="1" si="85"/>
        <v/>
      </c>
      <c r="D279" s="159"/>
      <c r="E279" s="122" t="str">
        <f t="shared" si="86"/>
        <v/>
      </c>
      <c r="F279" s="163"/>
      <c r="G279" s="164"/>
      <c r="H279" s="54"/>
      <c r="I279" s="49" t="str">
        <f>IF($D279="", "", IFERROR(INDEX('Types, Rates &amp; Payments'!$D$11:$D$22, MATCH($D279, 'Types, Rates &amp; Payments'!$C$11:$C$22, 0))+$F279, ""))</f>
        <v/>
      </c>
      <c r="J279" s="46" t="str">
        <f>IF($D279="", "", IFERROR(INDEX('Types, Rates &amp; Payments'!$E$11:$E$22, MATCH($D279, 'Types, Rates &amp; Payments'!$C$11:$C$22, 0)), ""))</f>
        <v/>
      </c>
      <c r="K279" s="54"/>
      <c r="L279" s="53" t="str">
        <f>IF($O279="", "", IF($E279=$Y$5, IF($D279="", "", $D279), IF(IFERROR(INDEX('Types, Rates &amp; Payments'!$D$32:$D$39, MATCH($O279, 'Types, Rates &amp; Payments'!$C$32:$C$39, 0)), "")="", "", IFERROR(INDEX('Types, Rates &amp; Payments'!$D$32:$D$39, MATCH($O279, 'Types, Rates &amp; Payments'!$C$32:$C$39, 0)), ""))))</f>
        <v/>
      </c>
      <c r="M279" s="54"/>
      <c r="O279" s="11" t="str">
        <f t="shared" si="87"/>
        <v/>
      </c>
      <c r="Q279" s="64">
        <f t="shared" ca="1" si="88"/>
        <v>0</v>
      </c>
      <c r="S279" s="11" t="str">
        <f t="shared" si="89"/>
        <v>May 2020</v>
      </c>
      <c r="U279" s="11" t="str">
        <f t="shared" si="90"/>
        <v/>
      </c>
      <c r="W279" s="11" t="str">
        <f t="shared" si="91"/>
        <v/>
      </c>
      <c r="Y279" s="11" t="str">
        <f t="shared" si="92"/>
        <v/>
      </c>
      <c r="AA279" s="49" t="str">
        <f t="shared" ca="1" si="93"/>
        <v/>
      </c>
      <c r="AB279" s="46" t="str">
        <f t="shared" ca="1" si="94"/>
        <v/>
      </c>
      <c r="AD279" s="49" t="str">
        <f t="shared" ca="1" si="95"/>
        <v/>
      </c>
      <c r="AE279" s="46" t="str">
        <f t="shared" ca="1" si="96"/>
        <v/>
      </c>
      <c r="AG279" s="11" t="str">
        <f t="shared" si="97"/>
        <v>SH</v>
      </c>
      <c r="AH279" s="35" t="str">
        <f t="shared" si="82"/>
        <v/>
      </c>
      <c r="AI279" s="15" t="str">
        <f t="shared" si="98"/>
        <v/>
      </c>
      <c r="AJ279" s="15" t="str">
        <f t="shared" si="99"/>
        <v/>
      </c>
      <c r="AK279" s="38" t="str">
        <f t="shared" si="100"/>
        <v>X</v>
      </c>
    </row>
    <row r="280" spans="1:37" x14ac:dyDescent="0.25">
      <c r="A280" s="62" t="str">
        <f t="shared" ca="1" si="83"/>
        <v/>
      </c>
      <c r="B280" s="145">
        <f t="shared" si="84"/>
        <v>43978</v>
      </c>
      <c r="C280" s="62" t="str">
        <f t="shared" ca="1" si="85"/>
        <v/>
      </c>
      <c r="D280" s="159"/>
      <c r="E280" s="122" t="str">
        <f t="shared" si="86"/>
        <v/>
      </c>
      <c r="F280" s="163"/>
      <c r="G280" s="164"/>
      <c r="H280" s="54"/>
      <c r="I280" s="49" t="str">
        <f>IF($D280="", "", IFERROR(INDEX('Types, Rates &amp; Payments'!$D$11:$D$22, MATCH($D280, 'Types, Rates &amp; Payments'!$C$11:$C$22, 0))+$F280, ""))</f>
        <v/>
      </c>
      <c r="J280" s="46" t="str">
        <f>IF($D280="", "", IFERROR(INDEX('Types, Rates &amp; Payments'!$E$11:$E$22, MATCH($D280, 'Types, Rates &amp; Payments'!$C$11:$C$22, 0)), ""))</f>
        <v/>
      </c>
      <c r="K280" s="54"/>
      <c r="L280" s="53" t="str">
        <f>IF($O280="", "", IF($E280=$Y$5, IF($D280="", "", $D280), IF(IFERROR(INDEX('Types, Rates &amp; Payments'!$D$32:$D$39, MATCH($O280, 'Types, Rates &amp; Payments'!$C$32:$C$39, 0)), "")="", "", IFERROR(INDEX('Types, Rates &amp; Payments'!$D$32:$D$39, MATCH($O280, 'Types, Rates &amp; Payments'!$C$32:$C$39, 0)), ""))))</f>
        <v/>
      </c>
      <c r="M280" s="54"/>
      <c r="O280" s="11" t="str">
        <f t="shared" si="87"/>
        <v/>
      </c>
      <c r="Q280" s="64">
        <f t="shared" ca="1" si="88"/>
        <v>0</v>
      </c>
      <c r="S280" s="11" t="str">
        <f t="shared" si="89"/>
        <v>May 2020</v>
      </c>
      <c r="U280" s="11" t="str">
        <f t="shared" si="90"/>
        <v/>
      </c>
      <c r="W280" s="11" t="str">
        <f t="shared" si="91"/>
        <v/>
      </c>
      <c r="Y280" s="11" t="str">
        <f t="shared" si="92"/>
        <v/>
      </c>
      <c r="AA280" s="49" t="str">
        <f t="shared" ca="1" si="93"/>
        <v/>
      </c>
      <c r="AB280" s="46" t="str">
        <f t="shared" ca="1" si="94"/>
        <v/>
      </c>
      <c r="AD280" s="49" t="str">
        <f t="shared" ca="1" si="95"/>
        <v/>
      </c>
      <c r="AE280" s="46" t="str">
        <f t="shared" ca="1" si="96"/>
        <v/>
      </c>
      <c r="AG280" s="11" t="str">
        <f t="shared" si="97"/>
        <v>SH</v>
      </c>
      <c r="AH280" s="35" t="str">
        <f t="shared" si="82"/>
        <v/>
      </c>
      <c r="AI280" s="15" t="str">
        <f t="shared" si="98"/>
        <v/>
      </c>
      <c r="AJ280" s="15" t="str">
        <f t="shared" si="99"/>
        <v/>
      </c>
      <c r="AK280" s="38" t="str">
        <f t="shared" si="100"/>
        <v>X</v>
      </c>
    </row>
    <row r="281" spans="1:37" x14ac:dyDescent="0.25">
      <c r="A281" s="62" t="str">
        <f t="shared" ca="1" si="83"/>
        <v/>
      </c>
      <c r="B281" s="145">
        <f t="shared" si="84"/>
        <v>43979</v>
      </c>
      <c r="C281" s="62" t="str">
        <f t="shared" ca="1" si="85"/>
        <v/>
      </c>
      <c r="D281" s="159"/>
      <c r="E281" s="122" t="str">
        <f t="shared" si="86"/>
        <v/>
      </c>
      <c r="F281" s="163"/>
      <c r="G281" s="164"/>
      <c r="H281" s="54"/>
      <c r="I281" s="49" t="str">
        <f>IF($D281="", "", IFERROR(INDEX('Types, Rates &amp; Payments'!$D$11:$D$22, MATCH($D281, 'Types, Rates &amp; Payments'!$C$11:$C$22, 0))+$F281, ""))</f>
        <v/>
      </c>
      <c r="J281" s="46" t="str">
        <f>IF($D281="", "", IFERROR(INDEX('Types, Rates &amp; Payments'!$E$11:$E$22, MATCH($D281, 'Types, Rates &amp; Payments'!$C$11:$C$22, 0)), ""))</f>
        <v/>
      </c>
      <c r="K281" s="54"/>
      <c r="L281" s="53" t="str">
        <f>IF($O281="", "", IF($E281=$Y$5, IF($D281="", "", $D281), IF(IFERROR(INDEX('Types, Rates &amp; Payments'!$D$32:$D$39, MATCH($O281, 'Types, Rates &amp; Payments'!$C$32:$C$39, 0)), "")="", "", IFERROR(INDEX('Types, Rates &amp; Payments'!$D$32:$D$39, MATCH($O281, 'Types, Rates &amp; Payments'!$C$32:$C$39, 0)), ""))))</f>
        <v/>
      </c>
      <c r="M281" s="54"/>
      <c r="O281" s="11" t="str">
        <f t="shared" si="87"/>
        <v/>
      </c>
      <c r="Q281" s="64">
        <f t="shared" ca="1" si="88"/>
        <v>0</v>
      </c>
      <c r="S281" s="11" t="str">
        <f t="shared" si="89"/>
        <v>May 2020</v>
      </c>
      <c r="U281" s="11" t="str">
        <f t="shared" si="90"/>
        <v/>
      </c>
      <c r="W281" s="11" t="str">
        <f t="shared" si="91"/>
        <v/>
      </c>
      <c r="Y281" s="11" t="str">
        <f t="shared" si="92"/>
        <v/>
      </c>
      <c r="AA281" s="49" t="str">
        <f t="shared" ca="1" si="93"/>
        <v/>
      </c>
      <c r="AB281" s="46" t="str">
        <f t="shared" ca="1" si="94"/>
        <v/>
      </c>
      <c r="AD281" s="49" t="str">
        <f t="shared" ca="1" si="95"/>
        <v/>
      </c>
      <c r="AE281" s="46" t="str">
        <f t="shared" ca="1" si="96"/>
        <v/>
      </c>
      <c r="AG281" s="11" t="str">
        <f t="shared" si="97"/>
        <v>SH</v>
      </c>
      <c r="AH281" s="35" t="str">
        <f t="shared" si="82"/>
        <v/>
      </c>
      <c r="AI281" s="15" t="str">
        <f t="shared" si="98"/>
        <v/>
      </c>
      <c r="AJ281" s="15" t="str">
        <f t="shared" si="99"/>
        <v>X</v>
      </c>
      <c r="AK281" s="38" t="str">
        <f t="shared" si="100"/>
        <v>X</v>
      </c>
    </row>
    <row r="282" spans="1:37" x14ac:dyDescent="0.25">
      <c r="A282" s="62" t="str">
        <f t="shared" ca="1" si="83"/>
        <v/>
      </c>
      <c r="B282" s="145">
        <f t="shared" si="84"/>
        <v>43980</v>
      </c>
      <c r="C282" s="62" t="str">
        <f t="shared" ca="1" si="85"/>
        <v/>
      </c>
      <c r="D282" s="159"/>
      <c r="E282" s="122" t="str">
        <f t="shared" si="86"/>
        <v/>
      </c>
      <c r="F282" s="163"/>
      <c r="G282" s="164"/>
      <c r="H282" s="54"/>
      <c r="I282" s="49" t="str">
        <f>IF($D282="", "", IFERROR(INDEX('Types, Rates &amp; Payments'!$D$11:$D$22, MATCH($D282, 'Types, Rates &amp; Payments'!$C$11:$C$22, 0))+$F282, ""))</f>
        <v/>
      </c>
      <c r="J282" s="46" t="str">
        <f>IF($D282="", "", IFERROR(INDEX('Types, Rates &amp; Payments'!$E$11:$E$22, MATCH($D282, 'Types, Rates &amp; Payments'!$C$11:$C$22, 0)), ""))</f>
        <v/>
      </c>
      <c r="K282" s="54"/>
      <c r="L282" s="53" t="str">
        <f>IF($O282="", "", IF($E282=$Y$5, IF($D282="", "", $D282), IF(IFERROR(INDEX('Types, Rates &amp; Payments'!$D$32:$D$39, MATCH($O282, 'Types, Rates &amp; Payments'!$C$32:$C$39, 0)), "")="", "", IFERROR(INDEX('Types, Rates &amp; Payments'!$D$32:$D$39, MATCH($O282, 'Types, Rates &amp; Payments'!$C$32:$C$39, 0)), ""))))</f>
        <v/>
      </c>
      <c r="M282" s="54"/>
      <c r="O282" s="11" t="str">
        <f t="shared" si="87"/>
        <v/>
      </c>
      <c r="Q282" s="64">
        <f t="shared" ca="1" si="88"/>
        <v>0</v>
      </c>
      <c r="S282" s="11" t="str">
        <f t="shared" si="89"/>
        <v>May 2020</v>
      </c>
      <c r="U282" s="11" t="str">
        <f t="shared" si="90"/>
        <v/>
      </c>
      <c r="W282" s="11" t="str">
        <f t="shared" si="91"/>
        <v/>
      </c>
      <c r="Y282" s="11" t="str">
        <f t="shared" si="92"/>
        <v/>
      </c>
      <c r="AA282" s="49" t="str">
        <f t="shared" ca="1" si="93"/>
        <v/>
      </c>
      <c r="AB282" s="46" t="str">
        <f t="shared" ca="1" si="94"/>
        <v/>
      </c>
      <c r="AD282" s="49" t="str">
        <f t="shared" ca="1" si="95"/>
        <v/>
      </c>
      <c r="AE282" s="46" t="str">
        <f t="shared" ca="1" si="96"/>
        <v/>
      </c>
      <c r="AG282" s="11" t="str">
        <f t="shared" si="97"/>
        <v>SH</v>
      </c>
      <c r="AH282" s="35" t="str">
        <f t="shared" si="82"/>
        <v/>
      </c>
      <c r="AI282" s="15" t="str">
        <f t="shared" si="98"/>
        <v/>
      </c>
      <c r="AJ282" s="15" t="str">
        <f t="shared" si="99"/>
        <v/>
      </c>
      <c r="AK282" s="38" t="str">
        <f t="shared" si="100"/>
        <v>X</v>
      </c>
    </row>
    <row r="283" spans="1:37" x14ac:dyDescent="0.25">
      <c r="A283" s="62" t="str">
        <f t="shared" ca="1" si="83"/>
        <v/>
      </c>
      <c r="B283" s="145">
        <f t="shared" si="84"/>
        <v>43981</v>
      </c>
      <c r="C283" s="62" t="str">
        <f t="shared" ca="1" si="85"/>
        <v/>
      </c>
      <c r="D283" s="159"/>
      <c r="E283" s="122" t="str">
        <f t="shared" si="86"/>
        <v/>
      </c>
      <c r="F283" s="163"/>
      <c r="G283" s="164"/>
      <c r="H283" s="54"/>
      <c r="I283" s="49" t="str">
        <f>IF($D283="", "", IFERROR(INDEX('Types, Rates &amp; Payments'!$D$11:$D$22, MATCH($D283, 'Types, Rates &amp; Payments'!$C$11:$C$22, 0))+$F283, ""))</f>
        <v/>
      </c>
      <c r="J283" s="46" t="str">
        <f>IF($D283="", "", IFERROR(INDEX('Types, Rates &amp; Payments'!$E$11:$E$22, MATCH($D283, 'Types, Rates &amp; Payments'!$C$11:$C$22, 0)), ""))</f>
        <v/>
      </c>
      <c r="K283" s="54"/>
      <c r="L283" s="53" t="str">
        <f>IF($O283="", "", IF($E283=$Y$5, IF($D283="", "", $D283), IF(IFERROR(INDEX('Types, Rates &amp; Payments'!$D$32:$D$39, MATCH($O283, 'Types, Rates &amp; Payments'!$C$32:$C$39, 0)), "")="", "", IFERROR(INDEX('Types, Rates &amp; Payments'!$D$32:$D$39, MATCH($O283, 'Types, Rates &amp; Payments'!$C$32:$C$39, 0)), ""))))</f>
        <v/>
      </c>
      <c r="M283" s="54"/>
      <c r="O283" s="11" t="str">
        <f t="shared" si="87"/>
        <v>Saturday</v>
      </c>
      <c r="Q283" s="64">
        <f t="shared" ca="1" si="88"/>
        <v>0</v>
      </c>
      <c r="S283" s="11" t="str">
        <f t="shared" si="89"/>
        <v>May 2020</v>
      </c>
      <c r="U283" s="11" t="str">
        <f t="shared" si="90"/>
        <v/>
      </c>
      <c r="W283" s="11" t="str">
        <f t="shared" si="91"/>
        <v/>
      </c>
      <c r="Y283" s="11" t="str">
        <f t="shared" si="92"/>
        <v/>
      </c>
      <c r="AA283" s="49" t="str">
        <f t="shared" ca="1" si="93"/>
        <v/>
      </c>
      <c r="AB283" s="46" t="str">
        <f t="shared" ca="1" si="94"/>
        <v/>
      </c>
      <c r="AD283" s="49" t="str">
        <f t="shared" ca="1" si="95"/>
        <v/>
      </c>
      <c r="AE283" s="46" t="str">
        <f t="shared" ca="1" si="96"/>
        <v/>
      </c>
      <c r="AG283" s="11" t="str">
        <f t="shared" si="97"/>
        <v>WE</v>
      </c>
      <c r="AH283" s="35" t="str">
        <f t="shared" si="82"/>
        <v/>
      </c>
      <c r="AI283" s="15" t="str">
        <f t="shared" si="98"/>
        <v>X</v>
      </c>
      <c r="AJ283" s="15" t="str">
        <f t="shared" si="99"/>
        <v/>
      </c>
      <c r="AK283" s="38" t="str">
        <f t="shared" si="100"/>
        <v/>
      </c>
    </row>
    <row r="284" spans="1:37" x14ac:dyDescent="0.25">
      <c r="A284" s="62" t="str">
        <f t="shared" ca="1" si="83"/>
        <v/>
      </c>
      <c r="B284" s="145">
        <f t="shared" si="84"/>
        <v>43982</v>
      </c>
      <c r="C284" s="62" t="str">
        <f t="shared" ca="1" si="85"/>
        <v/>
      </c>
      <c r="D284" s="159"/>
      <c r="E284" s="122" t="str">
        <f t="shared" si="86"/>
        <v/>
      </c>
      <c r="F284" s="163"/>
      <c r="G284" s="164"/>
      <c r="H284" s="54"/>
      <c r="I284" s="49" t="str">
        <f>IF($D284="", "", IFERROR(INDEX('Types, Rates &amp; Payments'!$D$11:$D$22, MATCH($D284, 'Types, Rates &amp; Payments'!$C$11:$C$22, 0))+$F284, ""))</f>
        <v/>
      </c>
      <c r="J284" s="46" t="str">
        <f>IF($D284="", "", IFERROR(INDEX('Types, Rates &amp; Payments'!$E$11:$E$22, MATCH($D284, 'Types, Rates &amp; Payments'!$C$11:$C$22, 0)), ""))</f>
        <v/>
      </c>
      <c r="K284" s="54"/>
      <c r="L284" s="53" t="str">
        <f>IF($O284="", "", IF($E284=$Y$5, IF($D284="", "", $D284), IF(IFERROR(INDEX('Types, Rates &amp; Payments'!$D$32:$D$39, MATCH($O284, 'Types, Rates &amp; Payments'!$C$32:$C$39, 0)), "")="", "", IFERROR(INDEX('Types, Rates &amp; Payments'!$D$32:$D$39, MATCH($O284, 'Types, Rates &amp; Payments'!$C$32:$C$39, 0)), ""))))</f>
        <v/>
      </c>
      <c r="M284" s="54"/>
      <c r="O284" s="11" t="str">
        <f t="shared" si="87"/>
        <v>Sunday</v>
      </c>
      <c r="Q284" s="64">
        <f t="shared" ca="1" si="88"/>
        <v>0</v>
      </c>
      <c r="S284" s="11" t="str">
        <f t="shared" si="89"/>
        <v>May 2020</v>
      </c>
      <c r="U284" s="11" t="str">
        <f t="shared" si="90"/>
        <v/>
      </c>
      <c r="W284" s="11" t="str">
        <f t="shared" si="91"/>
        <v/>
      </c>
      <c r="Y284" s="11" t="str">
        <f t="shared" si="92"/>
        <v/>
      </c>
      <c r="AA284" s="49" t="str">
        <f t="shared" ca="1" si="93"/>
        <v/>
      </c>
      <c r="AB284" s="46" t="str">
        <f t="shared" ca="1" si="94"/>
        <v/>
      </c>
      <c r="AD284" s="49" t="str">
        <f t="shared" ca="1" si="95"/>
        <v/>
      </c>
      <c r="AE284" s="46" t="str">
        <f t="shared" ca="1" si="96"/>
        <v/>
      </c>
      <c r="AG284" s="11" t="str">
        <f t="shared" si="97"/>
        <v>WE</v>
      </c>
      <c r="AH284" s="35" t="str">
        <f t="shared" si="82"/>
        <v/>
      </c>
      <c r="AI284" s="15" t="str">
        <f t="shared" si="98"/>
        <v>X</v>
      </c>
      <c r="AJ284" s="15" t="str">
        <f t="shared" si="99"/>
        <v/>
      </c>
      <c r="AK284" s="38" t="str">
        <f t="shared" si="100"/>
        <v/>
      </c>
    </row>
    <row r="285" spans="1:37" x14ac:dyDescent="0.25">
      <c r="A285" s="62" t="str">
        <f t="shared" ca="1" si="83"/>
        <v/>
      </c>
      <c r="B285" s="145">
        <f t="shared" si="84"/>
        <v>43983</v>
      </c>
      <c r="C285" s="62" t="str">
        <f t="shared" ca="1" si="85"/>
        <v/>
      </c>
      <c r="D285" s="159"/>
      <c r="E285" s="122" t="str">
        <f t="shared" si="86"/>
        <v/>
      </c>
      <c r="F285" s="163"/>
      <c r="G285" s="164"/>
      <c r="H285" s="54"/>
      <c r="I285" s="49" t="str">
        <f>IF($D285="", "", IFERROR(INDEX('Types, Rates &amp; Payments'!$D$11:$D$22, MATCH($D285, 'Types, Rates &amp; Payments'!$C$11:$C$22, 0))+$F285, ""))</f>
        <v/>
      </c>
      <c r="J285" s="46" t="str">
        <f>IF($D285="", "", IFERROR(INDEX('Types, Rates &amp; Payments'!$E$11:$E$22, MATCH($D285, 'Types, Rates &amp; Payments'!$C$11:$C$22, 0)), ""))</f>
        <v/>
      </c>
      <c r="K285" s="54"/>
      <c r="L285" s="53" t="str">
        <f>IF($O285="", "", IF($E285=$Y$5, IF($D285="", "", $D285), IF(IFERROR(INDEX('Types, Rates &amp; Payments'!$D$32:$D$39, MATCH($O285, 'Types, Rates &amp; Payments'!$C$32:$C$39, 0)), "")="", "", IFERROR(INDEX('Types, Rates &amp; Payments'!$D$32:$D$39, MATCH($O285, 'Types, Rates &amp; Payments'!$C$32:$C$39, 0)), ""))))</f>
        <v>Full Day</v>
      </c>
      <c r="M285" s="54"/>
      <c r="O285" s="11" t="str">
        <f t="shared" si="87"/>
        <v>Monday</v>
      </c>
      <c r="Q285" s="64">
        <f t="shared" ca="1" si="88"/>
        <v>0</v>
      </c>
      <c r="S285" s="11" t="str">
        <f t="shared" si="89"/>
        <v>Jun 2020</v>
      </c>
      <c r="U285" s="11" t="str">
        <f t="shared" si="90"/>
        <v/>
      </c>
      <c r="W285" s="11" t="str">
        <f t="shared" si="91"/>
        <v/>
      </c>
      <c r="Y285" s="11" t="str">
        <f t="shared" si="92"/>
        <v/>
      </c>
      <c r="AA285" s="49" t="str">
        <f t="shared" ca="1" si="93"/>
        <v/>
      </c>
      <c r="AB285" s="46" t="str">
        <f t="shared" ca="1" si="94"/>
        <v/>
      </c>
      <c r="AD285" s="49" t="str">
        <f t="shared" ca="1" si="95"/>
        <v/>
      </c>
      <c r="AE285" s="46" t="str">
        <f t="shared" ca="1" si="96"/>
        <v/>
      </c>
      <c r="AG285" s="11" t="str">
        <f t="shared" si="97"/>
        <v>OP</v>
      </c>
      <c r="AH285" s="35" t="str">
        <f t="shared" si="82"/>
        <v/>
      </c>
      <c r="AI285" s="15" t="str">
        <f t="shared" si="98"/>
        <v/>
      </c>
      <c r="AJ285" s="15" t="str">
        <f t="shared" si="99"/>
        <v/>
      </c>
      <c r="AK285" s="38" t="str">
        <f t="shared" si="100"/>
        <v/>
      </c>
    </row>
    <row r="286" spans="1:37" x14ac:dyDescent="0.25">
      <c r="A286" s="62" t="str">
        <f t="shared" ca="1" si="83"/>
        <v/>
      </c>
      <c r="B286" s="145">
        <f t="shared" si="84"/>
        <v>43984</v>
      </c>
      <c r="C286" s="62" t="str">
        <f t="shared" ca="1" si="85"/>
        <v/>
      </c>
      <c r="D286" s="159"/>
      <c r="E286" s="122" t="str">
        <f t="shared" si="86"/>
        <v/>
      </c>
      <c r="F286" s="163"/>
      <c r="G286" s="164"/>
      <c r="H286" s="54"/>
      <c r="I286" s="49" t="str">
        <f>IF($D286="", "", IFERROR(INDEX('Types, Rates &amp; Payments'!$D$11:$D$22, MATCH($D286, 'Types, Rates &amp; Payments'!$C$11:$C$22, 0))+$F286, ""))</f>
        <v/>
      </c>
      <c r="J286" s="46" t="str">
        <f>IF($D286="", "", IFERROR(INDEX('Types, Rates &amp; Payments'!$E$11:$E$22, MATCH($D286, 'Types, Rates &amp; Payments'!$C$11:$C$22, 0)), ""))</f>
        <v/>
      </c>
      <c r="K286" s="54"/>
      <c r="L286" s="53" t="str">
        <f>IF($O286="", "", IF($E286=$Y$5, IF($D286="", "", $D286), IF(IFERROR(INDEX('Types, Rates &amp; Payments'!$D$32:$D$39, MATCH($O286, 'Types, Rates &amp; Payments'!$C$32:$C$39, 0)), "")="", "", IFERROR(INDEX('Types, Rates &amp; Payments'!$D$32:$D$39, MATCH($O286, 'Types, Rates &amp; Payments'!$C$32:$C$39, 0)), ""))))</f>
        <v>Half Day</v>
      </c>
      <c r="M286" s="54"/>
      <c r="O286" s="11" t="str">
        <f t="shared" si="87"/>
        <v>Tuesday</v>
      </c>
      <c r="Q286" s="64">
        <f t="shared" ca="1" si="88"/>
        <v>0</v>
      </c>
      <c r="S286" s="11" t="str">
        <f t="shared" si="89"/>
        <v>Jun 2020</v>
      </c>
      <c r="U286" s="11" t="str">
        <f t="shared" si="90"/>
        <v/>
      </c>
      <c r="W286" s="11" t="str">
        <f t="shared" si="91"/>
        <v/>
      </c>
      <c r="Y286" s="11" t="str">
        <f t="shared" si="92"/>
        <v/>
      </c>
      <c r="AA286" s="49" t="str">
        <f t="shared" ca="1" si="93"/>
        <v/>
      </c>
      <c r="AB286" s="46" t="str">
        <f t="shared" ca="1" si="94"/>
        <v/>
      </c>
      <c r="AD286" s="49" t="str">
        <f t="shared" ca="1" si="95"/>
        <v/>
      </c>
      <c r="AE286" s="46" t="str">
        <f t="shared" ca="1" si="96"/>
        <v/>
      </c>
      <c r="AG286" s="11" t="str">
        <f t="shared" si="97"/>
        <v>OP</v>
      </c>
      <c r="AH286" s="35" t="str">
        <f t="shared" si="82"/>
        <v/>
      </c>
      <c r="AI286" s="15" t="str">
        <f t="shared" si="98"/>
        <v/>
      </c>
      <c r="AJ286" s="15" t="str">
        <f t="shared" si="99"/>
        <v/>
      </c>
      <c r="AK286" s="38" t="str">
        <f t="shared" si="100"/>
        <v/>
      </c>
    </row>
    <row r="287" spans="1:37" x14ac:dyDescent="0.25">
      <c r="A287" s="62" t="str">
        <f t="shared" ca="1" si="83"/>
        <v/>
      </c>
      <c r="B287" s="145">
        <f t="shared" si="84"/>
        <v>43985</v>
      </c>
      <c r="C287" s="62" t="str">
        <f t="shared" ca="1" si="85"/>
        <v/>
      </c>
      <c r="D287" s="159"/>
      <c r="E287" s="122" t="str">
        <f t="shared" si="86"/>
        <v/>
      </c>
      <c r="F287" s="163"/>
      <c r="G287" s="164"/>
      <c r="H287" s="54"/>
      <c r="I287" s="49" t="str">
        <f>IF($D287="", "", IFERROR(INDEX('Types, Rates &amp; Payments'!$D$11:$D$22, MATCH($D287, 'Types, Rates &amp; Payments'!$C$11:$C$22, 0))+$F287, ""))</f>
        <v/>
      </c>
      <c r="J287" s="46" t="str">
        <f>IF($D287="", "", IFERROR(INDEX('Types, Rates &amp; Payments'!$E$11:$E$22, MATCH($D287, 'Types, Rates &amp; Payments'!$C$11:$C$22, 0)), ""))</f>
        <v/>
      </c>
      <c r="K287" s="54"/>
      <c r="L287" s="53" t="str">
        <f>IF($O287="", "", IF($E287=$Y$5, IF($D287="", "", $D287), IF(IFERROR(INDEX('Types, Rates &amp; Payments'!$D$32:$D$39, MATCH($O287, 'Types, Rates &amp; Payments'!$C$32:$C$39, 0)), "")="", "", IFERROR(INDEX('Types, Rates &amp; Payments'!$D$32:$D$39, MATCH($O287, 'Types, Rates &amp; Payments'!$C$32:$C$39, 0)), ""))))</f>
        <v>Full Day</v>
      </c>
      <c r="M287" s="54"/>
      <c r="O287" s="11" t="str">
        <f t="shared" si="87"/>
        <v>Wednesday</v>
      </c>
      <c r="Q287" s="64">
        <f t="shared" ca="1" si="88"/>
        <v>0</v>
      </c>
      <c r="S287" s="11" t="str">
        <f t="shared" si="89"/>
        <v>Jun 2020</v>
      </c>
      <c r="U287" s="11" t="str">
        <f t="shared" si="90"/>
        <v/>
      </c>
      <c r="W287" s="11" t="str">
        <f t="shared" si="91"/>
        <v/>
      </c>
      <c r="Y287" s="11" t="str">
        <f t="shared" si="92"/>
        <v/>
      </c>
      <c r="AA287" s="49" t="str">
        <f t="shared" ca="1" si="93"/>
        <v/>
      </c>
      <c r="AB287" s="46" t="str">
        <f t="shared" ca="1" si="94"/>
        <v/>
      </c>
      <c r="AD287" s="49" t="str">
        <f t="shared" ca="1" si="95"/>
        <v/>
      </c>
      <c r="AE287" s="46" t="str">
        <f t="shared" ca="1" si="96"/>
        <v/>
      </c>
      <c r="AG287" s="11" t="str">
        <f t="shared" si="97"/>
        <v>OP</v>
      </c>
      <c r="AH287" s="35" t="str">
        <f t="shared" si="82"/>
        <v/>
      </c>
      <c r="AI287" s="15" t="str">
        <f t="shared" si="98"/>
        <v/>
      </c>
      <c r="AJ287" s="15" t="str">
        <f t="shared" si="99"/>
        <v/>
      </c>
      <c r="AK287" s="38" t="str">
        <f t="shared" si="100"/>
        <v/>
      </c>
    </row>
    <row r="288" spans="1:37" x14ac:dyDescent="0.25">
      <c r="A288" s="62" t="str">
        <f t="shared" ca="1" si="83"/>
        <v/>
      </c>
      <c r="B288" s="145">
        <f t="shared" si="84"/>
        <v>43986</v>
      </c>
      <c r="C288" s="62" t="str">
        <f t="shared" ca="1" si="85"/>
        <v/>
      </c>
      <c r="D288" s="159"/>
      <c r="E288" s="122" t="str">
        <f t="shared" si="86"/>
        <v/>
      </c>
      <c r="F288" s="163"/>
      <c r="G288" s="164"/>
      <c r="H288" s="54"/>
      <c r="I288" s="49" t="str">
        <f>IF($D288="", "", IFERROR(INDEX('Types, Rates &amp; Payments'!$D$11:$D$22, MATCH($D288, 'Types, Rates &amp; Payments'!$C$11:$C$22, 0))+$F288, ""))</f>
        <v/>
      </c>
      <c r="J288" s="46" t="str">
        <f>IF($D288="", "", IFERROR(INDEX('Types, Rates &amp; Payments'!$E$11:$E$22, MATCH($D288, 'Types, Rates &amp; Payments'!$C$11:$C$22, 0)), ""))</f>
        <v/>
      </c>
      <c r="K288" s="54"/>
      <c r="L288" s="53" t="str">
        <f>IF($O288="", "", IF($E288=$Y$5, IF($D288="", "", $D288), IF(IFERROR(INDEX('Types, Rates &amp; Payments'!$D$32:$D$39, MATCH($O288, 'Types, Rates &amp; Payments'!$C$32:$C$39, 0)), "")="", "", IFERROR(INDEX('Types, Rates &amp; Payments'!$D$32:$D$39, MATCH($O288, 'Types, Rates &amp; Payments'!$C$32:$C$39, 0)), ""))))</f>
        <v/>
      </c>
      <c r="M288" s="54"/>
      <c r="O288" s="11" t="str">
        <f t="shared" si="87"/>
        <v/>
      </c>
      <c r="Q288" s="64">
        <f t="shared" ca="1" si="88"/>
        <v>0</v>
      </c>
      <c r="S288" s="11" t="str">
        <f t="shared" si="89"/>
        <v>Jun 2020</v>
      </c>
      <c r="U288" s="11" t="str">
        <f t="shared" si="90"/>
        <v/>
      </c>
      <c r="W288" s="11" t="str">
        <f t="shared" si="91"/>
        <v/>
      </c>
      <c r="Y288" s="11" t="str">
        <f t="shared" si="92"/>
        <v/>
      </c>
      <c r="AA288" s="49" t="str">
        <f t="shared" ca="1" si="93"/>
        <v/>
      </c>
      <c r="AB288" s="46" t="str">
        <f t="shared" ca="1" si="94"/>
        <v/>
      </c>
      <c r="AD288" s="49" t="str">
        <f t="shared" ca="1" si="95"/>
        <v/>
      </c>
      <c r="AE288" s="46" t="str">
        <f t="shared" ca="1" si="96"/>
        <v/>
      </c>
      <c r="AG288" s="11" t="str">
        <f t="shared" si="97"/>
        <v>CL</v>
      </c>
      <c r="AH288" s="35" t="str">
        <f t="shared" si="82"/>
        <v/>
      </c>
      <c r="AI288" s="15" t="str">
        <f t="shared" si="98"/>
        <v/>
      </c>
      <c r="AJ288" s="15" t="str">
        <f t="shared" si="99"/>
        <v>X</v>
      </c>
      <c r="AK288" s="38" t="str">
        <f t="shared" si="100"/>
        <v/>
      </c>
    </row>
    <row r="289" spans="1:37" x14ac:dyDescent="0.25">
      <c r="A289" s="62" t="str">
        <f t="shared" ca="1" si="83"/>
        <v/>
      </c>
      <c r="B289" s="145">
        <f t="shared" si="84"/>
        <v>43987</v>
      </c>
      <c r="C289" s="62" t="str">
        <f t="shared" ca="1" si="85"/>
        <v/>
      </c>
      <c r="D289" s="159"/>
      <c r="E289" s="122" t="str">
        <f t="shared" si="86"/>
        <v/>
      </c>
      <c r="F289" s="163"/>
      <c r="G289" s="164"/>
      <c r="H289" s="54"/>
      <c r="I289" s="49" t="str">
        <f>IF($D289="", "", IFERROR(INDEX('Types, Rates &amp; Payments'!$D$11:$D$22, MATCH($D289, 'Types, Rates &amp; Payments'!$C$11:$C$22, 0))+$F289, ""))</f>
        <v/>
      </c>
      <c r="J289" s="46" t="str">
        <f>IF($D289="", "", IFERROR(INDEX('Types, Rates &amp; Payments'!$E$11:$E$22, MATCH($D289, 'Types, Rates &amp; Payments'!$C$11:$C$22, 0)), ""))</f>
        <v/>
      </c>
      <c r="K289" s="54"/>
      <c r="L289" s="53" t="str">
        <f>IF($O289="", "", IF($E289=$Y$5, IF($D289="", "", $D289), IF(IFERROR(INDEX('Types, Rates &amp; Payments'!$D$32:$D$39, MATCH($O289, 'Types, Rates &amp; Payments'!$C$32:$C$39, 0)), "")="", "", IFERROR(INDEX('Types, Rates &amp; Payments'!$D$32:$D$39, MATCH($O289, 'Types, Rates &amp; Payments'!$C$32:$C$39, 0)), ""))))</f>
        <v>Half Day</v>
      </c>
      <c r="M289" s="54"/>
      <c r="O289" s="11" t="str">
        <f t="shared" si="87"/>
        <v>Friday</v>
      </c>
      <c r="Q289" s="64">
        <f t="shared" ca="1" si="88"/>
        <v>0</v>
      </c>
      <c r="S289" s="11" t="str">
        <f t="shared" si="89"/>
        <v>Jun 2020</v>
      </c>
      <c r="U289" s="11" t="str">
        <f t="shared" si="90"/>
        <v/>
      </c>
      <c r="W289" s="11" t="str">
        <f t="shared" si="91"/>
        <v/>
      </c>
      <c r="Y289" s="11" t="str">
        <f t="shared" si="92"/>
        <v/>
      </c>
      <c r="AA289" s="49" t="str">
        <f t="shared" ca="1" si="93"/>
        <v/>
      </c>
      <c r="AB289" s="46" t="str">
        <f t="shared" ca="1" si="94"/>
        <v/>
      </c>
      <c r="AD289" s="49" t="str">
        <f t="shared" ca="1" si="95"/>
        <v/>
      </c>
      <c r="AE289" s="46" t="str">
        <f t="shared" ca="1" si="96"/>
        <v/>
      </c>
      <c r="AG289" s="11" t="str">
        <f t="shared" si="97"/>
        <v>OP</v>
      </c>
      <c r="AH289" s="35" t="str">
        <f t="shared" si="82"/>
        <v/>
      </c>
      <c r="AI289" s="15" t="str">
        <f t="shared" si="98"/>
        <v/>
      </c>
      <c r="AJ289" s="15" t="str">
        <f t="shared" si="99"/>
        <v/>
      </c>
      <c r="AK289" s="38" t="str">
        <f t="shared" si="100"/>
        <v/>
      </c>
    </row>
    <row r="290" spans="1:37" x14ac:dyDescent="0.25">
      <c r="A290" s="62" t="str">
        <f t="shared" ca="1" si="83"/>
        <v/>
      </c>
      <c r="B290" s="145">
        <f t="shared" si="84"/>
        <v>43988</v>
      </c>
      <c r="C290" s="62" t="str">
        <f t="shared" ca="1" si="85"/>
        <v/>
      </c>
      <c r="D290" s="159"/>
      <c r="E290" s="122" t="str">
        <f t="shared" si="86"/>
        <v/>
      </c>
      <c r="F290" s="163"/>
      <c r="G290" s="164"/>
      <c r="H290" s="54"/>
      <c r="I290" s="49" t="str">
        <f>IF($D290="", "", IFERROR(INDEX('Types, Rates &amp; Payments'!$D$11:$D$22, MATCH($D290, 'Types, Rates &amp; Payments'!$C$11:$C$22, 0))+$F290, ""))</f>
        <v/>
      </c>
      <c r="J290" s="46" t="str">
        <f>IF($D290="", "", IFERROR(INDEX('Types, Rates &amp; Payments'!$E$11:$E$22, MATCH($D290, 'Types, Rates &amp; Payments'!$C$11:$C$22, 0)), ""))</f>
        <v/>
      </c>
      <c r="K290" s="54"/>
      <c r="L290" s="53" t="str">
        <f>IF($O290="", "", IF($E290=$Y$5, IF($D290="", "", $D290), IF(IFERROR(INDEX('Types, Rates &amp; Payments'!$D$32:$D$39, MATCH($O290, 'Types, Rates &amp; Payments'!$C$32:$C$39, 0)), "")="", "", IFERROR(INDEX('Types, Rates &amp; Payments'!$D$32:$D$39, MATCH($O290, 'Types, Rates &amp; Payments'!$C$32:$C$39, 0)), ""))))</f>
        <v/>
      </c>
      <c r="M290" s="54"/>
      <c r="O290" s="11" t="str">
        <f t="shared" si="87"/>
        <v>Saturday</v>
      </c>
      <c r="Q290" s="64">
        <f t="shared" ca="1" si="88"/>
        <v>0</v>
      </c>
      <c r="S290" s="11" t="str">
        <f t="shared" si="89"/>
        <v>Jun 2020</v>
      </c>
      <c r="U290" s="11" t="str">
        <f t="shared" si="90"/>
        <v/>
      </c>
      <c r="W290" s="11" t="str">
        <f t="shared" si="91"/>
        <v/>
      </c>
      <c r="Y290" s="11" t="str">
        <f t="shared" si="92"/>
        <v/>
      </c>
      <c r="AA290" s="49" t="str">
        <f t="shared" ca="1" si="93"/>
        <v/>
      </c>
      <c r="AB290" s="46" t="str">
        <f t="shared" ca="1" si="94"/>
        <v/>
      </c>
      <c r="AD290" s="49" t="str">
        <f t="shared" ca="1" si="95"/>
        <v/>
      </c>
      <c r="AE290" s="46" t="str">
        <f t="shared" ca="1" si="96"/>
        <v/>
      </c>
      <c r="AG290" s="11" t="str">
        <f t="shared" si="97"/>
        <v>WE</v>
      </c>
      <c r="AH290" s="35" t="str">
        <f t="shared" si="82"/>
        <v/>
      </c>
      <c r="AI290" s="15" t="str">
        <f t="shared" si="98"/>
        <v>X</v>
      </c>
      <c r="AJ290" s="15" t="str">
        <f t="shared" si="99"/>
        <v/>
      </c>
      <c r="AK290" s="38" t="str">
        <f t="shared" si="100"/>
        <v/>
      </c>
    </row>
    <row r="291" spans="1:37" x14ac:dyDescent="0.25">
      <c r="A291" s="62" t="str">
        <f t="shared" ca="1" si="83"/>
        <v/>
      </c>
      <c r="B291" s="145">
        <f t="shared" si="84"/>
        <v>43989</v>
      </c>
      <c r="C291" s="62" t="str">
        <f t="shared" ca="1" si="85"/>
        <v/>
      </c>
      <c r="D291" s="159"/>
      <c r="E291" s="122" t="str">
        <f t="shared" si="86"/>
        <v/>
      </c>
      <c r="F291" s="163"/>
      <c r="G291" s="164"/>
      <c r="H291" s="54"/>
      <c r="I291" s="49" t="str">
        <f>IF($D291="", "", IFERROR(INDEX('Types, Rates &amp; Payments'!$D$11:$D$22, MATCH($D291, 'Types, Rates &amp; Payments'!$C$11:$C$22, 0))+$F291, ""))</f>
        <v/>
      </c>
      <c r="J291" s="46" t="str">
        <f>IF($D291="", "", IFERROR(INDEX('Types, Rates &amp; Payments'!$E$11:$E$22, MATCH($D291, 'Types, Rates &amp; Payments'!$C$11:$C$22, 0)), ""))</f>
        <v/>
      </c>
      <c r="K291" s="54"/>
      <c r="L291" s="53" t="str">
        <f>IF($O291="", "", IF($E291=$Y$5, IF($D291="", "", $D291), IF(IFERROR(INDEX('Types, Rates &amp; Payments'!$D$32:$D$39, MATCH($O291, 'Types, Rates &amp; Payments'!$C$32:$C$39, 0)), "")="", "", IFERROR(INDEX('Types, Rates &amp; Payments'!$D$32:$D$39, MATCH($O291, 'Types, Rates &amp; Payments'!$C$32:$C$39, 0)), ""))))</f>
        <v/>
      </c>
      <c r="M291" s="54"/>
      <c r="O291" s="11" t="str">
        <f t="shared" si="87"/>
        <v>Sunday</v>
      </c>
      <c r="Q291" s="64">
        <f t="shared" ca="1" si="88"/>
        <v>0</v>
      </c>
      <c r="S291" s="11" t="str">
        <f t="shared" si="89"/>
        <v>Jun 2020</v>
      </c>
      <c r="U291" s="11" t="str">
        <f t="shared" si="90"/>
        <v/>
      </c>
      <c r="W291" s="11" t="str">
        <f t="shared" si="91"/>
        <v/>
      </c>
      <c r="Y291" s="11" t="str">
        <f t="shared" si="92"/>
        <v/>
      </c>
      <c r="AA291" s="49" t="str">
        <f t="shared" ca="1" si="93"/>
        <v/>
      </c>
      <c r="AB291" s="46" t="str">
        <f t="shared" ca="1" si="94"/>
        <v/>
      </c>
      <c r="AD291" s="49" t="str">
        <f t="shared" ca="1" si="95"/>
        <v/>
      </c>
      <c r="AE291" s="46" t="str">
        <f t="shared" ca="1" si="96"/>
        <v/>
      </c>
      <c r="AG291" s="11" t="str">
        <f t="shared" si="97"/>
        <v>WE</v>
      </c>
      <c r="AH291" s="35" t="str">
        <f t="shared" si="82"/>
        <v/>
      </c>
      <c r="AI291" s="15" t="str">
        <f t="shared" si="98"/>
        <v>X</v>
      </c>
      <c r="AJ291" s="15" t="str">
        <f t="shared" si="99"/>
        <v/>
      </c>
      <c r="AK291" s="38" t="str">
        <f t="shared" si="100"/>
        <v/>
      </c>
    </row>
    <row r="292" spans="1:37" x14ac:dyDescent="0.25">
      <c r="A292" s="62" t="str">
        <f t="shared" ca="1" si="83"/>
        <v/>
      </c>
      <c r="B292" s="145">
        <f t="shared" si="84"/>
        <v>43990</v>
      </c>
      <c r="C292" s="62" t="str">
        <f t="shared" ca="1" si="85"/>
        <v/>
      </c>
      <c r="D292" s="159"/>
      <c r="E292" s="122" t="str">
        <f t="shared" si="86"/>
        <v/>
      </c>
      <c r="F292" s="163"/>
      <c r="G292" s="164"/>
      <c r="H292" s="54"/>
      <c r="I292" s="49" t="str">
        <f>IF($D292="", "", IFERROR(INDEX('Types, Rates &amp; Payments'!$D$11:$D$22, MATCH($D292, 'Types, Rates &amp; Payments'!$C$11:$C$22, 0))+$F292, ""))</f>
        <v/>
      </c>
      <c r="J292" s="46" t="str">
        <f>IF($D292="", "", IFERROR(INDEX('Types, Rates &amp; Payments'!$E$11:$E$22, MATCH($D292, 'Types, Rates &amp; Payments'!$C$11:$C$22, 0)), ""))</f>
        <v/>
      </c>
      <c r="K292" s="54"/>
      <c r="L292" s="53" t="str">
        <f>IF($O292="", "", IF($E292=$Y$5, IF($D292="", "", $D292), IF(IFERROR(INDEX('Types, Rates &amp; Payments'!$D$32:$D$39, MATCH($O292, 'Types, Rates &amp; Payments'!$C$32:$C$39, 0)), "")="", "", IFERROR(INDEX('Types, Rates &amp; Payments'!$D$32:$D$39, MATCH($O292, 'Types, Rates &amp; Payments'!$C$32:$C$39, 0)), ""))))</f>
        <v>Full Day</v>
      </c>
      <c r="M292" s="54"/>
      <c r="O292" s="11" t="str">
        <f t="shared" si="87"/>
        <v>Monday</v>
      </c>
      <c r="Q292" s="64">
        <f t="shared" ca="1" si="88"/>
        <v>0</v>
      </c>
      <c r="S292" s="11" t="str">
        <f t="shared" si="89"/>
        <v>Jun 2020</v>
      </c>
      <c r="U292" s="11" t="str">
        <f t="shared" si="90"/>
        <v/>
      </c>
      <c r="W292" s="11" t="str">
        <f t="shared" si="91"/>
        <v/>
      </c>
      <c r="Y292" s="11" t="str">
        <f t="shared" si="92"/>
        <v/>
      </c>
      <c r="AA292" s="49" t="str">
        <f t="shared" ca="1" si="93"/>
        <v/>
      </c>
      <c r="AB292" s="46" t="str">
        <f t="shared" ca="1" si="94"/>
        <v/>
      </c>
      <c r="AD292" s="49" t="str">
        <f t="shared" ca="1" si="95"/>
        <v/>
      </c>
      <c r="AE292" s="46" t="str">
        <f t="shared" ca="1" si="96"/>
        <v/>
      </c>
      <c r="AG292" s="11" t="str">
        <f t="shared" si="97"/>
        <v>OP</v>
      </c>
      <c r="AH292" s="35" t="str">
        <f t="shared" si="82"/>
        <v/>
      </c>
      <c r="AI292" s="15" t="str">
        <f t="shared" si="98"/>
        <v/>
      </c>
      <c r="AJ292" s="15" t="str">
        <f t="shared" si="99"/>
        <v/>
      </c>
      <c r="AK292" s="38" t="str">
        <f t="shared" si="100"/>
        <v/>
      </c>
    </row>
    <row r="293" spans="1:37" x14ac:dyDescent="0.25">
      <c r="A293" s="62" t="str">
        <f t="shared" ca="1" si="83"/>
        <v/>
      </c>
      <c r="B293" s="145">
        <f t="shared" si="84"/>
        <v>43991</v>
      </c>
      <c r="C293" s="62" t="str">
        <f t="shared" ca="1" si="85"/>
        <v/>
      </c>
      <c r="D293" s="159"/>
      <c r="E293" s="122" t="str">
        <f t="shared" si="86"/>
        <v/>
      </c>
      <c r="F293" s="163"/>
      <c r="G293" s="164"/>
      <c r="H293" s="54"/>
      <c r="I293" s="49" t="str">
        <f>IF($D293="", "", IFERROR(INDEX('Types, Rates &amp; Payments'!$D$11:$D$22, MATCH($D293, 'Types, Rates &amp; Payments'!$C$11:$C$22, 0))+$F293, ""))</f>
        <v/>
      </c>
      <c r="J293" s="46" t="str">
        <f>IF($D293="", "", IFERROR(INDEX('Types, Rates &amp; Payments'!$E$11:$E$22, MATCH($D293, 'Types, Rates &amp; Payments'!$C$11:$C$22, 0)), ""))</f>
        <v/>
      </c>
      <c r="K293" s="54"/>
      <c r="L293" s="53" t="str">
        <f>IF($O293="", "", IF($E293=$Y$5, IF($D293="", "", $D293), IF(IFERROR(INDEX('Types, Rates &amp; Payments'!$D$32:$D$39, MATCH($O293, 'Types, Rates &amp; Payments'!$C$32:$C$39, 0)), "")="", "", IFERROR(INDEX('Types, Rates &amp; Payments'!$D$32:$D$39, MATCH($O293, 'Types, Rates &amp; Payments'!$C$32:$C$39, 0)), ""))))</f>
        <v>Half Day</v>
      </c>
      <c r="M293" s="54"/>
      <c r="O293" s="11" t="str">
        <f t="shared" si="87"/>
        <v>Tuesday</v>
      </c>
      <c r="Q293" s="64">
        <f t="shared" ca="1" si="88"/>
        <v>0</v>
      </c>
      <c r="S293" s="11" t="str">
        <f t="shared" si="89"/>
        <v>Jun 2020</v>
      </c>
      <c r="U293" s="11" t="str">
        <f t="shared" si="90"/>
        <v/>
      </c>
      <c r="W293" s="11" t="str">
        <f t="shared" si="91"/>
        <v/>
      </c>
      <c r="Y293" s="11" t="str">
        <f t="shared" si="92"/>
        <v/>
      </c>
      <c r="AA293" s="49" t="str">
        <f t="shared" ca="1" si="93"/>
        <v/>
      </c>
      <c r="AB293" s="46" t="str">
        <f t="shared" ca="1" si="94"/>
        <v/>
      </c>
      <c r="AD293" s="49" t="str">
        <f t="shared" ca="1" si="95"/>
        <v/>
      </c>
      <c r="AE293" s="46" t="str">
        <f t="shared" ca="1" si="96"/>
        <v/>
      </c>
      <c r="AG293" s="11" t="str">
        <f t="shared" si="97"/>
        <v>OP</v>
      </c>
      <c r="AH293" s="35" t="str">
        <f t="shared" si="82"/>
        <v/>
      </c>
      <c r="AI293" s="15" t="str">
        <f t="shared" si="98"/>
        <v/>
      </c>
      <c r="AJ293" s="15" t="str">
        <f t="shared" si="99"/>
        <v/>
      </c>
      <c r="AK293" s="38" t="str">
        <f t="shared" si="100"/>
        <v/>
      </c>
    </row>
    <row r="294" spans="1:37" x14ac:dyDescent="0.25">
      <c r="A294" s="62" t="str">
        <f t="shared" ca="1" si="83"/>
        <v/>
      </c>
      <c r="B294" s="145">
        <f t="shared" si="84"/>
        <v>43992</v>
      </c>
      <c r="C294" s="62" t="str">
        <f t="shared" ca="1" si="85"/>
        <v/>
      </c>
      <c r="D294" s="159"/>
      <c r="E294" s="122" t="str">
        <f t="shared" si="86"/>
        <v/>
      </c>
      <c r="F294" s="163"/>
      <c r="G294" s="164"/>
      <c r="H294" s="54"/>
      <c r="I294" s="49" t="str">
        <f>IF($D294="", "", IFERROR(INDEX('Types, Rates &amp; Payments'!$D$11:$D$22, MATCH($D294, 'Types, Rates &amp; Payments'!$C$11:$C$22, 0))+$F294, ""))</f>
        <v/>
      </c>
      <c r="J294" s="46" t="str">
        <f>IF($D294="", "", IFERROR(INDEX('Types, Rates &amp; Payments'!$E$11:$E$22, MATCH($D294, 'Types, Rates &amp; Payments'!$C$11:$C$22, 0)), ""))</f>
        <v/>
      </c>
      <c r="K294" s="54"/>
      <c r="L294" s="53" t="str">
        <f>IF($O294="", "", IF($E294=$Y$5, IF($D294="", "", $D294), IF(IFERROR(INDEX('Types, Rates &amp; Payments'!$D$32:$D$39, MATCH($O294, 'Types, Rates &amp; Payments'!$C$32:$C$39, 0)), "")="", "", IFERROR(INDEX('Types, Rates &amp; Payments'!$D$32:$D$39, MATCH($O294, 'Types, Rates &amp; Payments'!$C$32:$C$39, 0)), ""))))</f>
        <v>Full Day</v>
      </c>
      <c r="M294" s="54"/>
      <c r="O294" s="11" t="str">
        <f t="shared" si="87"/>
        <v>Wednesday</v>
      </c>
      <c r="Q294" s="64">
        <f t="shared" ca="1" si="88"/>
        <v>0</v>
      </c>
      <c r="S294" s="11" t="str">
        <f t="shared" si="89"/>
        <v>Jun 2020</v>
      </c>
      <c r="U294" s="11" t="str">
        <f t="shared" si="90"/>
        <v/>
      </c>
      <c r="W294" s="11" t="str">
        <f t="shared" si="91"/>
        <v/>
      </c>
      <c r="Y294" s="11" t="str">
        <f t="shared" si="92"/>
        <v/>
      </c>
      <c r="AA294" s="49" t="str">
        <f t="shared" ca="1" si="93"/>
        <v/>
      </c>
      <c r="AB294" s="46" t="str">
        <f t="shared" ca="1" si="94"/>
        <v/>
      </c>
      <c r="AD294" s="49" t="str">
        <f t="shared" ca="1" si="95"/>
        <v/>
      </c>
      <c r="AE294" s="46" t="str">
        <f t="shared" ca="1" si="96"/>
        <v/>
      </c>
      <c r="AG294" s="11" t="str">
        <f t="shared" si="97"/>
        <v>OP</v>
      </c>
      <c r="AH294" s="35" t="str">
        <f t="shared" si="82"/>
        <v/>
      </c>
      <c r="AI294" s="15" t="str">
        <f t="shared" si="98"/>
        <v/>
      </c>
      <c r="AJ294" s="15" t="str">
        <f t="shared" si="99"/>
        <v/>
      </c>
      <c r="AK294" s="38" t="str">
        <f t="shared" si="100"/>
        <v/>
      </c>
    </row>
    <row r="295" spans="1:37" x14ac:dyDescent="0.25">
      <c r="A295" s="62" t="str">
        <f t="shared" ca="1" si="83"/>
        <v/>
      </c>
      <c r="B295" s="145">
        <f t="shared" si="84"/>
        <v>43993</v>
      </c>
      <c r="C295" s="62" t="str">
        <f t="shared" ca="1" si="85"/>
        <v/>
      </c>
      <c r="D295" s="159"/>
      <c r="E295" s="122" t="str">
        <f t="shared" si="86"/>
        <v/>
      </c>
      <c r="F295" s="163"/>
      <c r="G295" s="164"/>
      <c r="H295" s="54"/>
      <c r="I295" s="49" t="str">
        <f>IF($D295="", "", IFERROR(INDEX('Types, Rates &amp; Payments'!$D$11:$D$22, MATCH($D295, 'Types, Rates &amp; Payments'!$C$11:$C$22, 0))+$F295, ""))</f>
        <v/>
      </c>
      <c r="J295" s="46" t="str">
        <f>IF($D295="", "", IFERROR(INDEX('Types, Rates &amp; Payments'!$E$11:$E$22, MATCH($D295, 'Types, Rates &amp; Payments'!$C$11:$C$22, 0)), ""))</f>
        <v/>
      </c>
      <c r="K295" s="54"/>
      <c r="L295" s="53" t="str">
        <f>IF($O295="", "", IF($E295=$Y$5, IF($D295="", "", $D295), IF(IFERROR(INDEX('Types, Rates &amp; Payments'!$D$32:$D$39, MATCH($O295, 'Types, Rates &amp; Payments'!$C$32:$C$39, 0)), "")="", "", IFERROR(INDEX('Types, Rates &amp; Payments'!$D$32:$D$39, MATCH($O295, 'Types, Rates &amp; Payments'!$C$32:$C$39, 0)), ""))))</f>
        <v/>
      </c>
      <c r="M295" s="54"/>
      <c r="O295" s="11" t="str">
        <f t="shared" si="87"/>
        <v/>
      </c>
      <c r="Q295" s="64">
        <f t="shared" ca="1" si="88"/>
        <v>0</v>
      </c>
      <c r="S295" s="11" t="str">
        <f t="shared" si="89"/>
        <v>Jun 2020</v>
      </c>
      <c r="U295" s="11" t="str">
        <f t="shared" si="90"/>
        <v/>
      </c>
      <c r="W295" s="11" t="str">
        <f t="shared" si="91"/>
        <v/>
      </c>
      <c r="Y295" s="11" t="str">
        <f t="shared" si="92"/>
        <v/>
      </c>
      <c r="AA295" s="49" t="str">
        <f t="shared" ca="1" si="93"/>
        <v/>
      </c>
      <c r="AB295" s="46" t="str">
        <f t="shared" ca="1" si="94"/>
        <v/>
      </c>
      <c r="AD295" s="49" t="str">
        <f t="shared" ca="1" si="95"/>
        <v/>
      </c>
      <c r="AE295" s="46" t="str">
        <f t="shared" ca="1" si="96"/>
        <v/>
      </c>
      <c r="AG295" s="11" t="str">
        <f t="shared" si="97"/>
        <v>CL</v>
      </c>
      <c r="AH295" s="35" t="str">
        <f t="shared" si="82"/>
        <v/>
      </c>
      <c r="AI295" s="15" t="str">
        <f t="shared" si="98"/>
        <v/>
      </c>
      <c r="AJ295" s="15" t="str">
        <f t="shared" si="99"/>
        <v>X</v>
      </c>
      <c r="AK295" s="38" t="str">
        <f t="shared" si="100"/>
        <v/>
      </c>
    </row>
    <row r="296" spans="1:37" x14ac:dyDescent="0.25">
      <c r="A296" s="62" t="str">
        <f t="shared" ca="1" si="83"/>
        <v/>
      </c>
      <c r="B296" s="145">
        <f t="shared" si="84"/>
        <v>43994</v>
      </c>
      <c r="C296" s="62" t="str">
        <f t="shared" ca="1" si="85"/>
        <v/>
      </c>
      <c r="D296" s="159"/>
      <c r="E296" s="122" t="str">
        <f t="shared" si="86"/>
        <v/>
      </c>
      <c r="F296" s="163"/>
      <c r="G296" s="164"/>
      <c r="H296" s="54"/>
      <c r="I296" s="49" t="str">
        <f>IF($D296="", "", IFERROR(INDEX('Types, Rates &amp; Payments'!$D$11:$D$22, MATCH($D296, 'Types, Rates &amp; Payments'!$C$11:$C$22, 0))+$F296, ""))</f>
        <v/>
      </c>
      <c r="J296" s="46" t="str">
        <f>IF($D296="", "", IFERROR(INDEX('Types, Rates &amp; Payments'!$E$11:$E$22, MATCH($D296, 'Types, Rates &amp; Payments'!$C$11:$C$22, 0)), ""))</f>
        <v/>
      </c>
      <c r="K296" s="54"/>
      <c r="L296" s="53" t="str">
        <f>IF($O296="", "", IF($E296=$Y$5, IF($D296="", "", $D296), IF(IFERROR(INDEX('Types, Rates &amp; Payments'!$D$32:$D$39, MATCH($O296, 'Types, Rates &amp; Payments'!$C$32:$C$39, 0)), "")="", "", IFERROR(INDEX('Types, Rates &amp; Payments'!$D$32:$D$39, MATCH($O296, 'Types, Rates &amp; Payments'!$C$32:$C$39, 0)), ""))))</f>
        <v>Half Day</v>
      </c>
      <c r="M296" s="54"/>
      <c r="O296" s="11" t="str">
        <f t="shared" si="87"/>
        <v>Friday</v>
      </c>
      <c r="Q296" s="64">
        <f t="shared" ca="1" si="88"/>
        <v>0</v>
      </c>
      <c r="S296" s="11" t="str">
        <f t="shared" si="89"/>
        <v>Jun 2020</v>
      </c>
      <c r="U296" s="11" t="str">
        <f t="shared" si="90"/>
        <v/>
      </c>
      <c r="W296" s="11" t="str">
        <f t="shared" si="91"/>
        <v/>
      </c>
      <c r="Y296" s="11" t="str">
        <f t="shared" si="92"/>
        <v/>
      </c>
      <c r="AA296" s="49" t="str">
        <f t="shared" ca="1" si="93"/>
        <v/>
      </c>
      <c r="AB296" s="46" t="str">
        <f t="shared" ca="1" si="94"/>
        <v/>
      </c>
      <c r="AD296" s="49" t="str">
        <f t="shared" ca="1" si="95"/>
        <v/>
      </c>
      <c r="AE296" s="46" t="str">
        <f t="shared" ca="1" si="96"/>
        <v/>
      </c>
      <c r="AG296" s="11" t="str">
        <f t="shared" si="97"/>
        <v>OP</v>
      </c>
      <c r="AH296" s="35" t="str">
        <f t="shared" si="82"/>
        <v/>
      </c>
      <c r="AI296" s="15" t="str">
        <f t="shared" si="98"/>
        <v/>
      </c>
      <c r="AJ296" s="15" t="str">
        <f t="shared" si="99"/>
        <v/>
      </c>
      <c r="AK296" s="38" t="str">
        <f t="shared" si="100"/>
        <v/>
      </c>
    </row>
    <row r="297" spans="1:37" x14ac:dyDescent="0.25">
      <c r="A297" s="62" t="str">
        <f t="shared" ca="1" si="83"/>
        <v/>
      </c>
      <c r="B297" s="145">
        <f t="shared" si="84"/>
        <v>43995</v>
      </c>
      <c r="C297" s="62" t="str">
        <f t="shared" ca="1" si="85"/>
        <v/>
      </c>
      <c r="D297" s="159"/>
      <c r="E297" s="122" t="str">
        <f t="shared" si="86"/>
        <v/>
      </c>
      <c r="F297" s="163"/>
      <c r="G297" s="164"/>
      <c r="H297" s="54"/>
      <c r="I297" s="49" t="str">
        <f>IF($D297="", "", IFERROR(INDEX('Types, Rates &amp; Payments'!$D$11:$D$22, MATCH($D297, 'Types, Rates &amp; Payments'!$C$11:$C$22, 0))+$F297, ""))</f>
        <v/>
      </c>
      <c r="J297" s="46" t="str">
        <f>IF($D297="", "", IFERROR(INDEX('Types, Rates &amp; Payments'!$E$11:$E$22, MATCH($D297, 'Types, Rates &amp; Payments'!$C$11:$C$22, 0)), ""))</f>
        <v/>
      </c>
      <c r="K297" s="54"/>
      <c r="L297" s="53" t="str">
        <f>IF($O297="", "", IF($E297=$Y$5, IF($D297="", "", $D297), IF(IFERROR(INDEX('Types, Rates &amp; Payments'!$D$32:$D$39, MATCH($O297, 'Types, Rates &amp; Payments'!$C$32:$C$39, 0)), "")="", "", IFERROR(INDEX('Types, Rates &amp; Payments'!$D$32:$D$39, MATCH($O297, 'Types, Rates &amp; Payments'!$C$32:$C$39, 0)), ""))))</f>
        <v/>
      </c>
      <c r="M297" s="54"/>
      <c r="O297" s="11" t="str">
        <f t="shared" si="87"/>
        <v>Saturday</v>
      </c>
      <c r="Q297" s="64">
        <f t="shared" ca="1" si="88"/>
        <v>0</v>
      </c>
      <c r="S297" s="11" t="str">
        <f t="shared" si="89"/>
        <v>Jun 2020</v>
      </c>
      <c r="U297" s="11" t="str">
        <f t="shared" si="90"/>
        <v/>
      </c>
      <c r="W297" s="11" t="str">
        <f t="shared" si="91"/>
        <v/>
      </c>
      <c r="Y297" s="11" t="str">
        <f t="shared" si="92"/>
        <v/>
      </c>
      <c r="AA297" s="49" t="str">
        <f t="shared" ca="1" si="93"/>
        <v/>
      </c>
      <c r="AB297" s="46" t="str">
        <f t="shared" ca="1" si="94"/>
        <v/>
      </c>
      <c r="AD297" s="49" t="str">
        <f t="shared" ca="1" si="95"/>
        <v/>
      </c>
      <c r="AE297" s="46" t="str">
        <f t="shared" ca="1" si="96"/>
        <v/>
      </c>
      <c r="AG297" s="11" t="str">
        <f t="shared" si="97"/>
        <v>WE</v>
      </c>
      <c r="AH297" s="35" t="str">
        <f t="shared" si="82"/>
        <v/>
      </c>
      <c r="AI297" s="15" t="str">
        <f t="shared" si="98"/>
        <v>X</v>
      </c>
      <c r="AJ297" s="15" t="str">
        <f t="shared" si="99"/>
        <v/>
      </c>
      <c r="AK297" s="38" t="str">
        <f t="shared" si="100"/>
        <v/>
      </c>
    </row>
    <row r="298" spans="1:37" x14ac:dyDescent="0.25">
      <c r="A298" s="62" t="str">
        <f t="shared" ca="1" si="83"/>
        <v/>
      </c>
      <c r="B298" s="145">
        <f t="shared" si="84"/>
        <v>43996</v>
      </c>
      <c r="C298" s="62" t="str">
        <f t="shared" ca="1" si="85"/>
        <v/>
      </c>
      <c r="D298" s="159"/>
      <c r="E298" s="122" t="str">
        <f t="shared" si="86"/>
        <v/>
      </c>
      <c r="F298" s="163"/>
      <c r="G298" s="164"/>
      <c r="H298" s="54"/>
      <c r="I298" s="49" t="str">
        <f>IF($D298="", "", IFERROR(INDEX('Types, Rates &amp; Payments'!$D$11:$D$22, MATCH($D298, 'Types, Rates &amp; Payments'!$C$11:$C$22, 0))+$F298, ""))</f>
        <v/>
      </c>
      <c r="J298" s="46" t="str">
        <f>IF($D298="", "", IFERROR(INDEX('Types, Rates &amp; Payments'!$E$11:$E$22, MATCH($D298, 'Types, Rates &amp; Payments'!$C$11:$C$22, 0)), ""))</f>
        <v/>
      </c>
      <c r="K298" s="54"/>
      <c r="L298" s="53" t="str">
        <f>IF($O298="", "", IF($E298=$Y$5, IF($D298="", "", $D298), IF(IFERROR(INDEX('Types, Rates &amp; Payments'!$D$32:$D$39, MATCH($O298, 'Types, Rates &amp; Payments'!$C$32:$C$39, 0)), "")="", "", IFERROR(INDEX('Types, Rates &amp; Payments'!$D$32:$D$39, MATCH($O298, 'Types, Rates &amp; Payments'!$C$32:$C$39, 0)), ""))))</f>
        <v/>
      </c>
      <c r="M298" s="54"/>
      <c r="O298" s="11" t="str">
        <f t="shared" si="87"/>
        <v>Sunday</v>
      </c>
      <c r="Q298" s="64">
        <f t="shared" ca="1" si="88"/>
        <v>0</v>
      </c>
      <c r="S298" s="11" t="str">
        <f t="shared" si="89"/>
        <v>Jun 2020</v>
      </c>
      <c r="U298" s="11" t="str">
        <f t="shared" si="90"/>
        <v/>
      </c>
      <c r="W298" s="11" t="str">
        <f t="shared" si="91"/>
        <v/>
      </c>
      <c r="Y298" s="11" t="str">
        <f t="shared" si="92"/>
        <v/>
      </c>
      <c r="AA298" s="49" t="str">
        <f t="shared" ca="1" si="93"/>
        <v/>
      </c>
      <c r="AB298" s="46" t="str">
        <f t="shared" ca="1" si="94"/>
        <v/>
      </c>
      <c r="AD298" s="49" t="str">
        <f t="shared" ca="1" si="95"/>
        <v/>
      </c>
      <c r="AE298" s="46" t="str">
        <f t="shared" ca="1" si="96"/>
        <v/>
      </c>
      <c r="AG298" s="11" t="str">
        <f t="shared" si="97"/>
        <v>WE</v>
      </c>
      <c r="AH298" s="35" t="str">
        <f t="shared" si="82"/>
        <v/>
      </c>
      <c r="AI298" s="15" t="str">
        <f t="shared" si="98"/>
        <v>X</v>
      </c>
      <c r="AJ298" s="15" t="str">
        <f t="shared" si="99"/>
        <v/>
      </c>
      <c r="AK298" s="38" t="str">
        <f t="shared" si="100"/>
        <v/>
      </c>
    </row>
    <row r="299" spans="1:37" x14ac:dyDescent="0.25">
      <c r="A299" s="62" t="str">
        <f t="shared" ca="1" si="83"/>
        <v/>
      </c>
      <c r="B299" s="145">
        <f t="shared" si="84"/>
        <v>43997</v>
      </c>
      <c r="C299" s="62" t="str">
        <f t="shared" ca="1" si="85"/>
        <v/>
      </c>
      <c r="D299" s="159"/>
      <c r="E299" s="122" t="str">
        <f t="shared" si="86"/>
        <v/>
      </c>
      <c r="F299" s="163"/>
      <c r="G299" s="164"/>
      <c r="H299" s="54"/>
      <c r="I299" s="49" t="str">
        <f>IF($D299="", "", IFERROR(INDEX('Types, Rates &amp; Payments'!$D$11:$D$22, MATCH($D299, 'Types, Rates &amp; Payments'!$C$11:$C$22, 0))+$F299, ""))</f>
        <v/>
      </c>
      <c r="J299" s="46" t="str">
        <f>IF($D299="", "", IFERROR(INDEX('Types, Rates &amp; Payments'!$E$11:$E$22, MATCH($D299, 'Types, Rates &amp; Payments'!$C$11:$C$22, 0)), ""))</f>
        <v/>
      </c>
      <c r="K299" s="54"/>
      <c r="L299" s="53" t="str">
        <f>IF($O299="", "", IF($E299=$Y$5, IF($D299="", "", $D299), IF(IFERROR(INDEX('Types, Rates &amp; Payments'!$D$32:$D$39, MATCH($O299, 'Types, Rates &amp; Payments'!$C$32:$C$39, 0)), "")="", "", IFERROR(INDEX('Types, Rates &amp; Payments'!$D$32:$D$39, MATCH($O299, 'Types, Rates &amp; Payments'!$C$32:$C$39, 0)), ""))))</f>
        <v>Full Day</v>
      </c>
      <c r="M299" s="54"/>
      <c r="O299" s="11" t="str">
        <f t="shared" si="87"/>
        <v>Monday</v>
      </c>
      <c r="Q299" s="64">
        <f t="shared" ca="1" si="88"/>
        <v>0</v>
      </c>
      <c r="S299" s="11" t="str">
        <f t="shared" si="89"/>
        <v>Jun 2020</v>
      </c>
      <c r="U299" s="11" t="str">
        <f t="shared" si="90"/>
        <v/>
      </c>
      <c r="W299" s="11" t="str">
        <f t="shared" si="91"/>
        <v/>
      </c>
      <c r="Y299" s="11" t="str">
        <f t="shared" si="92"/>
        <v/>
      </c>
      <c r="AA299" s="49" t="str">
        <f t="shared" ca="1" si="93"/>
        <v/>
      </c>
      <c r="AB299" s="46" t="str">
        <f t="shared" ca="1" si="94"/>
        <v/>
      </c>
      <c r="AD299" s="49" t="str">
        <f t="shared" ca="1" si="95"/>
        <v/>
      </c>
      <c r="AE299" s="46" t="str">
        <f t="shared" ca="1" si="96"/>
        <v/>
      </c>
      <c r="AG299" s="11" t="str">
        <f t="shared" si="97"/>
        <v>OP</v>
      </c>
      <c r="AH299" s="35" t="str">
        <f t="shared" si="82"/>
        <v/>
      </c>
      <c r="AI299" s="15" t="str">
        <f t="shared" si="98"/>
        <v/>
      </c>
      <c r="AJ299" s="15" t="str">
        <f t="shared" si="99"/>
        <v/>
      </c>
      <c r="AK299" s="38" t="str">
        <f t="shared" si="100"/>
        <v/>
      </c>
    </row>
    <row r="300" spans="1:37" x14ac:dyDescent="0.25">
      <c r="A300" s="62" t="str">
        <f t="shared" ca="1" si="83"/>
        <v/>
      </c>
      <c r="B300" s="145">
        <f t="shared" si="84"/>
        <v>43998</v>
      </c>
      <c r="C300" s="62" t="str">
        <f t="shared" ca="1" si="85"/>
        <v/>
      </c>
      <c r="D300" s="159"/>
      <c r="E300" s="122" t="str">
        <f t="shared" si="86"/>
        <v/>
      </c>
      <c r="F300" s="163"/>
      <c r="G300" s="164"/>
      <c r="H300" s="54"/>
      <c r="I300" s="49" t="str">
        <f>IF($D300="", "", IFERROR(INDEX('Types, Rates &amp; Payments'!$D$11:$D$22, MATCH($D300, 'Types, Rates &amp; Payments'!$C$11:$C$22, 0))+$F300, ""))</f>
        <v/>
      </c>
      <c r="J300" s="46" t="str">
        <f>IF($D300="", "", IFERROR(INDEX('Types, Rates &amp; Payments'!$E$11:$E$22, MATCH($D300, 'Types, Rates &amp; Payments'!$C$11:$C$22, 0)), ""))</f>
        <v/>
      </c>
      <c r="K300" s="54"/>
      <c r="L300" s="53" t="str">
        <f>IF($O300="", "", IF($E300=$Y$5, IF($D300="", "", $D300), IF(IFERROR(INDEX('Types, Rates &amp; Payments'!$D$32:$D$39, MATCH($O300, 'Types, Rates &amp; Payments'!$C$32:$C$39, 0)), "")="", "", IFERROR(INDEX('Types, Rates &amp; Payments'!$D$32:$D$39, MATCH($O300, 'Types, Rates &amp; Payments'!$C$32:$C$39, 0)), ""))))</f>
        <v>Half Day</v>
      </c>
      <c r="M300" s="54"/>
      <c r="O300" s="11" t="str">
        <f t="shared" si="87"/>
        <v>Tuesday</v>
      </c>
      <c r="Q300" s="64">
        <f t="shared" ca="1" si="88"/>
        <v>0</v>
      </c>
      <c r="S300" s="11" t="str">
        <f t="shared" si="89"/>
        <v>Jun 2020</v>
      </c>
      <c r="U300" s="11" t="str">
        <f t="shared" si="90"/>
        <v/>
      </c>
      <c r="W300" s="11" t="str">
        <f t="shared" si="91"/>
        <v/>
      </c>
      <c r="Y300" s="11" t="str">
        <f t="shared" si="92"/>
        <v/>
      </c>
      <c r="AA300" s="49" t="str">
        <f t="shared" ca="1" si="93"/>
        <v/>
      </c>
      <c r="AB300" s="46" t="str">
        <f t="shared" ca="1" si="94"/>
        <v/>
      </c>
      <c r="AD300" s="49" t="str">
        <f t="shared" ca="1" si="95"/>
        <v/>
      </c>
      <c r="AE300" s="46" t="str">
        <f t="shared" ca="1" si="96"/>
        <v/>
      </c>
      <c r="AG300" s="11" t="str">
        <f t="shared" si="97"/>
        <v>OP</v>
      </c>
      <c r="AH300" s="35" t="str">
        <f t="shared" si="82"/>
        <v/>
      </c>
      <c r="AI300" s="15" t="str">
        <f t="shared" si="98"/>
        <v/>
      </c>
      <c r="AJ300" s="15" t="str">
        <f t="shared" si="99"/>
        <v/>
      </c>
      <c r="AK300" s="38" t="str">
        <f t="shared" si="100"/>
        <v/>
      </c>
    </row>
    <row r="301" spans="1:37" x14ac:dyDescent="0.25">
      <c r="A301" s="62" t="str">
        <f t="shared" ca="1" si="83"/>
        <v/>
      </c>
      <c r="B301" s="145">
        <f t="shared" si="84"/>
        <v>43999</v>
      </c>
      <c r="C301" s="62" t="str">
        <f t="shared" ca="1" si="85"/>
        <v/>
      </c>
      <c r="D301" s="159"/>
      <c r="E301" s="122" t="str">
        <f t="shared" si="86"/>
        <v/>
      </c>
      <c r="F301" s="163"/>
      <c r="G301" s="164"/>
      <c r="H301" s="54"/>
      <c r="I301" s="49" t="str">
        <f>IF($D301="", "", IFERROR(INDEX('Types, Rates &amp; Payments'!$D$11:$D$22, MATCH($D301, 'Types, Rates &amp; Payments'!$C$11:$C$22, 0))+$F301, ""))</f>
        <v/>
      </c>
      <c r="J301" s="46" t="str">
        <f>IF($D301="", "", IFERROR(INDEX('Types, Rates &amp; Payments'!$E$11:$E$22, MATCH($D301, 'Types, Rates &amp; Payments'!$C$11:$C$22, 0)), ""))</f>
        <v/>
      </c>
      <c r="K301" s="54"/>
      <c r="L301" s="53" t="str">
        <f>IF($O301="", "", IF($E301=$Y$5, IF($D301="", "", $D301), IF(IFERROR(INDEX('Types, Rates &amp; Payments'!$D$32:$D$39, MATCH($O301, 'Types, Rates &amp; Payments'!$C$32:$C$39, 0)), "")="", "", IFERROR(INDEX('Types, Rates &amp; Payments'!$D$32:$D$39, MATCH($O301, 'Types, Rates &amp; Payments'!$C$32:$C$39, 0)), ""))))</f>
        <v>Full Day</v>
      </c>
      <c r="M301" s="54"/>
      <c r="O301" s="11" t="str">
        <f t="shared" si="87"/>
        <v>Wednesday</v>
      </c>
      <c r="Q301" s="64">
        <f t="shared" ca="1" si="88"/>
        <v>0</v>
      </c>
      <c r="S301" s="11" t="str">
        <f t="shared" si="89"/>
        <v>Jun 2020</v>
      </c>
      <c r="U301" s="11" t="str">
        <f t="shared" si="90"/>
        <v/>
      </c>
      <c r="W301" s="11" t="str">
        <f t="shared" si="91"/>
        <v/>
      </c>
      <c r="Y301" s="11" t="str">
        <f t="shared" si="92"/>
        <v/>
      </c>
      <c r="AA301" s="49" t="str">
        <f t="shared" ca="1" si="93"/>
        <v/>
      </c>
      <c r="AB301" s="46" t="str">
        <f t="shared" ca="1" si="94"/>
        <v/>
      </c>
      <c r="AD301" s="49" t="str">
        <f t="shared" ca="1" si="95"/>
        <v/>
      </c>
      <c r="AE301" s="46" t="str">
        <f t="shared" ca="1" si="96"/>
        <v/>
      </c>
      <c r="AG301" s="11" t="str">
        <f t="shared" si="97"/>
        <v>OP</v>
      </c>
      <c r="AH301" s="35" t="str">
        <f t="shared" si="82"/>
        <v/>
      </c>
      <c r="AI301" s="15" t="str">
        <f t="shared" si="98"/>
        <v/>
      </c>
      <c r="AJ301" s="15" t="str">
        <f t="shared" si="99"/>
        <v/>
      </c>
      <c r="AK301" s="38" t="str">
        <f t="shared" si="100"/>
        <v/>
      </c>
    </row>
    <row r="302" spans="1:37" x14ac:dyDescent="0.25">
      <c r="A302" s="62" t="str">
        <f t="shared" ca="1" si="83"/>
        <v/>
      </c>
      <c r="B302" s="145">
        <f t="shared" si="84"/>
        <v>44000</v>
      </c>
      <c r="C302" s="62" t="str">
        <f t="shared" ca="1" si="85"/>
        <v/>
      </c>
      <c r="D302" s="159"/>
      <c r="E302" s="122" t="str">
        <f t="shared" si="86"/>
        <v/>
      </c>
      <c r="F302" s="163"/>
      <c r="G302" s="164"/>
      <c r="H302" s="54"/>
      <c r="I302" s="49" t="str">
        <f>IF($D302="", "", IFERROR(INDEX('Types, Rates &amp; Payments'!$D$11:$D$22, MATCH($D302, 'Types, Rates &amp; Payments'!$C$11:$C$22, 0))+$F302, ""))</f>
        <v/>
      </c>
      <c r="J302" s="46" t="str">
        <f>IF($D302="", "", IFERROR(INDEX('Types, Rates &amp; Payments'!$E$11:$E$22, MATCH($D302, 'Types, Rates &amp; Payments'!$C$11:$C$22, 0)), ""))</f>
        <v/>
      </c>
      <c r="K302" s="54"/>
      <c r="L302" s="53" t="str">
        <f>IF($O302="", "", IF($E302=$Y$5, IF($D302="", "", $D302), IF(IFERROR(INDEX('Types, Rates &amp; Payments'!$D$32:$D$39, MATCH($O302, 'Types, Rates &amp; Payments'!$C$32:$C$39, 0)), "")="", "", IFERROR(INDEX('Types, Rates &amp; Payments'!$D$32:$D$39, MATCH($O302, 'Types, Rates &amp; Payments'!$C$32:$C$39, 0)), ""))))</f>
        <v/>
      </c>
      <c r="M302" s="54"/>
      <c r="O302" s="11" t="str">
        <f t="shared" si="87"/>
        <v/>
      </c>
      <c r="Q302" s="64">
        <f t="shared" ca="1" si="88"/>
        <v>0</v>
      </c>
      <c r="S302" s="11" t="str">
        <f t="shared" si="89"/>
        <v>Jun 2020</v>
      </c>
      <c r="U302" s="11" t="str">
        <f t="shared" si="90"/>
        <v/>
      </c>
      <c r="W302" s="11" t="str">
        <f t="shared" si="91"/>
        <v/>
      </c>
      <c r="Y302" s="11" t="str">
        <f t="shared" si="92"/>
        <v/>
      </c>
      <c r="AA302" s="49" t="str">
        <f t="shared" ca="1" si="93"/>
        <v/>
      </c>
      <c r="AB302" s="46" t="str">
        <f t="shared" ca="1" si="94"/>
        <v/>
      </c>
      <c r="AD302" s="49" t="str">
        <f t="shared" ca="1" si="95"/>
        <v/>
      </c>
      <c r="AE302" s="46" t="str">
        <f t="shared" ca="1" si="96"/>
        <v/>
      </c>
      <c r="AG302" s="11" t="str">
        <f t="shared" si="97"/>
        <v>CL</v>
      </c>
      <c r="AH302" s="35" t="str">
        <f t="shared" si="82"/>
        <v/>
      </c>
      <c r="AI302" s="15" t="str">
        <f t="shared" si="98"/>
        <v/>
      </c>
      <c r="AJ302" s="15" t="str">
        <f t="shared" si="99"/>
        <v>X</v>
      </c>
      <c r="AK302" s="38" t="str">
        <f t="shared" si="100"/>
        <v/>
      </c>
    </row>
    <row r="303" spans="1:37" x14ac:dyDescent="0.25">
      <c r="A303" s="62" t="str">
        <f t="shared" ca="1" si="83"/>
        <v/>
      </c>
      <c r="B303" s="145">
        <f t="shared" si="84"/>
        <v>44001</v>
      </c>
      <c r="C303" s="62" t="str">
        <f t="shared" ca="1" si="85"/>
        <v/>
      </c>
      <c r="D303" s="159"/>
      <c r="E303" s="122" t="str">
        <f t="shared" si="86"/>
        <v/>
      </c>
      <c r="F303" s="163"/>
      <c r="G303" s="164"/>
      <c r="H303" s="54"/>
      <c r="I303" s="49" t="str">
        <f>IF($D303="", "", IFERROR(INDEX('Types, Rates &amp; Payments'!$D$11:$D$22, MATCH($D303, 'Types, Rates &amp; Payments'!$C$11:$C$22, 0))+$F303, ""))</f>
        <v/>
      </c>
      <c r="J303" s="46" t="str">
        <f>IF($D303="", "", IFERROR(INDEX('Types, Rates &amp; Payments'!$E$11:$E$22, MATCH($D303, 'Types, Rates &amp; Payments'!$C$11:$C$22, 0)), ""))</f>
        <v/>
      </c>
      <c r="K303" s="54"/>
      <c r="L303" s="53" t="str">
        <f>IF($O303="", "", IF($E303=$Y$5, IF($D303="", "", $D303), IF(IFERROR(INDEX('Types, Rates &amp; Payments'!$D$32:$D$39, MATCH($O303, 'Types, Rates &amp; Payments'!$C$32:$C$39, 0)), "")="", "", IFERROR(INDEX('Types, Rates &amp; Payments'!$D$32:$D$39, MATCH($O303, 'Types, Rates &amp; Payments'!$C$32:$C$39, 0)), ""))))</f>
        <v>Half Day</v>
      </c>
      <c r="M303" s="54"/>
      <c r="O303" s="11" t="str">
        <f t="shared" si="87"/>
        <v>Friday</v>
      </c>
      <c r="Q303" s="64">
        <f t="shared" ca="1" si="88"/>
        <v>0</v>
      </c>
      <c r="S303" s="11" t="str">
        <f t="shared" si="89"/>
        <v>Jun 2020</v>
      </c>
      <c r="U303" s="11" t="str">
        <f t="shared" si="90"/>
        <v/>
      </c>
      <c r="W303" s="11" t="str">
        <f t="shared" si="91"/>
        <v/>
      </c>
      <c r="Y303" s="11" t="str">
        <f t="shared" si="92"/>
        <v/>
      </c>
      <c r="AA303" s="49" t="str">
        <f t="shared" ca="1" si="93"/>
        <v/>
      </c>
      <c r="AB303" s="46" t="str">
        <f t="shared" ca="1" si="94"/>
        <v/>
      </c>
      <c r="AD303" s="49" t="str">
        <f t="shared" ca="1" si="95"/>
        <v/>
      </c>
      <c r="AE303" s="46" t="str">
        <f t="shared" ca="1" si="96"/>
        <v/>
      </c>
      <c r="AG303" s="11" t="str">
        <f t="shared" si="97"/>
        <v>OP</v>
      </c>
      <c r="AH303" s="35" t="str">
        <f t="shared" si="82"/>
        <v/>
      </c>
      <c r="AI303" s="15" t="str">
        <f t="shared" si="98"/>
        <v/>
      </c>
      <c r="AJ303" s="15" t="str">
        <f t="shared" si="99"/>
        <v/>
      </c>
      <c r="AK303" s="38" t="str">
        <f t="shared" si="100"/>
        <v/>
      </c>
    </row>
    <row r="304" spans="1:37" x14ac:dyDescent="0.25">
      <c r="A304" s="62" t="str">
        <f t="shared" ca="1" si="83"/>
        <v/>
      </c>
      <c r="B304" s="145">
        <f t="shared" si="84"/>
        <v>44002</v>
      </c>
      <c r="C304" s="62" t="str">
        <f t="shared" ca="1" si="85"/>
        <v/>
      </c>
      <c r="D304" s="159"/>
      <c r="E304" s="122" t="str">
        <f t="shared" si="86"/>
        <v/>
      </c>
      <c r="F304" s="163"/>
      <c r="G304" s="164"/>
      <c r="H304" s="54"/>
      <c r="I304" s="49" t="str">
        <f>IF($D304="", "", IFERROR(INDEX('Types, Rates &amp; Payments'!$D$11:$D$22, MATCH($D304, 'Types, Rates &amp; Payments'!$C$11:$C$22, 0))+$F304, ""))</f>
        <v/>
      </c>
      <c r="J304" s="46" t="str">
        <f>IF($D304="", "", IFERROR(INDEX('Types, Rates &amp; Payments'!$E$11:$E$22, MATCH($D304, 'Types, Rates &amp; Payments'!$C$11:$C$22, 0)), ""))</f>
        <v/>
      </c>
      <c r="K304" s="54"/>
      <c r="L304" s="53" t="str">
        <f>IF($O304="", "", IF($E304=$Y$5, IF($D304="", "", $D304), IF(IFERROR(INDEX('Types, Rates &amp; Payments'!$D$32:$D$39, MATCH($O304, 'Types, Rates &amp; Payments'!$C$32:$C$39, 0)), "")="", "", IFERROR(INDEX('Types, Rates &amp; Payments'!$D$32:$D$39, MATCH($O304, 'Types, Rates &amp; Payments'!$C$32:$C$39, 0)), ""))))</f>
        <v/>
      </c>
      <c r="M304" s="54"/>
      <c r="O304" s="11" t="str">
        <f t="shared" si="87"/>
        <v>Saturday</v>
      </c>
      <c r="Q304" s="64">
        <f t="shared" ca="1" si="88"/>
        <v>0</v>
      </c>
      <c r="S304" s="11" t="str">
        <f t="shared" si="89"/>
        <v>Jun 2020</v>
      </c>
      <c r="U304" s="11" t="str">
        <f t="shared" si="90"/>
        <v/>
      </c>
      <c r="W304" s="11" t="str">
        <f t="shared" si="91"/>
        <v/>
      </c>
      <c r="Y304" s="11" t="str">
        <f t="shared" si="92"/>
        <v/>
      </c>
      <c r="AA304" s="49" t="str">
        <f t="shared" ca="1" si="93"/>
        <v/>
      </c>
      <c r="AB304" s="46" t="str">
        <f t="shared" ca="1" si="94"/>
        <v/>
      </c>
      <c r="AD304" s="49" t="str">
        <f t="shared" ca="1" si="95"/>
        <v/>
      </c>
      <c r="AE304" s="46" t="str">
        <f t="shared" ca="1" si="96"/>
        <v/>
      </c>
      <c r="AG304" s="11" t="str">
        <f t="shared" si="97"/>
        <v>WE</v>
      </c>
      <c r="AH304" s="35" t="str">
        <f t="shared" si="82"/>
        <v/>
      </c>
      <c r="AI304" s="15" t="str">
        <f t="shared" si="98"/>
        <v>X</v>
      </c>
      <c r="AJ304" s="15" t="str">
        <f t="shared" si="99"/>
        <v/>
      </c>
      <c r="AK304" s="38" t="str">
        <f t="shared" si="100"/>
        <v/>
      </c>
    </row>
    <row r="305" spans="1:37" x14ac:dyDescent="0.25">
      <c r="A305" s="62" t="str">
        <f t="shared" ca="1" si="83"/>
        <v/>
      </c>
      <c r="B305" s="145">
        <f t="shared" si="84"/>
        <v>44003</v>
      </c>
      <c r="C305" s="62" t="str">
        <f t="shared" ca="1" si="85"/>
        <v/>
      </c>
      <c r="D305" s="159"/>
      <c r="E305" s="122" t="str">
        <f t="shared" si="86"/>
        <v/>
      </c>
      <c r="F305" s="163"/>
      <c r="G305" s="164"/>
      <c r="H305" s="54"/>
      <c r="I305" s="49" t="str">
        <f>IF($D305="", "", IFERROR(INDEX('Types, Rates &amp; Payments'!$D$11:$D$22, MATCH($D305, 'Types, Rates &amp; Payments'!$C$11:$C$22, 0))+$F305, ""))</f>
        <v/>
      </c>
      <c r="J305" s="46" t="str">
        <f>IF($D305="", "", IFERROR(INDEX('Types, Rates &amp; Payments'!$E$11:$E$22, MATCH($D305, 'Types, Rates &amp; Payments'!$C$11:$C$22, 0)), ""))</f>
        <v/>
      </c>
      <c r="K305" s="54"/>
      <c r="L305" s="53" t="str">
        <f>IF($O305="", "", IF($E305=$Y$5, IF($D305="", "", $D305), IF(IFERROR(INDEX('Types, Rates &amp; Payments'!$D$32:$D$39, MATCH($O305, 'Types, Rates &amp; Payments'!$C$32:$C$39, 0)), "")="", "", IFERROR(INDEX('Types, Rates &amp; Payments'!$D$32:$D$39, MATCH($O305, 'Types, Rates &amp; Payments'!$C$32:$C$39, 0)), ""))))</f>
        <v/>
      </c>
      <c r="M305" s="54"/>
      <c r="O305" s="11" t="str">
        <f t="shared" si="87"/>
        <v>Sunday</v>
      </c>
      <c r="Q305" s="64">
        <f t="shared" ca="1" si="88"/>
        <v>0</v>
      </c>
      <c r="S305" s="11" t="str">
        <f t="shared" si="89"/>
        <v>Jun 2020</v>
      </c>
      <c r="U305" s="11" t="str">
        <f t="shared" si="90"/>
        <v/>
      </c>
      <c r="W305" s="11" t="str">
        <f t="shared" si="91"/>
        <v/>
      </c>
      <c r="Y305" s="11" t="str">
        <f t="shared" si="92"/>
        <v/>
      </c>
      <c r="AA305" s="49" t="str">
        <f t="shared" ca="1" si="93"/>
        <v/>
      </c>
      <c r="AB305" s="46" t="str">
        <f t="shared" ca="1" si="94"/>
        <v/>
      </c>
      <c r="AD305" s="49" t="str">
        <f t="shared" ca="1" si="95"/>
        <v/>
      </c>
      <c r="AE305" s="46" t="str">
        <f t="shared" ca="1" si="96"/>
        <v/>
      </c>
      <c r="AG305" s="11" t="str">
        <f t="shared" si="97"/>
        <v>WE</v>
      </c>
      <c r="AH305" s="35" t="str">
        <f t="shared" si="82"/>
        <v/>
      </c>
      <c r="AI305" s="15" t="str">
        <f t="shared" si="98"/>
        <v>X</v>
      </c>
      <c r="AJ305" s="15" t="str">
        <f t="shared" si="99"/>
        <v/>
      </c>
      <c r="AK305" s="38" t="str">
        <f t="shared" si="100"/>
        <v/>
      </c>
    </row>
    <row r="306" spans="1:37" x14ac:dyDescent="0.25">
      <c r="A306" s="62" t="str">
        <f t="shared" ca="1" si="83"/>
        <v/>
      </c>
      <c r="B306" s="145">
        <f t="shared" si="84"/>
        <v>44004</v>
      </c>
      <c r="C306" s="62" t="str">
        <f t="shared" ca="1" si="85"/>
        <v/>
      </c>
      <c r="D306" s="159"/>
      <c r="E306" s="122" t="str">
        <f t="shared" si="86"/>
        <v/>
      </c>
      <c r="F306" s="163"/>
      <c r="G306" s="164"/>
      <c r="H306" s="54"/>
      <c r="I306" s="49" t="str">
        <f>IF($D306="", "", IFERROR(INDEX('Types, Rates &amp; Payments'!$D$11:$D$22, MATCH($D306, 'Types, Rates &amp; Payments'!$C$11:$C$22, 0))+$F306, ""))</f>
        <v/>
      </c>
      <c r="J306" s="46" t="str">
        <f>IF($D306="", "", IFERROR(INDEX('Types, Rates &amp; Payments'!$E$11:$E$22, MATCH($D306, 'Types, Rates &amp; Payments'!$C$11:$C$22, 0)), ""))</f>
        <v/>
      </c>
      <c r="K306" s="54"/>
      <c r="L306" s="53" t="str">
        <f>IF($O306="", "", IF($E306=$Y$5, IF($D306="", "", $D306), IF(IFERROR(INDEX('Types, Rates &amp; Payments'!$D$32:$D$39, MATCH($O306, 'Types, Rates &amp; Payments'!$C$32:$C$39, 0)), "")="", "", IFERROR(INDEX('Types, Rates &amp; Payments'!$D$32:$D$39, MATCH($O306, 'Types, Rates &amp; Payments'!$C$32:$C$39, 0)), ""))))</f>
        <v>Full Day</v>
      </c>
      <c r="M306" s="54"/>
      <c r="O306" s="11" t="str">
        <f t="shared" si="87"/>
        <v>Monday</v>
      </c>
      <c r="Q306" s="64">
        <f t="shared" ca="1" si="88"/>
        <v>0</v>
      </c>
      <c r="S306" s="11" t="str">
        <f t="shared" si="89"/>
        <v>Jun 2020</v>
      </c>
      <c r="U306" s="11" t="str">
        <f t="shared" si="90"/>
        <v/>
      </c>
      <c r="W306" s="11" t="str">
        <f t="shared" si="91"/>
        <v/>
      </c>
      <c r="Y306" s="11" t="str">
        <f t="shared" si="92"/>
        <v/>
      </c>
      <c r="AA306" s="49" t="str">
        <f t="shared" ca="1" si="93"/>
        <v/>
      </c>
      <c r="AB306" s="46" t="str">
        <f t="shared" ca="1" si="94"/>
        <v/>
      </c>
      <c r="AD306" s="49" t="str">
        <f t="shared" ca="1" si="95"/>
        <v/>
      </c>
      <c r="AE306" s="46" t="str">
        <f t="shared" ca="1" si="96"/>
        <v/>
      </c>
      <c r="AG306" s="11" t="str">
        <f t="shared" si="97"/>
        <v>OP</v>
      </c>
      <c r="AH306" s="35" t="str">
        <f t="shared" si="82"/>
        <v/>
      </c>
      <c r="AI306" s="15" t="str">
        <f t="shared" si="98"/>
        <v/>
      </c>
      <c r="AJ306" s="15" t="str">
        <f t="shared" si="99"/>
        <v/>
      </c>
      <c r="AK306" s="38" t="str">
        <f t="shared" si="100"/>
        <v/>
      </c>
    </row>
    <row r="307" spans="1:37" x14ac:dyDescent="0.25">
      <c r="A307" s="62" t="str">
        <f t="shared" ca="1" si="83"/>
        <v/>
      </c>
      <c r="B307" s="145">
        <f t="shared" si="84"/>
        <v>44005</v>
      </c>
      <c r="C307" s="62" t="str">
        <f t="shared" ca="1" si="85"/>
        <v/>
      </c>
      <c r="D307" s="159"/>
      <c r="E307" s="122" t="str">
        <f t="shared" si="86"/>
        <v/>
      </c>
      <c r="F307" s="163"/>
      <c r="G307" s="164"/>
      <c r="H307" s="54"/>
      <c r="I307" s="49" t="str">
        <f>IF($D307="", "", IFERROR(INDEX('Types, Rates &amp; Payments'!$D$11:$D$22, MATCH($D307, 'Types, Rates &amp; Payments'!$C$11:$C$22, 0))+$F307, ""))</f>
        <v/>
      </c>
      <c r="J307" s="46" t="str">
        <f>IF($D307="", "", IFERROR(INDEX('Types, Rates &amp; Payments'!$E$11:$E$22, MATCH($D307, 'Types, Rates &amp; Payments'!$C$11:$C$22, 0)), ""))</f>
        <v/>
      </c>
      <c r="K307" s="54"/>
      <c r="L307" s="53" t="str">
        <f>IF($O307="", "", IF($E307=$Y$5, IF($D307="", "", $D307), IF(IFERROR(INDEX('Types, Rates &amp; Payments'!$D$32:$D$39, MATCH($O307, 'Types, Rates &amp; Payments'!$C$32:$C$39, 0)), "")="", "", IFERROR(INDEX('Types, Rates &amp; Payments'!$D$32:$D$39, MATCH($O307, 'Types, Rates &amp; Payments'!$C$32:$C$39, 0)), ""))))</f>
        <v>Half Day</v>
      </c>
      <c r="M307" s="54"/>
      <c r="O307" s="11" t="str">
        <f t="shared" si="87"/>
        <v>Tuesday</v>
      </c>
      <c r="Q307" s="64">
        <f t="shared" ca="1" si="88"/>
        <v>0</v>
      </c>
      <c r="S307" s="11" t="str">
        <f t="shared" si="89"/>
        <v>Jun 2020</v>
      </c>
      <c r="U307" s="11" t="str">
        <f t="shared" si="90"/>
        <v/>
      </c>
      <c r="W307" s="11" t="str">
        <f t="shared" si="91"/>
        <v/>
      </c>
      <c r="Y307" s="11" t="str">
        <f t="shared" si="92"/>
        <v/>
      </c>
      <c r="AA307" s="49" t="str">
        <f t="shared" ca="1" si="93"/>
        <v/>
      </c>
      <c r="AB307" s="46" t="str">
        <f t="shared" ca="1" si="94"/>
        <v/>
      </c>
      <c r="AD307" s="49" t="str">
        <f t="shared" ca="1" si="95"/>
        <v/>
      </c>
      <c r="AE307" s="46" t="str">
        <f t="shared" ca="1" si="96"/>
        <v/>
      </c>
      <c r="AG307" s="11" t="str">
        <f t="shared" si="97"/>
        <v>OP</v>
      </c>
      <c r="AH307" s="35" t="str">
        <f t="shared" si="82"/>
        <v/>
      </c>
      <c r="AI307" s="15" t="str">
        <f t="shared" si="98"/>
        <v/>
      </c>
      <c r="AJ307" s="15" t="str">
        <f t="shared" si="99"/>
        <v/>
      </c>
      <c r="AK307" s="38" t="str">
        <f t="shared" si="100"/>
        <v/>
      </c>
    </row>
    <row r="308" spans="1:37" x14ac:dyDescent="0.25">
      <c r="A308" s="62" t="str">
        <f t="shared" ca="1" si="83"/>
        <v/>
      </c>
      <c r="B308" s="145">
        <f t="shared" si="84"/>
        <v>44006</v>
      </c>
      <c r="C308" s="62" t="str">
        <f t="shared" ca="1" si="85"/>
        <v/>
      </c>
      <c r="D308" s="159"/>
      <c r="E308" s="122" t="str">
        <f t="shared" si="86"/>
        <v/>
      </c>
      <c r="F308" s="163"/>
      <c r="G308" s="164"/>
      <c r="H308" s="54"/>
      <c r="I308" s="49" t="str">
        <f>IF($D308="", "", IFERROR(INDEX('Types, Rates &amp; Payments'!$D$11:$D$22, MATCH($D308, 'Types, Rates &amp; Payments'!$C$11:$C$22, 0))+$F308, ""))</f>
        <v/>
      </c>
      <c r="J308" s="46" t="str">
        <f>IF($D308="", "", IFERROR(INDEX('Types, Rates &amp; Payments'!$E$11:$E$22, MATCH($D308, 'Types, Rates &amp; Payments'!$C$11:$C$22, 0)), ""))</f>
        <v/>
      </c>
      <c r="K308" s="54"/>
      <c r="L308" s="53" t="str">
        <f>IF($O308="", "", IF($E308=$Y$5, IF($D308="", "", $D308), IF(IFERROR(INDEX('Types, Rates &amp; Payments'!$D$32:$D$39, MATCH($O308, 'Types, Rates &amp; Payments'!$C$32:$C$39, 0)), "")="", "", IFERROR(INDEX('Types, Rates &amp; Payments'!$D$32:$D$39, MATCH($O308, 'Types, Rates &amp; Payments'!$C$32:$C$39, 0)), ""))))</f>
        <v>Full Day</v>
      </c>
      <c r="M308" s="54"/>
      <c r="O308" s="11" t="str">
        <f t="shared" si="87"/>
        <v>Wednesday</v>
      </c>
      <c r="Q308" s="64">
        <f t="shared" ca="1" si="88"/>
        <v>0</v>
      </c>
      <c r="S308" s="11" t="str">
        <f t="shared" si="89"/>
        <v>Jun 2020</v>
      </c>
      <c r="U308" s="11" t="str">
        <f t="shared" si="90"/>
        <v/>
      </c>
      <c r="W308" s="11" t="str">
        <f t="shared" si="91"/>
        <v/>
      </c>
      <c r="Y308" s="11" t="str">
        <f t="shared" si="92"/>
        <v/>
      </c>
      <c r="AA308" s="49" t="str">
        <f t="shared" ca="1" si="93"/>
        <v/>
      </c>
      <c r="AB308" s="46" t="str">
        <f t="shared" ca="1" si="94"/>
        <v/>
      </c>
      <c r="AD308" s="49" t="str">
        <f t="shared" ca="1" si="95"/>
        <v/>
      </c>
      <c r="AE308" s="46" t="str">
        <f t="shared" ca="1" si="96"/>
        <v/>
      </c>
      <c r="AG308" s="11" t="str">
        <f t="shared" si="97"/>
        <v>OP</v>
      </c>
      <c r="AH308" s="35" t="str">
        <f t="shared" si="82"/>
        <v/>
      </c>
      <c r="AI308" s="15" t="str">
        <f t="shared" si="98"/>
        <v/>
      </c>
      <c r="AJ308" s="15" t="str">
        <f t="shared" si="99"/>
        <v/>
      </c>
      <c r="AK308" s="38" t="str">
        <f t="shared" si="100"/>
        <v/>
      </c>
    </row>
    <row r="309" spans="1:37" x14ac:dyDescent="0.25">
      <c r="A309" s="62" t="str">
        <f t="shared" ca="1" si="83"/>
        <v/>
      </c>
      <c r="B309" s="145">
        <f t="shared" si="84"/>
        <v>44007</v>
      </c>
      <c r="C309" s="62" t="str">
        <f t="shared" ca="1" si="85"/>
        <v/>
      </c>
      <c r="D309" s="159"/>
      <c r="E309" s="122" t="str">
        <f t="shared" si="86"/>
        <v/>
      </c>
      <c r="F309" s="163"/>
      <c r="G309" s="164"/>
      <c r="H309" s="54"/>
      <c r="I309" s="49" t="str">
        <f>IF($D309="", "", IFERROR(INDEX('Types, Rates &amp; Payments'!$D$11:$D$22, MATCH($D309, 'Types, Rates &amp; Payments'!$C$11:$C$22, 0))+$F309, ""))</f>
        <v/>
      </c>
      <c r="J309" s="46" t="str">
        <f>IF($D309="", "", IFERROR(INDEX('Types, Rates &amp; Payments'!$E$11:$E$22, MATCH($D309, 'Types, Rates &amp; Payments'!$C$11:$C$22, 0)), ""))</f>
        <v/>
      </c>
      <c r="K309" s="54"/>
      <c r="L309" s="53" t="str">
        <f>IF($O309="", "", IF($E309=$Y$5, IF($D309="", "", $D309), IF(IFERROR(INDEX('Types, Rates &amp; Payments'!$D$32:$D$39, MATCH($O309, 'Types, Rates &amp; Payments'!$C$32:$C$39, 0)), "")="", "", IFERROR(INDEX('Types, Rates &amp; Payments'!$D$32:$D$39, MATCH($O309, 'Types, Rates &amp; Payments'!$C$32:$C$39, 0)), ""))))</f>
        <v/>
      </c>
      <c r="M309" s="54"/>
      <c r="O309" s="11" t="str">
        <f t="shared" si="87"/>
        <v/>
      </c>
      <c r="Q309" s="64">
        <f t="shared" ca="1" si="88"/>
        <v>0</v>
      </c>
      <c r="S309" s="11" t="str">
        <f t="shared" si="89"/>
        <v>Jun 2020</v>
      </c>
      <c r="U309" s="11" t="str">
        <f t="shared" si="90"/>
        <v/>
      </c>
      <c r="W309" s="11" t="str">
        <f t="shared" si="91"/>
        <v/>
      </c>
      <c r="Y309" s="11" t="str">
        <f t="shared" si="92"/>
        <v/>
      </c>
      <c r="AA309" s="49" t="str">
        <f t="shared" ca="1" si="93"/>
        <v/>
      </c>
      <c r="AB309" s="46" t="str">
        <f t="shared" ca="1" si="94"/>
        <v/>
      </c>
      <c r="AD309" s="49" t="str">
        <f t="shared" ca="1" si="95"/>
        <v/>
      </c>
      <c r="AE309" s="46" t="str">
        <f t="shared" ca="1" si="96"/>
        <v/>
      </c>
      <c r="AG309" s="11" t="str">
        <f t="shared" si="97"/>
        <v>CL</v>
      </c>
      <c r="AH309" s="35" t="str">
        <f t="shared" si="82"/>
        <v/>
      </c>
      <c r="AI309" s="15" t="str">
        <f t="shared" si="98"/>
        <v/>
      </c>
      <c r="AJ309" s="15" t="str">
        <f t="shared" si="99"/>
        <v>X</v>
      </c>
      <c r="AK309" s="38" t="str">
        <f t="shared" si="100"/>
        <v/>
      </c>
    </row>
    <row r="310" spans="1:37" x14ac:dyDescent="0.25">
      <c r="A310" s="62" t="str">
        <f t="shared" ca="1" si="83"/>
        <v/>
      </c>
      <c r="B310" s="145">
        <f t="shared" si="84"/>
        <v>44008</v>
      </c>
      <c r="C310" s="62" t="str">
        <f t="shared" ca="1" si="85"/>
        <v/>
      </c>
      <c r="D310" s="159"/>
      <c r="E310" s="122" t="str">
        <f t="shared" si="86"/>
        <v/>
      </c>
      <c r="F310" s="163"/>
      <c r="G310" s="164"/>
      <c r="H310" s="54"/>
      <c r="I310" s="49" t="str">
        <f>IF($D310="", "", IFERROR(INDEX('Types, Rates &amp; Payments'!$D$11:$D$22, MATCH($D310, 'Types, Rates &amp; Payments'!$C$11:$C$22, 0))+$F310, ""))</f>
        <v/>
      </c>
      <c r="J310" s="46" t="str">
        <f>IF($D310="", "", IFERROR(INDEX('Types, Rates &amp; Payments'!$E$11:$E$22, MATCH($D310, 'Types, Rates &amp; Payments'!$C$11:$C$22, 0)), ""))</f>
        <v/>
      </c>
      <c r="K310" s="54"/>
      <c r="L310" s="53" t="str">
        <f>IF($O310="", "", IF($E310=$Y$5, IF($D310="", "", $D310), IF(IFERROR(INDEX('Types, Rates &amp; Payments'!$D$32:$D$39, MATCH($O310, 'Types, Rates &amp; Payments'!$C$32:$C$39, 0)), "")="", "", IFERROR(INDEX('Types, Rates &amp; Payments'!$D$32:$D$39, MATCH($O310, 'Types, Rates &amp; Payments'!$C$32:$C$39, 0)), ""))))</f>
        <v>Half Day</v>
      </c>
      <c r="M310" s="54"/>
      <c r="O310" s="11" t="str">
        <f t="shared" si="87"/>
        <v>Friday</v>
      </c>
      <c r="Q310" s="64">
        <f t="shared" ca="1" si="88"/>
        <v>0</v>
      </c>
      <c r="S310" s="11" t="str">
        <f t="shared" si="89"/>
        <v>Jun 2020</v>
      </c>
      <c r="U310" s="11" t="str">
        <f t="shared" si="90"/>
        <v/>
      </c>
      <c r="W310" s="11" t="str">
        <f t="shared" si="91"/>
        <v/>
      </c>
      <c r="Y310" s="11" t="str">
        <f t="shared" si="92"/>
        <v/>
      </c>
      <c r="AA310" s="49" t="str">
        <f t="shared" ca="1" si="93"/>
        <v/>
      </c>
      <c r="AB310" s="46" t="str">
        <f t="shared" ca="1" si="94"/>
        <v/>
      </c>
      <c r="AD310" s="49" t="str">
        <f t="shared" ca="1" si="95"/>
        <v/>
      </c>
      <c r="AE310" s="46" t="str">
        <f t="shared" ca="1" si="96"/>
        <v/>
      </c>
      <c r="AG310" s="11" t="str">
        <f t="shared" si="97"/>
        <v>OP</v>
      </c>
      <c r="AH310" s="35" t="str">
        <f t="shared" si="82"/>
        <v/>
      </c>
      <c r="AI310" s="15" t="str">
        <f t="shared" si="98"/>
        <v/>
      </c>
      <c r="AJ310" s="15" t="str">
        <f t="shared" si="99"/>
        <v/>
      </c>
      <c r="AK310" s="38" t="str">
        <f t="shared" si="100"/>
        <v/>
      </c>
    </row>
    <row r="311" spans="1:37" x14ac:dyDescent="0.25">
      <c r="A311" s="62" t="str">
        <f t="shared" ca="1" si="83"/>
        <v/>
      </c>
      <c r="B311" s="145">
        <f t="shared" si="84"/>
        <v>44009</v>
      </c>
      <c r="C311" s="62" t="str">
        <f t="shared" ca="1" si="85"/>
        <v/>
      </c>
      <c r="D311" s="159"/>
      <c r="E311" s="122" t="str">
        <f t="shared" si="86"/>
        <v/>
      </c>
      <c r="F311" s="163"/>
      <c r="G311" s="164"/>
      <c r="H311" s="54"/>
      <c r="I311" s="49" t="str">
        <f>IF($D311="", "", IFERROR(INDEX('Types, Rates &amp; Payments'!$D$11:$D$22, MATCH($D311, 'Types, Rates &amp; Payments'!$C$11:$C$22, 0))+$F311, ""))</f>
        <v/>
      </c>
      <c r="J311" s="46" t="str">
        <f>IF($D311="", "", IFERROR(INDEX('Types, Rates &amp; Payments'!$E$11:$E$22, MATCH($D311, 'Types, Rates &amp; Payments'!$C$11:$C$22, 0)), ""))</f>
        <v/>
      </c>
      <c r="K311" s="54"/>
      <c r="L311" s="53" t="str">
        <f>IF($O311="", "", IF($E311=$Y$5, IF($D311="", "", $D311), IF(IFERROR(INDEX('Types, Rates &amp; Payments'!$D$32:$D$39, MATCH($O311, 'Types, Rates &amp; Payments'!$C$32:$C$39, 0)), "")="", "", IFERROR(INDEX('Types, Rates &amp; Payments'!$D$32:$D$39, MATCH($O311, 'Types, Rates &amp; Payments'!$C$32:$C$39, 0)), ""))))</f>
        <v/>
      </c>
      <c r="M311" s="54"/>
      <c r="O311" s="11" t="str">
        <f t="shared" si="87"/>
        <v>Saturday</v>
      </c>
      <c r="Q311" s="64">
        <f t="shared" ca="1" si="88"/>
        <v>0</v>
      </c>
      <c r="S311" s="11" t="str">
        <f t="shared" si="89"/>
        <v>Jun 2020</v>
      </c>
      <c r="U311" s="11" t="str">
        <f t="shared" si="90"/>
        <v/>
      </c>
      <c r="W311" s="11" t="str">
        <f t="shared" si="91"/>
        <v/>
      </c>
      <c r="Y311" s="11" t="str">
        <f t="shared" si="92"/>
        <v/>
      </c>
      <c r="AA311" s="49" t="str">
        <f t="shared" ca="1" si="93"/>
        <v/>
      </c>
      <c r="AB311" s="46" t="str">
        <f t="shared" ca="1" si="94"/>
        <v/>
      </c>
      <c r="AD311" s="49" t="str">
        <f t="shared" ca="1" si="95"/>
        <v/>
      </c>
      <c r="AE311" s="46" t="str">
        <f t="shared" ca="1" si="96"/>
        <v/>
      </c>
      <c r="AG311" s="11" t="str">
        <f t="shared" si="97"/>
        <v>WE</v>
      </c>
      <c r="AH311" s="35" t="str">
        <f t="shared" si="82"/>
        <v/>
      </c>
      <c r="AI311" s="15" t="str">
        <f t="shared" si="98"/>
        <v>X</v>
      </c>
      <c r="AJ311" s="15" t="str">
        <f t="shared" si="99"/>
        <v/>
      </c>
      <c r="AK311" s="38" t="str">
        <f t="shared" si="100"/>
        <v/>
      </c>
    </row>
    <row r="312" spans="1:37" x14ac:dyDescent="0.25">
      <c r="A312" s="62" t="str">
        <f t="shared" ca="1" si="83"/>
        <v/>
      </c>
      <c r="B312" s="145">
        <f t="shared" si="84"/>
        <v>44010</v>
      </c>
      <c r="C312" s="62" t="str">
        <f t="shared" ca="1" si="85"/>
        <v/>
      </c>
      <c r="D312" s="159"/>
      <c r="E312" s="122" t="str">
        <f t="shared" si="86"/>
        <v/>
      </c>
      <c r="F312" s="163"/>
      <c r="G312" s="164"/>
      <c r="H312" s="54"/>
      <c r="I312" s="49" t="str">
        <f>IF($D312="", "", IFERROR(INDEX('Types, Rates &amp; Payments'!$D$11:$D$22, MATCH($D312, 'Types, Rates &amp; Payments'!$C$11:$C$22, 0))+$F312, ""))</f>
        <v/>
      </c>
      <c r="J312" s="46" t="str">
        <f>IF($D312="", "", IFERROR(INDEX('Types, Rates &amp; Payments'!$E$11:$E$22, MATCH($D312, 'Types, Rates &amp; Payments'!$C$11:$C$22, 0)), ""))</f>
        <v/>
      </c>
      <c r="K312" s="54"/>
      <c r="L312" s="53" t="str">
        <f>IF($O312="", "", IF($E312=$Y$5, IF($D312="", "", $D312), IF(IFERROR(INDEX('Types, Rates &amp; Payments'!$D$32:$D$39, MATCH($O312, 'Types, Rates &amp; Payments'!$C$32:$C$39, 0)), "")="", "", IFERROR(INDEX('Types, Rates &amp; Payments'!$D$32:$D$39, MATCH($O312, 'Types, Rates &amp; Payments'!$C$32:$C$39, 0)), ""))))</f>
        <v/>
      </c>
      <c r="M312" s="54"/>
      <c r="O312" s="11" t="str">
        <f t="shared" si="87"/>
        <v>Sunday</v>
      </c>
      <c r="Q312" s="64">
        <f t="shared" ca="1" si="88"/>
        <v>0</v>
      </c>
      <c r="S312" s="11" t="str">
        <f t="shared" si="89"/>
        <v>Jun 2020</v>
      </c>
      <c r="U312" s="11" t="str">
        <f t="shared" si="90"/>
        <v/>
      </c>
      <c r="W312" s="11" t="str">
        <f t="shared" si="91"/>
        <v/>
      </c>
      <c r="Y312" s="11" t="str">
        <f t="shared" si="92"/>
        <v/>
      </c>
      <c r="AA312" s="49" t="str">
        <f t="shared" ca="1" si="93"/>
        <v/>
      </c>
      <c r="AB312" s="46" t="str">
        <f t="shared" ca="1" si="94"/>
        <v/>
      </c>
      <c r="AD312" s="49" t="str">
        <f t="shared" ca="1" si="95"/>
        <v/>
      </c>
      <c r="AE312" s="46" t="str">
        <f t="shared" ca="1" si="96"/>
        <v/>
      </c>
      <c r="AG312" s="11" t="str">
        <f t="shared" si="97"/>
        <v>WE</v>
      </c>
      <c r="AH312" s="35" t="str">
        <f t="shared" si="82"/>
        <v/>
      </c>
      <c r="AI312" s="15" t="str">
        <f t="shared" si="98"/>
        <v>X</v>
      </c>
      <c r="AJ312" s="15" t="str">
        <f t="shared" si="99"/>
        <v/>
      </c>
      <c r="AK312" s="38" t="str">
        <f t="shared" si="100"/>
        <v/>
      </c>
    </row>
    <row r="313" spans="1:37" x14ac:dyDescent="0.25">
      <c r="A313" s="62" t="str">
        <f t="shared" ca="1" si="83"/>
        <v/>
      </c>
      <c r="B313" s="145">
        <f t="shared" si="84"/>
        <v>44011</v>
      </c>
      <c r="C313" s="62" t="str">
        <f t="shared" ca="1" si="85"/>
        <v/>
      </c>
      <c r="D313" s="159"/>
      <c r="E313" s="122" t="str">
        <f t="shared" si="86"/>
        <v/>
      </c>
      <c r="F313" s="163"/>
      <c r="G313" s="164"/>
      <c r="H313" s="54"/>
      <c r="I313" s="49" t="str">
        <f>IF($D313="", "", IFERROR(INDEX('Types, Rates &amp; Payments'!$D$11:$D$22, MATCH($D313, 'Types, Rates &amp; Payments'!$C$11:$C$22, 0))+$F313, ""))</f>
        <v/>
      </c>
      <c r="J313" s="46" t="str">
        <f>IF($D313="", "", IFERROR(INDEX('Types, Rates &amp; Payments'!$E$11:$E$22, MATCH($D313, 'Types, Rates &amp; Payments'!$C$11:$C$22, 0)), ""))</f>
        <v/>
      </c>
      <c r="K313" s="54"/>
      <c r="L313" s="53" t="str">
        <f>IF($O313="", "", IF($E313=$Y$5, IF($D313="", "", $D313), IF(IFERROR(INDEX('Types, Rates &amp; Payments'!$D$32:$D$39, MATCH($O313, 'Types, Rates &amp; Payments'!$C$32:$C$39, 0)), "")="", "", IFERROR(INDEX('Types, Rates &amp; Payments'!$D$32:$D$39, MATCH($O313, 'Types, Rates &amp; Payments'!$C$32:$C$39, 0)), ""))))</f>
        <v>Full Day</v>
      </c>
      <c r="M313" s="54"/>
      <c r="O313" s="11" t="str">
        <f t="shared" si="87"/>
        <v>Monday</v>
      </c>
      <c r="Q313" s="64">
        <f t="shared" ca="1" si="88"/>
        <v>0</v>
      </c>
      <c r="S313" s="11" t="str">
        <f t="shared" si="89"/>
        <v>Jun 2020</v>
      </c>
      <c r="U313" s="11" t="str">
        <f t="shared" si="90"/>
        <v/>
      </c>
      <c r="W313" s="11" t="str">
        <f t="shared" si="91"/>
        <v/>
      </c>
      <c r="Y313" s="11" t="str">
        <f t="shared" si="92"/>
        <v/>
      </c>
      <c r="AA313" s="49" t="str">
        <f t="shared" ca="1" si="93"/>
        <v/>
      </c>
      <c r="AB313" s="46" t="str">
        <f t="shared" ca="1" si="94"/>
        <v/>
      </c>
      <c r="AD313" s="49" t="str">
        <f t="shared" ca="1" si="95"/>
        <v/>
      </c>
      <c r="AE313" s="46" t="str">
        <f t="shared" ca="1" si="96"/>
        <v/>
      </c>
      <c r="AG313" s="11" t="str">
        <f t="shared" si="97"/>
        <v>OP</v>
      </c>
      <c r="AH313" s="35" t="str">
        <f t="shared" si="82"/>
        <v/>
      </c>
      <c r="AI313" s="15" t="str">
        <f t="shared" si="98"/>
        <v/>
      </c>
      <c r="AJ313" s="15" t="str">
        <f t="shared" si="99"/>
        <v/>
      </c>
      <c r="AK313" s="38" t="str">
        <f t="shared" si="100"/>
        <v/>
      </c>
    </row>
    <row r="314" spans="1:37" x14ac:dyDescent="0.25">
      <c r="A314" s="62" t="str">
        <f t="shared" ca="1" si="83"/>
        <v/>
      </c>
      <c r="B314" s="145">
        <f t="shared" si="84"/>
        <v>44012</v>
      </c>
      <c r="C314" s="62" t="str">
        <f t="shared" ca="1" si="85"/>
        <v/>
      </c>
      <c r="D314" s="159"/>
      <c r="E314" s="122" t="str">
        <f t="shared" si="86"/>
        <v/>
      </c>
      <c r="F314" s="163"/>
      <c r="G314" s="164"/>
      <c r="H314" s="54"/>
      <c r="I314" s="49" t="str">
        <f>IF($D314="", "", IFERROR(INDEX('Types, Rates &amp; Payments'!$D$11:$D$22, MATCH($D314, 'Types, Rates &amp; Payments'!$C$11:$C$22, 0))+$F314, ""))</f>
        <v/>
      </c>
      <c r="J314" s="46" t="str">
        <f>IF($D314="", "", IFERROR(INDEX('Types, Rates &amp; Payments'!$E$11:$E$22, MATCH($D314, 'Types, Rates &amp; Payments'!$C$11:$C$22, 0)), ""))</f>
        <v/>
      </c>
      <c r="K314" s="54"/>
      <c r="L314" s="53" t="str">
        <f>IF($O314="", "", IF($E314=$Y$5, IF($D314="", "", $D314), IF(IFERROR(INDEX('Types, Rates &amp; Payments'!$D$32:$D$39, MATCH($O314, 'Types, Rates &amp; Payments'!$C$32:$C$39, 0)), "")="", "", IFERROR(INDEX('Types, Rates &amp; Payments'!$D$32:$D$39, MATCH($O314, 'Types, Rates &amp; Payments'!$C$32:$C$39, 0)), ""))))</f>
        <v>Half Day</v>
      </c>
      <c r="M314" s="54"/>
      <c r="O314" s="11" t="str">
        <f t="shared" si="87"/>
        <v>Tuesday</v>
      </c>
      <c r="Q314" s="64">
        <f t="shared" ca="1" si="88"/>
        <v>0</v>
      </c>
      <c r="S314" s="11" t="str">
        <f t="shared" si="89"/>
        <v>Jun 2020</v>
      </c>
      <c r="U314" s="11" t="str">
        <f t="shared" si="90"/>
        <v/>
      </c>
      <c r="W314" s="11" t="str">
        <f t="shared" si="91"/>
        <v/>
      </c>
      <c r="Y314" s="11" t="str">
        <f t="shared" si="92"/>
        <v/>
      </c>
      <c r="AA314" s="49" t="str">
        <f t="shared" ca="1" si="93"/>
        <v/>
      </c>
      <c r="AB314" s="46" t="str">
        <f t="shared" ca="1" si="94"/>
        <v/>
      </c>
      <c r="AD314" s="49" t="str">
        <f t="shared" ca="1" si="95"/>
        <v/>
      </c>
      <c r="AE314" s="46" t="str">
        <f t="shared" ca="1" si="96"/>
        <v/>
      </c>
      <c r="AG314" s="11" t="str">
        <f t="shared" si="97"/>
        <v>OP</v>
      </c>
      <c r="AH314" s="35" t="str">
        <f t="shared" si="82"/>
        <v/>
      </c>
      <c r="AI314" s="15" t="str">
        <f t="shared" si="98"/>
        <v/>
      </c>
      <c r="AJ314" s="15" t="str">
        <f t="shared" si="99"/>
        <v/>
      </c>
      <c r="AK314" s="38" t="str">
        <f t="shared" si="100"/>
        <v/>
      </c>
    </row>
    <row r="315" spans="1:37" x14ac:dyDescent="0.25">
      <c r="A315" s="62" t="str">
        <f t="shared" ca="1" si="83"/>
        <v/>
      </c>
      <c r="B315" s="145">
        <f t="shared" si="84"/>
        <v>44013</v>
      </c>
      <c r="C315" s="62" t="str">
        <f t="shared" ca="1" si="85"/>
        <v/>
      </c>
      <c r="D315" s="159"/>
      <c r="E315" s="122" t="str">
        <f t="shared" si="86"/>
        <v/>
      </c>
      <c r="F315" s="163"/>
      <c r="G315" s="164"/>
      <c r="H315" s="54"/>
      <c r="I315" s="49" t="str">
        <f>IF($D315="", "", IFERROR(INDEX('Types, Rates &amp; Payments'!$D$11:$D$22, MATCH($D315, 'Types, Rates &amp; Payments'!$C$11:$C$22, 0))+$F315, ""))</f>
        <v/>
      </c>
      <c r="J315" s="46" t="str">
        <f>IF($D315="", "", IFERROR(INDEX('Types, Rates &amp; Payments'!$E$11:$E$22, MATCH($D315, 'Types, Rates &amp; Payments'!$C$11:$C$22, 0)), ""))</f>
        <v/>
      </c>
      <c r="K315" s="54"/>
      <c r="L315" s="53" t="str">
        <f>IF($O315="", "", IF($E315=$Y$5, IF($D315="", "", $D315), IF(IFERROR(INDEX('Types, Rates &amp; Payments'!$D$32:$D$39, MATCH($O315, 'Types, Rates &amp; Payments'!$C$32:$C$39, 0)), "")="", "", IFERROR(INDEX('Types, Rates &amp; Payments'!$D$32:$D$39, MATCH($O315, 'Types, Rates &amp; Payments'!$C$32:$C$39, 0)), ""))))</f>
        <v>Full Day</v>
      </c>
      <c r="M315" s="54"/>
      <c r="O315" s="11" t="str">
        <f t="shared" si="87"/>
        <v>Wednesday</v>
      </c>
      <c r="Q315" s="64">
        <f t="shared" ca="1" si="88"/>
        <v>0</v>
      </c>
      <c r="S315" s="11" t="str">
        <f t="shared" si="89"/>
        <v>Jul 2020</v>
      </c>
      <c r="U315" s="11" t="str">
        <f t="shared" si="90"/>
        <v/>
      </c>
      <c r="W315" s="11" t="str">
        <f t="shared" si="91"/>
        <v/>
      </c>
      <c r="Y315" s="11" t="str">
        <f t="shared" si="92"/>
        <v/>
      </c>
      <c r="AA315" s="49" t="str">
        <f t="shared" ca="1" si="93"/>
        <v/>
      </c>
      <c r="AB315" s="46" t="str">
        <f t="shared" ca="1" si="94"/>
        <v/>
      </c>
      <c r="AD315" s="49" t="str">
        <f t="shared" ca="1" si="95"/>
        <v/>
      </c>
      <c r="AE315" s="46" t="str">
        <f t="shared" ca="1" si="96"/>
        <v/>
      </c>
      <c r="AG315" s="11" t="str">
        <f t="shared" si="97"/>
        <v>OP</v>
      </c>
      <c r="AH315" s="35" t="str">
        <f t="shared" si="82"/>
        <v/>
      </c>
      <c r="AI315" s="15" t="str">
        <f t="shared" si="98"/>
        <v/>
      </c>
      <c r="AJ315" s="15" t="str">
        <f t="shared" si="99"/>
        <v/>
      </c>
      <c r="AK315" s="38" t="str">
        <f t="shared" si="100"/>
        <v/>
      </c>
    </row>
    <row r="316" spans="1:37" x14ac:dyDescent="0.25">
      <c r="A316" s="62" t="str">
        <f t="shared" ca="1" si="83"/>
        <v/>
      </c>
      <c r="B316" s="145">
        <f t="shared" si="84"/>
        <v>44014</v>
      </c>
      <c r="C316" s="62" t="str">
        <f t="shared" ca="1" si="85"/>
        <v/>
      </c>
      <c r="D316" s="159"/>
      <c r="E316" s="122" t="str">
        <f t="shared" si="86"/>
        <v/>
      </c>
      <c r="F316" s="163"/>
      <c r="G316" s="164"/>
      <c r="H316" s="54"/>
      <c r="I316" s="49" t="str">
        <f>IF($D316="", "", IFERROR(INDEX('Types, Rates &amp; Payments'!$D$11:$D$22, MATCH($D316, 'Types, Rates &amp; Payments'!$C$11:$C$22, 0))+$F316, ""))</f>
        <v/>
      </c>
      <c r="J316" s="46" t="str">
        <f>IF($D316="", "", IFERROR(INDEX('Types, Rates &amp; Payments'!$E$11:$E$22, MATCH($D316, 'Types, Rates &amp; Payments'!$C$11:$C$22, 0)), ""))</f>
        <v/>
      </c>
      <c r="K316" s="54"/>
      <c r="L316" s="53" t="str">
        <f>IF($O316="", "", IF($E316=$Y$5, IF($D316="", "", $D316), IF(IFERROR(INDEX('Types, Rates &amp; Payments'!$D$32:$D$39, MATCH($O316, 'Types, Rates &amp; Payments'!$C$32:$C$39, 0)), "")="", "", IFERROR(INDEX('Types, Rates &amp; Payments'!$D$32:$D$39, MATCH($O316, 'Types, Rates &amp; Payments'!$C$32:$C$39, 0)), ""))))</f>
        <v/>
      </c>
      <c r="M316" s="54"/>
      <c r="O316" s="11" t="str">
        <f t="shared" si="87"/>
        <v/>
      </c>
      <c r="Q316" s="64">
        <f t="shared" ca="1" si="88"/>
        <v>0</v>
      </c>
      <c r="S316" s="11" t="str">
        <f t="shared" si="89"/>
        <v>Jul 2020</v>
      </c>
      <c r="U316" s="11" t="str">
        <f t="shared" si="90"/>
        <v/>
      </c>
      <c r="W316" s="11" t="str">
        <f t="shared" si="91"/>
        <v/>
      </c>
      <c r="Y316" s="11" t="str">
        <f t="shared" si="92"/>
        <v/>
      </c>
      <c r="AA316" s="49" t="str">
        <f t="shared" ca="1" si="93"/>
        <v/>
      </c>
      <c r="AB316" s="46" t="str">
        <f t="shared" ca="1" si="94"/>
        <v/>
      </c>
      <c r="AD316" s="49" t="str">
        <f t="shared" ca="1" si="95"/>
        <v/>
      </c>
      <c r="AE316" s="46" t="str">
        <f t="shared" ca="1" si="96"/>
        <v/>
      </c>
      <c r="AG316" s="11" t="str">
        <f t="shared" si="97"/>
        <v>CL</v>
      </c>
      <c r="AH316" s="35" t="str">
        <f t="shared" si="82"/>
        <v/>
      </c>
      <c r="AI316" s="15" t="str">
        <f t="shared" si="98"/>
        <v/>
      </c>
      <c r="AJ316" s="15" t="str">
        <f t="shared" si="99"/>
        <v>X</v>
      </c>
      <c r="AK316" s="38" t="str">
        <f t="shared" si="100"/>
        <v/>
      </c>
    </row>
    <row r="317" spans="1:37" x14ac:dyDescent="0.25">
      <c r="A317" s="62" t="str">
        <f t="shared" ca="1" si="83"/>
        <v/>
      </c>
      <c r="B317" s="145">
        <f t="shared" si="84"/>
        <v>44015</v>
      </c>
      <c r="C317" s="62" t="str">
        <f t="shared" ca="1" si="85"/>
        <v/>
      </c>
      <c r="D317" s="159"/>
      <c r="E317" s="122" t="str">
        <f t="shared" si="86"/>
        <v/>
      </c>
      <c r="F317" s="163"/>
      <c r="G317" s="164"/>
      <c r="H317" s="54"/>
      <c r="I317" s="49" t="str">
        <f>IF($D317="", "", IFERROR(INDEX('Types, Rates &amp; Payments'!$D$11:$D$22, MATCH($D317, 'Types, Rates &amp; Payments'!$C$11:$C$22, 0))+$F317, ""))</f>
        <v/>
      </c>
      <c r="J317" s="46" t="str">
        <f>IF($D317="", "", IFERROR(INDEX('Types, Rates &amp; Payments'!$E$11:$E$22, MATCH($D317, 'Types, Rates &amp; Payments'!$C$11:$C$22, 0)), ""))</f>
        <v/>
      </c>
      <c r="K317" s="54"/>
      <c r="L317" s="53" t="str">
        <f>IF($O317="", "", IF($E317=$Y$5, IF($D317="", "", $D317), IF(IFERROR(INDEX('Types, Rates &amp; Payments'!$D$32:$D$39, MATCH($O317, 'Types, Rates &amp; Payments'!$C$32:$C$39, 0)), "")="", "", IFERROR(INDEX('Types, Rates &amp; Payments'!$D$32:$D$39, MATCH($O317, 'Types, Rates &amp; Payments'!$C$32:$C$39, 0)), ""))))</f>
        <v>Half Day</v>
      </c>
      <c r="M317" s="54"/>
      <c r="O317" s="11" t="str">
        <f t="shared" si="87"/>
        <v>Friday</v>
      </c>
      <c r="Q317" s="64">
        <f t="shared" ca="1" si="88"/>
        <v>0</v>
      </c>
      <c r="S317" s="11" t="str">
        <f t="shared" si="89"/>
        <v>Jul 2020</v>
      </c>
      <c r="U317" s="11" t="str">
        <f t="shared" si="90"/>
        <v/>
      </c>
      <c r="W317" s="11" t="str">
        <f t="shared" si="91"/>
        <v/>
      </c>
      <c r="Y317" s="11" t="str">
        <f t="shared" si="92"/>
        <v/>
      </c>
      <c r="AA317" s="49" t="str">
        <f t="shared" ca="1" si="93"/>
        <v/>
      </c>
      <c r="AB317" s="46" t="str">
        <f t="shared" ca="1" si="94"/>
        <v/>
      </c>
      <c r="AD317" s="49" t="str">
        <f t="shared" ca="1" si="95"/>
        <v/>
      </c>
      <c r="AE317" s="46" t="str">
        <f t="shared" ca="1" si="96"/>
        <v/>
      </c>
      <c r="AG317" s="11" t="str">
        <f t="shared" si="97"/>
        <v>OP</v>
      </c>
      <c r="AH317" s="35" t="str">
        <f t="shared" si="82"/>
        <v/>
      </c>
      <c r="AI317" s="15" t="str">
        <f t="shared" si="98"/>
        <v/>
      </c>
      <c r="AJ317" s="15" t="str">
        <f t="shared" si="99"/>
        <v/>
      </c>
      <c r="AK317" s="38" t="str">
        <f t="shared" si="100"/>
        <v/>
      </c>
    </row>
    <row r="318" spans="1:37" x14ac:dyDescent="0.25">
      <c r="A318" s="62" t="str">
        <f t="shared" ca="1" si="83"/>
        <v/>
      </c>
      <c r="B318" s="145">
        <f t="shared" si="84"/>
        <v>44016</v>
      </c>
      <c r="C318" s="62" t="str">
        <f t="shared" ca="1" si="85"/>
        <v/>
      </c>
      <c r="D318" s="159"/>
      <c r="E318" s="122" t="str">
        <f t="shared" si="86"/>
        <v/>
      </c>
      <c r="F318" s="163"/>
      <c r="G318" s="164"/>
      <c r="H318" s="54"/>
      <c r="I318" s="49" t="str">
        <f>IF($D318="", "", IFERROR(INDEX('Types, Rates &amp; Payments'!$D$11:$D$22, MATCH($D318, 'Types, Rates &amp; Payments'!$C$11:$C$22, 0))+$F318, ""))</f>
        <v/>
      </c>
      <c r="J318" s="46" t="str">
        <f>IF($D318="", "", IFERROR(INDEX('Types, Rates &amp; Payments'!$E$11:$E$22, MATCH($D318, 'Types, Rates &amp; Payments'!$C$11:$C$22, 0)), ""))</f>
        <v/>
      </c>
      <c r="K318" s="54"/>
      <c r="L318" s="53" t="str">
        <f>IF($O318="", "", IF($E318=$Y$5, IF($D318="", "", $D318), IF(IFERROR(INDEX('Types, Rates &amp; Payments'!$D$32:$D$39, MATCH($O318, 'Types, Rates &amp; Payments'!$C$32:$C$39, 0)), "")="", "", IFERROR(INDEX('Types, Rates &amp; Payments'!$D$32:$D$39, MATCH($O318, 'Types, Rates &amp; Payments'!$C$32:$C$39, 0)), ""))))</f>
        <v/>
      </c>
      <c r="M318" s="54"/>
      <c r="O318" s="11" t="str">
        <f t="shared" si="87"/>
        <v>Saturday</v>
      </c>
      <c r="Q318" s="64">
        <f t="shared" ca="1" si="88"/>
        <v>0</v>
      </c>
      <c r="S318" s="11" t="str">
        <f t="shared" si="89"/>
        <v>Jul 2020</v>
      </c>
      <c r="U318" s="11" t="str">
        <f t="shared" si="90"/>
        <v/>
      </c>
      <c r="W318" s="11" t="str">
        <f t="shared" si="91"/>
        <v/>
      </c>
      <c r="Y318" s="11" t="str">
        <f t="shared" si="92"/>
        <v/>
      </c>
      <c r="AA318" s="49" t="str">
        <f t="shared" ca="1" si="93"/>
        <v/>
      </c>
      <c r="AB318" s="46" t="str">
        <f t="shared" ca="1" si="94"/>
        <v/>
      </c>
      <c r="AD318" s="49" t="str">
        <f t="shared" ca="1" si="95"/>
        <v/>
      </c>
      <c r="AE318" s="46" t="str">
        <f t="shared" ca="1" si="96"/>
        <v/>
      </c>
      <c r="AG318" s="11" t="str">
        <f t="shared" si="97"/>
        <v>WE</v>
      </c>
      <c r="AH318" s="35" t="str">
        <f t="shared" si="82"/>
        <v/>
      </c>
      <c r="AI318" s="15" t="str">
        <f t="shared" si="98"/>
        <v>X</v>
      </c>
      <c r="AJ318" s="15" t="str">
        <f t="shared" si="99"/>
        <v/>
      </c>
      <c r="AK318" s="38" t="str">
        <f t="shared" si="100"/>
        <v/>
      </c>
    </row>
    <row r="319" spans="1:37" x14ac:dyDescent="0.25">
      <c r="A319" s="62" t="str">
        <f t="shared" ca="1" si="83"/>
        <v/>
      </c>
      <c r="B319" s="145">
        <f t="shared" si="84"/>
        <v>44017</v>
      </c>
      <c r="C319" s="62" t="str">
        <f t="shared" ca="1" si="85"/>
        <v/>
      </c>
      <c r="D319" s="159"/>
      <c r="E319" s="122" t="str">
        <f t="shared" si="86"/>
        <v/>
      </c>
      <c r="F319" s="163"/>
      <c r="G319" s="164"/>
      <c r="H319" s="54"/>
      <c r="I319" s="49" t="str">
        <f>IF($D319="", "", IFERROR(INDEX('Types, Rates &amp; Payments'!$D$11:$D$22, MATCH($D319, 'Types, Rates &amp; Payments'!$C$11:$C$22, 0))+$F319, ""))</f>
        <v/>
      </c>
      <c r="J319" s="46" t="str">
        <f>IF($D319="", "", IFERROR(INDEX('Types, Rates &amp; Payments'!$E$11:$E$22, MATCH($D319, 'Types, Rates &amp; Payments'!$C$11:$C$22, 0)), ""))</f>
        <v/>
      </c>
      <c r="K319" s="54"/>
      <c r="L319" s="53" t="str">
        <f>IF($O319="", "", IF($E319=$Y$5, IF($D319="", "", $D319), IF(IFERROR(INDEX('Types, Rates &amp; Payments'!$D$32:$D$39, MATCH($O319, 'Types, Rates &amp; Payments'!$C$32:$C$39, 0)), "")="", "", IFERROR(INDEX('Types, Rates &amp; Payments'!$D$32:$D$39, MATCH($O319, 'Types, Rates &amp; Payments'!$C$32:$C$39, 0)), ""))))</f>
        <v/>
      </c>
      <c r="M319" s="54"/>
      <c r="O319" s="11" t="str">
        <f t="shared" si="87"/>
        <v>Sunday</v>
      </c>
      <c r="Q319" s="64">
        <f t="shared" ca="1" si="88"/>
        <v>0</v>
      </c>
      <c r="S319" s="11" t="str">
        <f t="shared" si="89"/>
        <v>Jul 2020</v>
      </c>
      <c r="U319" s="11" t="str">
        <f t="shared" si="90"/>
        <v/>
      </c>
      <c r="W319" s="11" t="str">
        <f t="shared" si="91"/>
        <v/>
      </c>
      <c r="Y319" s="11" t="str">
        <f t="shared" si="92"/>
        <v/>
      </c>
      <c r="AA319" s="49" t="str">
        <f t="shared" ca="1" si="93"/>
        <v/>
      </c>
      <c r="AB319" s="46" t="str">
        <f t="shared" ca="1" si="94"/>
        <v/>
      </c>
      <c r="AD319" s="49" t="str">
        <f t="shared" ca="1" si="95"/>
        <v/>
      </c>
      <c r="AE319" s="46" t="str">
        <f t="shared" ca="1" si="96"/>
        <v/>
      </c>
      <c r="AG319" s="11" t="str">
        <f t="shared" si="97"/>
        <v>WE</v>
      </c>
      <c r="AH319" s="35" t="str">
        <f t="shared" si="82"/>
        <v/>
      </c>
      <c r="AI319" s="15" t="str">
        <f t="shared" si="98"/>
        <v>X</v>
      </c>
      <c r="AJ319" s="15" t="str">
        <f t="shared" si="99"/>
        <v/>
      </c>
      <c r="AK319" s="38" t="str">
        <f t="shared" si="100"/>
        <v/>
      </c>
    </row>
    <row r="320" spans="1:37" x14ac:dyDescent="0.25">
      <c r="A320" s="62" t="str">
        <f t="shared" ca="1" si="83"/>
        <v/>
      </c>
      <c r="B320" s="145">
        <f t="shared" si="84"/>
        <v>44018</v>
      </c>
      <c r="C320" s="62" t="str">
        <f t="shared" ca="1" si="85"/>
        <v/>
      </c>
      <c r="D320" s="159"/>
      <c r="E320" s="122" t="str">
        <f t="shared" si="86"/>
        <v/>
      </c>
      <c r="F320" s="163"/>
      <c r="G320" s="164"/>
      <c r="H320" s="54"/>
      <c r="I320" s="49" t="str">
        <f>IF($D320="", "", IFERROR(INDEX('Types, Rates &amp; Payments'!$D$11:$D$22, MATCH($D320, 'Types, Rates &amp; Payments'!$C$11:$C$22, 0))+$F320, ""))</f>
        <v/>
      </c>
      <c r="J320" s="46" t="str">
        <f>IF($D320="", "", IFERROR(INDEX('Types, Rates &amp; Payments'!$E$11:$E$22, MATCH($D320, 'Types, Rates &amp; Payments'!$C$11:$C$22, 0)), ""))</f>
        <v/>
      </c>
      <c r="K320" s="54"/>
      <c r="L320" s="53" t="str">
        <f>IF($O320="", "", IF($E320=$Y$5, IF($D320="", "", $D320), IF(IFERROR(INDEX('Types, Rates &amp; Payments'!$D$32:$D$39, MATCH($O320, 'Types, Rates &amp; Payments'!$C$32:$C$39, 0)), "")="", "", IFERROR(INDEX('Types, Rates &amp; Payments'!$D$32:$D$39, MATCH($O320, 'Types, Rates &amp; Payments'!$C$32:$C$39, 0)), ""))))</f>
        <v>Full Day</v>
      </c>
      <c r="M320" s="54"/>
      <c r="O320" s="11" t="str">
        <f t="shared" si="87"/>
        <v>Monday</v>
      </c>
      <c r="Q320" s="64">
        <f t="shared" ca="1" si="88"/>
        <v>0</v>
      </c>
      <c r="S320" s="11" t="str">
        <f t="shared" si="89"/>
        <v>Jul 2020</v>
      </c>
      <c r="U320" s="11" t="str">
        <f t="shared" si="90"/>
        <v/>
      </c>
      <c r="W320" s="11" t="str">
        <f t="shared" si="91"/>
        <v/>
      </c>
      <c r="Y320" s="11" t="str">
        <f t="shared" si="92"/>
        <v/>
      </c>
      <c r="AA320" s="49" t="str">
        <f t="shared" ca="1" si="93"/>
        <v/>
      </c>
      <c r="AB320" s="46" t="str">
        <f t="shared" ca="1" si="94"/>
        <v/>
      </c>
      <c r="AD320" s="49" t="str">
        <f t="shared" ca="1" si="95"/>
        <v/>
      </c>
      <c r="AE320" s="46" t="str">
        <f t="shared" ca="1" si="96"/>
        <v/>
      </c>
      <c r="AG320" s="11" t="str">
        <f t="shared" si="97"/>
        <v>OP</v>
      </c>
      <c r="AH320" s="35" t="str">
        <f t="shared" si="82"/>
        <v/>
      </c>
      <c r="AI320" s="15" t="str">
        <f t="shared" si="98"/>
        <v/>
      </c>
      <c r="AJ320" s="15" t="str">
        <f t="shared" si="99"/>
        <v/>
      </c>
      <c r="AK320" s="38" t="str">
        <f t="shared" si="100"/>
        <v/>
      </c>
    </row>
    <row r="321" spans="1:37" x14ac:dyDescent="0.25">
      <c r="A321" s="62" t="str">
        <f t="shared" ca="1" si="83"/>
        <v/>
      </c>
      <c r="B321" s="145">
        <f t="shared" si="84"/>
        <v>44019</v>
      </c>
      <c r="C321" s="62" t="str">
        <f t="shared" ca="1" si="85"/>
        <v/>
      </c>
      <c r="D321" s="159"/>
      <c r="E321" s="122" t="str">
        <f t="shared" si="86"/>
        <v/>
      </c>
      <c r="F321" s="163"/>
      <c r="G321" s="164"/>
      <c r="H321" s="54"/>
      <c r="I321" s="49" t="str">
        <f>IF($D321="", "", IFERROR(INDEX('Types, Rates &amp; Payments'!$D$11:$D$22, MATCH($D321, 'Types, Rates &amp; Payments'!$C$11:$C$22, 0))+$F321, ""))</f>
        <v/>
      </c>
      <c r="J321" s="46" t="str">
        <f>IF($D321="", "", IFERROR(INDEX('Types, Rates &amp; Payments'!$E$11:$E$22, MATCH($D321, 'Types, Rates &amp; Payments'!$C$11:$C$22, 0)), ""))</f>
        <v/>
      </c>
      <c r="K321" s="54"/>
      <c r="L321" s="53" t="str">
        <f>IF($O321="", "", IF($E321=$Y$5, IF($D321="", "", $D321), IF(IFERROR(INDEX('Types, Rates &amp; Payments'!$D$32:$D$39, MATCH($O321, 'Types, Rates &amp; Payments'!$C$32:$C$39, 0)), "")="", "", IFERROR(INDEX('Types, Rates &amp; Payments'!$D$32:$D$39, MATCH($O321, 'Types, Rates &amp; Payments'!$C$32:$C$39, 0)), ""))))</f>
        <v>Half Day</v>
      </c>
      <c r="M321" s="54"/>
      <c r="O321" s="11" t="str">
        <f t="shared" si="87"/>
        <v>Tuesday</v>
      </c>
      <c r="Q321" s="64">
        <f t="shared" ca="1" si="88"/>
        <v>0</v>
      </c>
      <c r="S321" s="11" t="str">
        <f t="shared" si="89"/>
        <v>Jul 2020</v>
      </c>
      <c r="U321" s="11" t="str">
        <f t="shared" si="90"/>
        <v/>
      </c>
      <c r="W321" s="11" t="str">
        <f t="shared" si="91"/>
        <v/>
      </c>
      <c r="Y321" s="11" t="str">
        <f t="shared" si="92"/>
        <v/>
      </c>
      <c r="AA321" s="49" t="str">
        <f t="shared" ca="1" si="93"/>
        <v/>
      </c>
      <c r="AB321" s="46" t="str">
        <f t="shared" ca="1" si="94"/>
        <v/>
      </c>
      <c r="AD321" s="49" t="str">
        <f t="shared" ca="1" si="95"/>
        <v/>
      </c>
      <c r="AE321" s="46" t="str">
        <f t="shared" ca="1" si="96"/>
        <v/>
      </c>
      <c r="AG321" s="11" t="str">
        <f t="shared" si="97"/>
        <v>OP</v>
      </c>
      <c r="AH321" s="35" t="str">
        <f t="shared" si="82"/>
        <v/>
      </c>
      <c r="AI321" s="15" t="str">
        <f t="shared" si="98"/>
        <v/>
      </c>
      <c r="AJ321" s="15" t="str">
        <f t="shared" si="99"/>
        <v/>
      </c>
      <c r="AK321" s="38" t="str">
        <f t="shared" si="100"/>
        <v/>
      </c>
    </row>
    <row r="322" spans="1:37" x14ac:dyDescent="0.25">
      <c r="A322" s="62" t="str">
        <f t="shared" ca="1" si="83"/>
        <v/>
      </c>
      <c r="B322" s="145">
        <f t="shared" si="84"/>
        <v>44020</v>
      </c>
      <c r="C322" s="62" t="str">
        <f t="shared" ca="1" si="85"/>
        <v/>
      </c>
      <c r="D322" s="159"/>
      <c r="E322" s="122" t="str">
        <f t="shared" si="86"/>
        <v/>
      </c>
      <c r="F322" s="163"/>
      <c r="G322" s="164"/>
      <c r="H322" s="54"/>
      <c r="I322" s="49" t="str">
        <f>IF($D322="", "", IFERROR(INDEX('Types, Rates &amp; Payments'!$D$11:$D$22, MATCH($D322, 'Types, Rates &amp; Payments'!$C$11:$C$22, 0))+$F322, ""))</f>
        <v/>
      </c>
      <c r="J322" s="46" t="str">
        <f>IF($D322="", "", IFERROR(INDEX('Types, Rates &amp; Payments'!$E$11:$E$22, MATCH($D322, 'Types, Rates &amp; Payments'!$C$11:$C$22, 0)), ""))</f>
        <v/>
      </c>
      <c r="K322" s="54"/>
      <c r="L322" s="53" t="str">
        <f>IF($O322="", "", IF($E322=$Y$5, IF($D322="", "", $D322), IF(IFERROR(INDEX('Types, Rates &amp; Payments'!$D$32:$D$39, MATCH($O322, 'Types, Rates &amp; Payments'!$C$32:$C$39, 0)), "")="", "", IFERROR(INDEX('Types, Rates &amp; Payments'!$D$32:$D$39, MATCH($O322, 'Types, Rates &amp; Payments'!$C$32:$C$39, 0)), ""))))</f>
        <v>Full Day</v>
      </c>
      <c r="M322" s="54"/>
      <c r="O322" s="11" t="str">
        <f t="shared" si="87"/>
        <v>Wednesday</v>
      </c>
      <c r="Q322" s="64">
        <f t="shared" ca="1" si="88"/>
        <v>0</v>
      </c>
      <c r="S322" s="11" t="str">
        <f t="shared" si="89"/>
        <v>Jul 2020</v>
      </c>
      <c r="U322" s="11" t="str">
        <f t="shared" si="90"/>
        <v/>
      </c>
      <c r="W322" s="11" t="str">
        <f t="shared" si="91"/>
        <v/>
      </c>
      <c r="Y322" s="11" t="str">
        <f t="shared" si="92"/>
        <v/>
      </c>
      <c r="AA322" s="49" t="str">
        <f t="shared" ca="1" si="93"/>
        <v/>
      </c>
      <c r="AB322" s="46" t="str">
        <f t="shared" ca="1" si="94"/>
        <v/>
      </c>
      <c r="AD322" s="49" t="str">
        <f t="shared" ca="1" si="95"/>
        <v/>
      </c>
      <c r="AE322" s="46" t="str">
        <f t="shared" ca="1" si="96"/>
        <v/>
      </c>
      <c r="AG322" s="11" t="str">
        <f t="shared" si="97"/>
        <v>OP</v>
      </c>
      <c r="AH322" s="35" t="str">
        <f t="shared" si="82"/>
        <v/>
      </c>
      <c r="AI322" s="15" t="str">
        <f t="shared" si="98"/>
        <v/>
      </c>
      <c r="AJ322" s="15" t="str">
        <f t="shared" si="99"/>
        <v/>
      </c>
      <c r="AK322" s="38" t="str">
        <f t="shared" si="100"/>
        <v/>
      </c>
    </row>
    <row r="323" spans="1:37" x14ac:dyDescent="0.25">
      <c r="A323" s="62" t="str">
        <f t="shared" ca="1" si="83"/>
        <v/>
      </c>
      <c r="B323" s="145">
        <f t="shared" si="84"/>
        <v>44021</v>
      </c>
      <c r="C323" s="62" t="str">
        <f t="shared" ca="1" si="85"/>
        <v/>
      </c>
      <c r="D323" s="159"/>
      <c r="E323" s="122" t="str">
        <f t="shared" si="86"/>
        <v/>
      </c>
      <c r="F323" s="163"/>
      <c r="G323" s="164"/>
      <c r="H323" s="54"/>
      <c r="I323" s="49" t="str">
        <f>IF($D323="", "", IFERROR(INDEX('Types, Rates &amp; Payments'!$D$11:$D$22, MATCH($D323, 'Types, Rates &amp; Payments'!$C$11:$C$22, 0))+$F323, ""))</f>
        <v/>
      </c>
      <c r="J323" s="46" t="str">
        <f>IF($D323="", "", IFERROR(INDEX('Types, Rates &amp; Payments'!$E$11:$E$22, MATCH($D323, 'Types, Rates &amp; Payments'!$C$11:$C$22, 0)), ""))</f>
        <v/>
      </c>
      <c r="K323" s="54"/>
      <c r="L323" s="53" t="str">
        <f>IF($O323="", "", IF($E323=$Y$5, IF($D323="", "", $D323), IF(IFERROR(INDEX('Types, Rates &amp; Payments'!$D$32:$D$39, MATCH($O323, 'Types, Rates &amp; Payments'!$C$32:$C$39, 0)), "")="", "", IFERROR(INDEX('Types, Rates &amp; Payments'!$D$32:$D$39, MATCH($O323, 'Types, Rates &amp; Payments'!$C$32:$C$39, 0)), ""))))</f>
        <v/>
      </c>
      <c r="M323" s="54"/>
      <c r="O323" s="11" t="str">
        <f t="shared" si="87"/>
        <v/>
      </c>
      <c r="Q323" s="64">
        <f t="shared" ca="1" si="88"/>
        <v>0</v>
      </c>
      <c r="S323" s="11" t="str">
        <f t="shared" si="89"/>
        <v>Jul 2020</v>
      </c>
      <c r="U323" s="11" t="str">
        <f t="shared" si="90"/>
        <v/>
      </c>
      <c r="W323" s="11" t="str">
        <f t="shared" si="91"/>
        <v/>
      </c>
      <c r="Y323" s="11" t="str">
        <f t="shared" si="92"/>
        <v/>
      </c>
      <c r="AA323" s="49" t="str">
        <f t="shared" ca="1" si="93"/>
        <v/>
      </c>
      <c r="AB323" s="46" t="str">
        <f t="shared" ca="1" si="94"/>
        <v/>
      </c>
      <c r="AD323" s="49" t="str">
        <f t="shared" ca="1" si="95"/>
        <v/>
      </c>
      <c r="AE323" s="46" t="str">
        <f t="shared" ca="1" si="96"/>
        <v/>
      </c>
      <c r="AG323" s="11" t="str">
        <f t="shared" si="97"/>
        <v>CL</v>
      </c>
      <c r="AH323" s="35" t="str">
        <f t="shared" si="82"/>
        <v/>
      </c>
      <c r="AI323" s="15" t="str">
        <f t="shared" si="98"/>
        <v/>
      </c>
      <c r="AJ323" s="15" t="str">
        <f t="shared" si="99"/>
        <v>X</v>
      </c>
      <c r="AK323" s="38" t="str">
        <f t="shared" si="100"/>
        <v/>
      </c>
    </row>
    <row r="324" spans="1:37" x14ac:dyDescent="0.25">
      <c r="A324" s="62" t="str">
        <f t="shared" ca="1" si="83"/>
        <v/>
      </c>
      <c r="B324" s="145">
        <f t="shared" si="84"/>
        <v>44022</v>
      </c>
      <c r="C324" s="62" t="str">
        <f t="shared" ca="1" si="85"/>
        <v/>
      </c>
      <c r="D324" s="159"/>
      <c r="E324" s="122" t="str">
        <f t="shared" si="86"/>
        <v/>
      </c>
      <c r="F324" s="163"/>
      <c r="G324" s="164"/>
      <c r="H324" s="54"/>
      <c r="I324" s="49" t="str">
        <f>IF($D324="", "", IFERROR(INDEX('Types, Rates &amp; Payments'!$D$11:$D$22, MATCH($D324, 'Types, Rates &amp; Payments'!$C$11:$C$22, 0))+$F324, ""))</f>
        <v/>
      </c>
      <c r="J324" s="46" t="str">
        <f>IF($D324="", "", IFERROR(INDEX('Types, Rates &amp; Payments'!$E$11:$E$22, MATCH($D324, 'Types, Rates &amp; Payments'!$C$11:$C$22, 0)), ""))</f>
        <v/>
      </c>
      <c r="K324" s="54"/>
      <c r="L324" s="53" t="str">
        <f>IF($O324="", "", IF($E324=$Y$5, IF($D324="", "", $D324), IF(IFERROR(INDEX('Types, Rates &amp; Payments'!$D$32:$D$39, MATCH($O324, 'Types, Rates &amp; Payments'!$C$32:$C$39, 0)), "")="", "", IFERROR(INDEX('Types, Rates &amp; Payments'!$D$32:$D$39, MATCH($O324, 'Types, Rates &amp; Payments'!$C$32:$C$39, 0)), ""))))</f>
        <v>Half Day</v>
      </c>
      <c r="M324" s="54"/>
      <c r="O324" s="11" t="str">
        <f t="shared" si="87"/>
        <v>Friday</v>
      </c>
      <c r="Q324" s="64">
        <f t="shared" ca="1" si="88"/>
        <v>0</v>
      </c>
      <c r="S324" s="11" t="str">
        <f t="shared" si="89"/>
        <v>Jul 2020</v>
      </c>
      <c r="U324" s="11" t="str">
        <f t="shared" si="90"/>
        <v/>
      </c>
      <c r="W324" s="11" t="str">
        <f t="shared" si="91"/>
        <v/>
      </c>
      <c r="Y324" s="11" t="str">
        <f t="shared" si="92"/>
        <v/>
      </c>
      <c r="AA324" s="49" t="str">
        <f t="shared" ca="1" si="93"/>
        <v/>
      </c>
      <c r="AB324" s="46" t="str">
        <f t="shared" ca="1" si="94"/>
        <v/>
      </c>
      <c r="AD324" s="49" t="str">
        <f t="shared" ca="1" si="95"/>
        <v/>
      </c>
      <c r="AE324" s="46" t="str">
        <f t="shared" ca="1" si="96"/>
        <v/>
      </c>
      <c r="AG324" s="11" t="str">
        <f t="shared" si="97"/>
        <v>OP</v>
      </c>
      <c r="AH324" s="35" t="str">
        <f t="shared" si="82"/>
        <v/>
      </c>
      <c r="AI324" s="15" t="str">
        <f t="shared" si="98"/>
        <v/>
      </c>
      <c r="AJ324" s="15" t="str">
        <f t="shared" si="99"/>
        <v/>
      </c>
      <c r="AK324" s="38" t="str">
        <f t="shared" si="100"/>
        <v/>
      </c>
    </row>
    <row r="325" spans="1:37" x14ac:dyDescent="0.25">
      <c r="A325" s="62" t="str">
        <f t="shared" ca="1" si="83"/>
        <v/>
      </c>
      <c r="B325" s="145">
        <f t="shared" si="84"/>
        <v>44023</v>
      </c>
      <c r="C325" s="62" t="str">
        <f t="shared" ca="1" si="85"/>
        <v/>
      </c>
      <c r="D325" s="159"/>
      <c r="E325" s="122" t="str">
        <f t="shared" si="86"/>
        <v/>
      </c>
      <c r="F325" s="163"/>
      <c r="G325" s="164"/>
      <c r="H325" s="54"/>
      <c r="I325" s="49" t="str">
        <f>IF($D325="", "", IFERROR(INDEX('Types, Rates &amp; Payments'!$D$11:$D$22, MATCH($D325, 'Types, Rates &amp; Payments'!$C$11:$C$22, 0))+$F325, ""))</f>
        <v/>
      </c>
      <c r="J325" s="46" t="str">
        <f>IF($D325="", "", IFERROR(INDEX('Types, Rates &amp; Payments'!$E$11:$E$22, MATCH($D325, 'Types, Rates &amp; Payments'!$C$11:$C$22, 0)), ""))</f>
        <v/>
      </c>
      <c r="K325" s="54"/>
      <c r="L325" s="53" t="str">
        <f>IF($O325="", "", IF($E325=$Y$5, IF($D325="", "", $D325), IF(IFERROR(INDEX('Types, Rates &amp; Payments'!$D$32:$D$39, MATCH($O325, 'Types, Rates &amp; Payments'!$C$32:$C$39, 0)), "")="", "", IFERROR(INDEX('Types, Rates &amp; Payments'!$D$32:$D$39, MATCH($O325, 'Types, Rates &amp; Payments'!$C$32:$C$39, 0)), ""))))</f>
        <v/>
      </c>
      <c r="M325" s="54"/>
      <c r="O325" s="11" t="str">
        <f t="shared" si="87"/>
        <v>Saturday</v>
      </c>
      <c r="Q325" s="64">
        <f t="shared" ca="1" si="88"/>
        <v>0</v>
      </c>
      <c r="S325" s="11" t="str">
        <f t="shared" si="89"/>
        <v>Jul 2020</v>
      </c>
      <c r="U325" s="11" t="str">
        <f t="shared" si="90"/>
        <v/>
      </c>
      <c r="W325" s="11" t="str">
        <f t="shared" si="91"/>
        <v/>
      </c>
      <c r="Y325" s="11" t="str">
        <f t="shared" si="92"/>
        <v/>
      </c>
      <c r="AA325" s="49" t="str">
        <f t="shared" ca="1" si="93"/>
        <v/>
      </c>
      <c r="AB325" s="46" t="str">
        <f t="shared" ca="1" si="94"/>
        <v/>
      </c>
      <c r="AD325" s="49" t="str">
        <f t="shared" ca="1" si="95"/>
        <v/>
      </c>
      <c r="AE325" s="46" t="str">
        <f t="shared" ca="1" si="96"/>
        <v/>
      </c>
      <c r="AG325" s="11" t="str">
        <f t="shared" si="97"/>
        <v>WE</v>
      </c>
      <c r="AH325" s="35" t="str">
        <f t="shared" si="82"/>
        <v/>
      </c>
      <c r="AI325" s="15" t="str">
        <f t="shared" si="98"/>
        <v>X</v>
      </c>
      <c r="AJ325" s="15" t="str">
        <f t="shared" si="99"/>
        <v/>
      </c>
      <c r="AK325" s="38" t="str">
        <f t="shared" si="100"/>
        <v/>
      </c>
    </row>
    <row r="326" spans="1:37" x14ac:dyDescent="0.25">
      <c r="A326" s="62" t="str">
        <f t="shared" ca="1" si="83"/>
        <v/>
      </c>
      <c r="B326" s="145">
        <f t="shared" si="84"/>
        <v>44024</v>
      </c>
      <c r="C326" s="62" t="str">
        <f t="shared" ca="1" si="85"/>
        <v/>
      </c>
      <c r="D326" s="159"/>
      <c r="E326" s="122" t="str">
        <f t="shared" si="86"/>
        <v/>
      </c>
      <c r="F326" s="163"/>
      <c r="G326" s="164"/>
      <c r="H326" s="54"/>
      <c r="I326" s="49" t="str">
        <f>IF($D326="", "", IFERROR(INDEX('Types, Rates &amp; Payments'!$D$11:$D$22, MATCH($D326, 'Types, Rates &amp; Payments'!$C$11:$C$22, 0))+$F326, ""))</f>
        <v/>
      </c>
      <c r="J326" s="46" t="str">
        <f>IF($D326="", "", IFERROR(INDEX('Types, Rates &amp; Payments'!$E$11:$E$22, MATCH($D326, 'Types, Rates &amp; Payments'!$C$11:$C$22, 0)), ""))</f>
        <v/>
      </c>
      <c r="K326" s="54"/>
      <c r="L326" s="53" t="str">
        <f>IF($O326="", "", IF($E326=$Y$5, IF($D326="", "", $D326), IF(IFERROR(INDEX('Types, Rates &amp; Payments'!$D$32:$D$39, MATCH($O326, 'Types, Rates &amp; Payments'!$C$32:$C$39, 0)), "")="", "", IFERROR(INDEX('Types, Rates &amp; Payments'!$D$32:$D$39, MATCH($O326, 'Types, Rates &amp; Payments'!$C$32:$C$39, 0)), ""))))</f>
        <v/>
      </c>
      <c r="M326" s="54"/>
      <c r="O326" s="11" t="str">
        <f t="shared" si="87"/>
        <v>Sunday</v>
      </c>
      <c r="Q326" s="64">
        <f t="shared" ca="1" si="88"/>
        <v>0</v>
      </c>
      <c r="S326" s="11" t="str">
        <f t="shared" si="89"/>
        <v>Jul 2020</v>
      </c>
      <c r="U326" s="11" t="str">
        <f t="shared" si="90"/>
        <v/>
      </c>
      <c r="W326" s="11" t="str">
        <f t="shared" si="91"/>
        <v/>
      </c>
      <c r="Y326" s="11" t="str">
        <f t="shared" si="92"/>
        <v/>
      </c>
      <c r="AA326" s="49" t="str">
        <f t="shared" ca="1" si="93"/>
        <v/>
      </c>
      <c r="AB326" s="46" t="str">
        <f t="shared" ca="1" si="94"/>
        <v/>
      </c>
      <c r="AD326" s="49" t="str">
        <f t="shared" ca="1" si="95"/>
        <v/>
      </c>
      <c r="AE326" s="46" t="str">
        <f t="shared" ca="1" si="96"/>
        <v/>
      </c>
      <c r="AG326" s="11" t="str">
        <f t="shared" si="97"/>
        <v>WE</v>
      </c>
      <c r="AH326" s="35" t="str">
        <f t="shared" si="82"/>
        <v/>
      </c>
      <c r="AI326" s="15" t="str">
        <f t="shared" si="98"/>
        <v>X</v>
      </c>
      <c r="AJ326" s="15" t="str">
        <f t="shared" si="99"/>
        <v/>
      </c>
      <c r="AK326" s="38" t="str">
        <f t="shared" si="100"/>
        <v/>
      </c>
    </row>
    <row r="327" spans="1:37" x14ac:dyDescent="0.25">
      <c r="A327" s="62" t="str">
        <f t="shared" ca="1" si="83"/>
        <v/>
      </c>
      <c r="B327" s="145">
        <f t="shared" si="84"/>
        <v>44025</v>
      </c>
      <c r="C327" s="62" t="str">
        <f t="shared" ca="1" si="85"/>
        <v/>
      </c>
      <c r="D327" s="159"/>
      <c r="E327" s="122" t="str">
        <f t="shared" si="86"/>
        <v/>
      </c>
      <c r="F327" s="163"/>
      <c r="G327" s="164"/>
      <c r="H327" s="54"/>
      <c r="I327" s="49" t="str">
        <f>IF($D327="", "", IFERROR(INDEX('Types, Rates &amp; Payments'!$D$11:$D$22, MATCH($D327, 'Types, Rates &amp; Payments'!$C$11:$C$22, 0))+$F327, ""))</f>
        <v/>
      </c>
      <c r="J327" s="46" t="str">
        <f>IF($D327="", "", IFERROR(INDEX('Types, Rates &amp; Payments'!$E$11:$E$22, MATCH($D327, 'Types, Rates &amp; Payments'!$C$11:$C$22, 0)), ""))</f>
        <v/>
      </c>
      <c r="K327" s="54"/>
      <c r="L327" s="53" t="str">
        <f>IF($O327="", "", IF($E327=$Y$5, IF($D327="", "", $D327), IF(IFERROR(INDEX('Types, Rates &amp; Payments'!$D$32:$D$39, MATCH($O327, 'Types, Rates &amp; Payments'!$C$32:$C$39, 0)), "")="", "", IFERROR(INDEX('Types, Rates &amp; Payments'!$D$32:$D$39, MATCH($O327, 'Types, Rates &amp; Payments'!$C$32:$C$39, 0)), ""))))</f>
        <v>Full Day</v>
      </c>
      <c r="M327" s="54"/>
      <c r="O327" s="11" t="str">
        <f t="shared" si="87"/>
        <v>Monday</v>
      </c>
      <c r="Q327" s="64">
        <f t="shared" ca="1" si="88"/>
        <v>0</v>
      </c>
      <c r="S327" s="11" t="str">
        <f t="shared" si="89"/>
        <v>Jul 2020</v>
      </c>
      <c r="U327" s="11" t="str">
        <f t="shared" si="90"/>
        <v/>
      </c>
      <c r="W327" s="11" t="str">
        <f t="shared" si="91"/>
        <v/>
      </c>
      <c r="Y327" s="11" t="str">
        <f t="shared" si="92"/>
        <v/>
      </c>
      <c r="AA327" s="49" t="str">
        <f t="shared" ca="1" si="93"/>
        <v/>
      </c>
      <c r="AB327" s="46" t="str">
        <f t="shared" ca="1" si="94"/>
        <v/>
      </c>
      <c r="AD327" s="49" t="str">
        <f t="shared" ca="1" si="95"/>
        <v/>
      </c>
      <c r="AE327" s="46" t="str">
        <f t="shared" ca="1" si="96"/>
        <v/>
      </c>
      <c r="AG327" s="11" t="str">
        <f t="shared" si="97"/>
        <v>OP</v>
      </c>
      <c r="AH327" s="35" t="str">
        <f t="shared" si="82"/>
        <v/>
      </c>
      <c r="AI327" s="15" t="str">
        <f t="shared" si="98"/>
        <v/>
      </c>
      <c r="AJ327" s="15" t="str">
        <f t="shared" si="99"/>
        <v/>
      </c>
      <c r="AK327" s="38" t="str">
        <f t="shared" si="100"/>
        <v/>
      </c>
    </row>
    <row r="328" spans="1:37" x14ac:dyDescent="0.25">
      <c r="A328" s="62" t="str">
        <f t="shared" ca="1" si="83"/>
        <v/>
      </c>
      <c r="B328" s="145">
        <f t="shared" si="84"/>
        <v>44026</v>
      </c>
      <c r="C328" s="62" t="str">
        <f t="shared" ca="1" si="85"/>
        <v/>
      </c>
      <c r="D328" s="159"/>
      <c r="E328" s="122" t="str">
        <f t="shared" si="86"/>
        <v/>
      </c>
      <c r="F328" s="163"/>
      <c r="G328" s="164"/>
      <c r="H328" s="54"/>
      <c r="I328" s="49" t="str">
        <f>IF($D328="", "", IFERROR(INDEX('Types, Rates &amp; Payments'!$D$11:$D$22, MATCH($D328, 'Types, Rates &amp; Payments'!$C$11:$C$22, 0))+$F328, ""))</f>
        <v/>
      </c>
      <c r="J328" s="46" t="str">
        <f>IF($D328="", "", IFERROR(INDEX('Types, Rates &amp; Payments'!$E$11:$E$22, MATCH($D328, 'Types, Rates &amp; Payments'!$C$11:$C$22, 0)), ""))</f>
        <v/>
      </c>
      <c r="K328" s="54"/>
      <c r="L328" s="53" t="str">
        <f>IF($O328="", "", IF($E328=$Y$5, IF($D328="", "", $D328), IF(IFERROR(INDEX('Types, Rates &amp; Payments'!$D$32:$D$39, MATCH($O328, 'Types, Rates &amp; Payments'!$C$32:$C$39, 0)), "")="", "", IFERROR(INDEX('Types, Rates &amp; Payments'!$D$32:$D$39, MATCH($O328, 'Types, Rates &amp; Payments'!$C$32:$C$39, 0)), ""))))</f>
        <v>Half Day</v>
      </c>
      <c r="M328" s="54"/>
      <c r="O328" s="11" t="str">
        <f t="shared" si="87"/>
        <v>Tuesday</v>
      </c>
      <c r="Q328" s="64">
        <f t="shared" ca="1" si="88"/>
        <v>0</v>
      </c>
      <c r="S328" s="11" t="str">
        <f t="shared" si="89"/>
        <v>Jul 2020</v>
      </c>
      <c r="U328" s="11" t="str">
        <f t="shared" si="90"/>
        <v/>
      </c>
      <c r="W328" s="11" t="str">
        <f t="shared" si="91"/>
        <v/>
      </c>
      <c r="Y328" s="11" t="str">
        <f t="shared" si="92"/>
        <v/>
      </c>
      <c r="AA328" s="49" t="str">
        <f t="shared" ca="1" si="93"/>
        <v/>
      </c>
      <c r="AB328" s="46" t="str">
        <f t="shared" ca="1" si="94"/>
        <v/>
      </c>
      <c r="AD328" s="49" t="str">
        <f t="shared" ca="1" si="95"/>
        <v/>
      </c>
      <c r="AE328" s="46" t="str">
        <f t="shared" ca="1" si="96"/>
        <v/>
      </c>
      <c r="AG328" s="11" t="str">
        <f t="shared" si="97"/>
        <v>OP</v>
      </c>
      <c r="AH328" s="35" t="str">
        <f t="shared" si="82"/>
        <v/>
      </c>
      <c r="AI328" s="15" t="str">
        <f t="shared" si="98"/>
        <v/>
      </c>
      <c r="AJ328" s="15" t="str">
        <f t="shared" si="99"/>
        <v/>
      </c>
      <c r="AK328" s="38" t="str">
        <f t="shared" si="100"/>
        <v/>
      </c>
    </row>
    <row r="329" spans="1:37" x14ac:dyDescent="0.25">
      <c r="A329" s="62" t="str">
        <f t="shared" ca="1" si="83"/>
        <v/>
      </c>
      <c r="B329" s="145">
        <f t="shared" si="84"/>
        <v>44027</v>
      </c>
      <c r="C329" s="62" t="str">
        <f t="shared" ca="1" si="85"/>
        <v/>
      </c>
      <c r="D329" s="159"/>
      <c r="E329" s="122" t="str">
        <f t="shared" si="86"/>
        <v/>
      </c>
      <c r="F329" s="163"/>
      <c r="G329" s="164"/>
      <c r="H329" s="54"/>
      <c r="I329" s="49" t="str">
        <f>IF($D329="", "", IFERROR(INDEX('Types, Rates &amp; Payments'!$D$11:$D$22, MATCH($D329, 'Types, Rates &amp; Payments'!$C$11:$C$22, 0))+$F329, ""))</f>
        <v/>
      </c>
      <c r="J329" s="46" t="str">
        <f>IF($D329="", "", IFERROR(INDEX('Types, Rates &amp; Payments'!$E$11:$E$22, MATCH($D329, 'Types, Rates &amp; Payments'!$C$11:$C$22, 0)), ""))</f>
        <v/>
      </c>
      <c r="K329" s="54"/>
      <c r="L329" s="53" t="str">
        <f>IF($O329="", "", IF($E329=$Y$5, IF($D329="", "", $D329), IF(IFERROR(INDEX('Types, Rates &amp; Payments'!$D$32:$D$39, MATCH($O329, 'Types, Rates &amp; Payments'!$C$32:$C$39, 0)), "")="", "", IFERROR(INDEX('Types, Rates &amp; Payments'!$D$32:$D$39, MATCH($O329, 'Types, Rates &amp; Payments'!$C$32:$C$39, 0)), ""))))</f>
        <v>Full Day</v>
      </c>
      <c r="M329" s="54"/>
      <c r="O329" s="11" t="str">
        <f t="shared" si="87"/>
        <v>Wednesday</v>
      </c>
      <c r="Q329" s="64">
        <f t="shared" ca="1" si="88"/>
        <v>0</v>
      </c>
      <c r="S329" s="11" t="str">
        <f t="shared" si="89"/>
        <v>Jul 2020</v>
      </c>
      <c r="U329" s="11" t="str">
        <f t="shared" si="90"/>
        <v/>
      </c>
      <c r="W329" s="11" t="str">
        <f t="shared" si="91"/>
        <v/>
      </c>
      <c r="Y329" s="11" t="str">
        <f t="shared" si="92"/>
        <v/>
      </c>
      <c r="AA329" s="49" t="str">
        <f t="shared" ca="1" si="93"/>
        <v/>
      </c>
      <c r="AB329" s="46" t="str">
        <f t="shared" ca="1" si="94"/>
        <v/>
      </c>
      <c r="AD329" s="49" t="str">
        <f t="shared" ca="1" si="95"/>
        <v/>
      </c>
      <c r="AE329" s="46" t="str">
        <f t="shared" ca="1" si="96"/>
        <v/>
      </c>
      <c r="AG329" s="11" t="str">
        <f t="shared" si="97"/>
        <v>OP</v>
      </c>
      <c r="AH329" s="35" t="str">
        <f t="shared" si="82"/>
        <v/>
      </c>
      <c r="AI329" s="15" t="str">
        <f t="shared" si="98"/>
        <v/>
      </c>
      <c r="AJ329" s="15" t="str">
        <f t="shared" si="99"/>
        <v/>
      </c>
      <c r="AK329" s="38" t="str">
        <f t="shared" si="100"/>
        <v/>
      </c>
    </row>
    <row r="330" spans="1:37" x14ac:dyDescent="0.25">
      <c r="A330" s="62" t="str">
        <f t="shared" ca="1" si="83"/>
        <v/>
      </c>
      <c r="B330" s="145">
        <f t="shared" si="84"/>
        <v>44028</v>
      </c>
      <c r="C330" s="62" t="str">
        <f t="shared" ca="1" si="85"/>
        <v/>
      </c>
      <c r="D330" s="159"/>
      <c r="E330" s="122" t="str">
        <f t="shared" si="86"/>
        <v/>
      </c>
      <c r="F330" s="163"/>
      <c r="G330" s="164"/>
      <c r="H330" s="54"/>
      <c r="I330" s="49" t="str">
        <f>IF($D330="", "", IFERROR(INDEX('Types, Rates &amp; Payments'!$D$11:$D$22, MATCH($D330, 'Types, Rates &amp; Payments'!$C$11:$C$22, 0))+$F330, ""))</f>
        <v/>
      </c>
      <c r="J330" s="46" t="str">
        <f>IF($D330="", "", IFERROR(INDEX('Types, Rates &amp; Payments'!$E$11:$E$22, MATCH($D330, 'Types, Rates &amp; Payments'!$C$11:$C$22, 0)), ""))</f>
        <v/>
      </c>
      <c r="K330" s="54"/>
      <c r="L330" s="53" t="str">
        <f>IF($O330="", "", IF($E330=$Y$5, IF($D330="", "", $D330), IF(IFERROR(INDEX('Types, Rates &amp; Payments'!$D$32:$D$39, MATCH($O330, 'Types, Rates &amp; Payments'!$C$32:$C$39, 0)), "")="", "", IFERROR(INDEX('Types, Rates &amp; Payments'!$D$32:$D$39, MATCH($O330, 'Types, Rates &amp; Payments'!$C$32:$C$39, 0)), ""))))</f>
        <v/>
      </c>
      <c r="M330" s="54"/>
      <c r="O330" s="11" t="str">
        <f t="shared" si="87"/>
        <v/>
      </c>
      <c r="Q330" s="64">
        <f t="shared" ca="1" si="88"/>
        <v>0</v>
      </c>
      <c r="S330" s="11" t="str">
        <f t="shared" si="89"/>
        <v>Jul 2020</v>
      </c>
      <c r="U330" s="11" t="str">
        <f t="shared" si="90"/>
        <v/>
      </c>
      <c r="W330" s="11" t="str">
        <f t="shared" si="91"/>
        <v/>
      </c>
      <c r="Y330" s="11" t="str">
        <f t="shared" si="92"/>
        <v/>
      </c>
      <c r="AA330" s="49" t="str">
        <f t="shared" ca="1" si="93"/>
        <v/>
      </c>
      <c r="AB330" s="46" t="str">
        <f t="shared" ca="1" si="94"/>
        <v/>
      </c>
      <c r="AD330" s="49" t="str">
        <f t="shared" ca="1" si="95"/>
        <v/>
      </c>
      <c r="AE330" s="46" t="str">
        <f t="shared" ca="1" si="96"/>
        <v/>
      </c>
      <c r="AG330" s="11" t="str">
        <f t="shared" si="97"/>
        <v>CL</v>
      </c>
      <c r="AH330" s="35" t="str">
        <f t="shared" si="82"/>
        <v/>
      </c>
      <c r="AI330" s="15" t="str">
        <f t="shared" si="98"/>
        <v/>
      </c>
      <c r="AJ330" s="15" t="str">
        <f t="shared" si="99"/>
        <v>X</v>
      </c>
      <c r="AK330" s="38" t="str">
        <f t="shared" si="100"/>
        <v/>
      </c>
    </row>
    <row r="331" spans="1:37" x14ac:dyDescent="0.25">
      <c r="A331" s="62" t="str">
        <f t="shared" ca="1" si="83"/>
        <v/>
      </c>
      <c r="B331" s="145">
        <f t="shared" si="84"/>
        <v>44029</v>
      </c>
      <c r="C331" s="62" t="str">
        <f t="shared" ca="1" si="85"/>
        <v/>
      </c>
      <c r="D331" s="159"/>
      <c r="E331" s="122" t="str">
        <f t="shared" si="86"/>
        <v/>
      </c>
      <c r="F331" s="163"/>
      <c r="G331" s="164"/>
      <c r="H331" s="54"/>
      <c r="I331" s="49" t="str">
        <f>IF($D331="", "", IFERROR(INDEX('Types, Rates &amp; Payments'!$D$11:$D$22, MATCH($D331, 'Types, Rates &amp; Payments'!$C$11:$C$22, 0))+$F331, ""))</f>
        <v/>
      </c>
      <c r="J331" s="46" t="str">
        <f>IF($D331="", "", IFERROR(INDEX('Types, Rates &amp; Payments'!$E$11:$E$22, MATCH($D331, 'Types, Rates &amp; Payments'!$C$11:$C$22, 0)), ""))</f>
        <v/>
      </c>
      <c r="K331" s="54"/>
      <c r="L331" s="53" t="str">
        <f>IF($O331="", "", IF($E331=$Y$5, IF($D331="", "", $D331), IF(IFERROR(INDEX('Types, Rates &amp; Payments'!$D$32:$D$39, MATCH($O331, 'Types, Rates &amp; Payments'!$C$32:$C$39, 0)), "")="", "", IFERROR(INDEX('Types, Rates &amp; Payments'!$D$32:$D$39, MATCH($O331, 'Types, Rates &amp; Payments'!$C$32:$C$39, 0)), ""))))</f>
        <v>Half Day</v>
      </c>
      <c r="M331" s="54"/>
      <c r="O331" s="11" t="str">
        <f t="shared" si="87"/>
        <v>Friday</v>
      </c>
      <c r="Q331" s="64">
        <f t="shared" ca="1" si="88"/>
        <v>0</v>
      </c>
      <c r="S331" s="11" t="str">
        <f t="shared" si="89"/>
        <v>Jul 2020</v>
      </c>
      <c r="U331" s="11" t="str">
        <f t="shared" si="90"/>
        <v/>
      </c>
      <c r="W331" s="11" t="str">
        <f t="shared" si="91"/>
        <v/>
      </c>
      <c r="Y331" s="11" t="str">
        <f t="shared" si="92"/>
        <v/>
      </c>
      <c r="AA331" s="49" t="str">
        <f t="shared" ca="1" si="93"/>
        <v/>
      </c>
      <c r="AB331" s="46" t="str">
        <f t="shared" ca="1" si="94"/>
        <v/>
      </c>
      <c r="AD331" s="49" t="str">
        <f t="shared" ca="1" si="95"/>
        <v/>
      </c>
      <c r="AE331" s="46" t="str">
        <f t="shared" ca="1" si="96"/>
        <v/>
      </c>
      <c r="AG331" s="11" t="str">
        <f t="shared" si="97"/>
        <v>OP</v>
      </c>
      <c r="AH331" s="35" t="str">
        <f t="shared" ref="AH331:AH376" si="101">IF($B331="", "", IF(COUNTIF($AM$25:$AM$49, $B331), "X", ""))</f>
        <v/>
      </c>
      <c r="AI331" s="15" t="str">
        <f t="shared" si="98"/>
        <v/>
      </c>
      <c r="AJ331" s="15" t="str">
        <f t="shared" si="99"/>
        <v/>
      </c>
      <c r="AK331" s="38" t="str">
        <f t="shared" si="100"/>
        <v/>
      </c>
    </row>
    <row r="332" spans="1:37" x14ac:dyDescent="0.25">
      <c r="A332" s="62" t="str">
        <f t="shared" ref="A332:A376" ca="1" si="102">IF($B332="", "", IF($B332=$AK$8, "*", ""))</f>
        <v/>
      </c>
      <c r="B332" s="145">
        <f t="shared" ref="B332:B376" si="103">IF(B331="", "", IF(B331+1&gt;$AE$5, "", B331+1))</f>
        <v>44030</v>
      </c>
      <c r="C332" s="62" t="str">
        <f t="shared" ref="C332:C376" ca="1" si="104">IF($B332="", "", IF($B332=$AK$8, "*", ""))</f>
        <v/>
      </c>
      <c r="D332" s="159"/>
      <c r="E332" s="122" t="str">
        <f t="shared" ref="E332:E376" si="105">$Y332</f>
        <v/>
      </c>
      <c r="F332" s="163"/>
      <c r="G332" s="164"/>
      <c r="H332" s="54"/>
      <c r="I332" s="49" t="str">
        <f>IF($D332="", "", IFERROR(INDEX('Types, Rates &amp; Payments'!$D$11:$D$22, MATCH($D332, 'Types, Rates &amp; Payments'!$C$11:$C$22, 0))+$F332, ""))</f>
        <v/>
      </c>
      <c r="J332" s="46" t="str">
        <f>IF($D332="", "", IFERROR(INDEX('Types, Rates &amp; Payments'!$E$11:$E$22, MATCH($D332, 'Types, Rates &amp; Payments'!$C$11:$C$22, 0)), ""))</f>
        <v/>
      </c>
      <c r="K332" s="54"/>
      <c r="L332" s="53" t="str">
        <f>IF($O332="", "", IF($E332=$Y$5, IF($D332="", "", $D332), IF(IFERROR(INDEX('Types, Rates &amp; Payments'!$D$32:$D$39, MATCH($O332, 'Types, Rates &amp; Payments'!$C$32:$C$39, 0)), "")="", "", IFERROR(INDEX('Types, Rates &amp; Payments'!$D$32:$D$39, MATCH($O332, 'Types, Rates &amp; Payments'!$C$32:$C$39, 0)), ""))))</f>
        <v/>
      </c>
      <c r="M332" s="54"/>
      <c r="O332" s="11" t="str">
        <f t="shared" ref="O332:O376" si="106">IF(OR($AG332=$AG$3, $AG332=$AG$6), TEXT($B332, "dddd"), IF($AG332=$AG$2, $AE$2, ""))</f>
        <v>Saturday</v>
      </c>
      <c r="Q332" s="64">
        <f t="shared" ref="Q332:Q376" ca="1" si="107">IF(OR($I332="", $B332&gt;$AK$8), 0, $I332)</f>
        <v>0</v>
      </c>
      <c r="S332" s="11" t="str">
        <f t="shared" ref="S332:S376" si="108">IF($B332="", "", TEXT($B332, "mmm yyyy"))</f>
        <v>Jul 2020</v>
      </c>
      <c r="U332" s="11" t="str">
        <f t="shared" ref="U332:U376" si="109">IF(OR($D332="", $S332=""), "", _xlfn.CONCAT($D332, " - ", $S332))</f>
        <v/>
      </c>
      <c r="W332" s="11" t="str">
        <f t="shared" ref="W332:W376" si="110">IF(OR($D332="", $S332=""), "", _xlfn.CONCAT($D332, " - ", TEXT($B332, "dddd")))</f>
        <v/>
      </c>
      <c r="Y332" s="11" t="str">
        <f t="shared" ref="Y332:Y376" si="111">IF(OR($B332="", $D332=""), "", IF($B332&lt;=$AK$8, $Y$5, $Y$6))</f>
        <v/>
      </c>
      <c r="AA332" s="49" t="str">
        <f t="shared" ref="AA332:AA376" ca="1" si="112">IF($B332="", "", IF($B332&gt;$AK$8, "", I332))</f>
        <v/>
      </c>
      <c r="AB332" s="46" t="str">
        <f t="shared" ref="AB332:AB376" ca="1" si="113">IF($B332="", "", IF($B332&gt;$AK$8, "", J332))</f>
        <v/>
      </c>
      <c r="AD332" s="49" t="str">
        <f t="shared" ref="AD332:AD376" ca="1" si="114">IF($B332="", "", IF($B332&lt;=$AK$8, "", I332))</f>
        <v/>
      </c>
      <c r="AE332" s="46" t="str">
        <f t="shared" ref="AE332:AE376" ca="1" si="115">IF($B332="", "", IF($B332&lt;=$AK$8, "", J332))</f>
        <v/>
      </c>
      <c r="AG332" s="11" t="str">
        <f t="shared" ref="AG332:AG376" si="116">IF($B332="", "", IF($AK332="X", $AK$10, IF($AJ332="X", $AJ$10, IF($AH332="X", $AH$10, IF($AI332="X", $AI$10, $AG$6)))))</f>
        <v>WE</v>
      </c>
      <c r="AH332" s="35" t="str">
        <f t="shared" si="101"/>
        <v/>
      </c>
      <c r="AI332" s="15" t="str">
        <f t="shared" ref="AI332:AI376" si="117">IF($B332="", "", IF(TEXT($B332, "ddd")="Sat", "X", IF(TEXT($B332, "ddd")="Sun", "X", "")))</f>
        <v>X</v>
      </c>
      <c r="AJ332" s="15" t="str">
        <f t="shared" ref="AJ332:AJ376" si="118">IFERROR(IF($B332="", "", IF(INDEX($AK$2:$AK$6, MATCH(TEXT($B332, "ddd"), $AJ$2:$AJ$6, 0))="Closed", "X", "")), "")</f>
        <v/>
      </c>
      <c r="AK332" s="38" t="str">
        <f t="shared" ref="AK332:AK376" si="119">IF($B332="", "", IF(OR(AND($B332&gt;=$AH$2, $B332&lt;=$AI$2), AND($B332&gt;=$AH$3, $B332&lt;=$AI$3), AND($B332&gt;=$AH$4, $B332&lt;=$AI$4), AND($B332&gt;=$AH$5, $B332&lt;=$AI$5), AND($B332&gt;=$AH$6, $B332&lt;=$AI$6), AND($B332&gt;=$AH$7, $B332&lt;=$AI$7)), "X", ""))</f>
        <v/>
      </c>
    </row>
    <row r="333" spans="1:37" x14ac:dyDescent="0.25">
      <c r="A333" s="62" t="str">
        <f t="shared" ca="1" si="102"/>
        <v/>
      </c>
      <c r="B333" s="145">
        <f t="shared" si="103"/>
        <v>44031</v>
      </c>
      <c r="C333" s="62" t="str">
        <f t="shared" ca="1" si="104"/>
        <v/>
      </c>
      <c r="D333" s="159"/>
      <c r="E333" s="122" t="str">
        <f t="shared" si="105"/>
        <v/>
      </c>
      <c r="F333" s="163"/>
      <c r="G333" s="164"/>
      <c r="H333" s="54"/>
      <c r="I333" s="49" t="str">
        <f>IF($D333="", "", IFERROR(INDEX('Types, Rates &amp; Payments'!$D$11:$D$22, MATCH($D333, 'Types, Rates &amp; Payments'!$C$11:$C$22, 0))+$F333, ""))</f>
        <v/>
      </c>
      <c r="J333" s="46" t="str">
        <f>IF($D333="", "", IFERROR(INDEX('Types, Rates &amp; Payments'!$E$11:$E$22, MATCH($D333, 'Types, Rates &amp; Payments'!$C$11:$C$22, 0)), ""))</f>
        <v/>
      </c>
      <c r="K333" s="54"/>
      <c r="L333" s="53" t="str">
        <f>IF($O333="", "", IF($E333=$Y$5, IF($D333="", "", $D333), IF(IFERROR(INDEX('Types, Rates &amp; Payments'!$D$32:$D$39, MATCH($O333, 'Types, Rates &amp; Payments'!$C$32:$C$39, 0)), "")="", "", IFERROR(INDEX('Types, Rates &amp; Payments'!$D$32:$D$39, MATCH($O333, 'Types, Rates &amp; Payments'!$C$32:$C$39, 0)), ""))))</f>
        <v/>
      </c>
      <c r="M333" s="54"/>
      <c r="O333" s="11" t="str">
        <f t="shared" si="106"/>
        <v>Sunday</v>
      </c>
      <c r="Q333" s="64">
        <f t="shared" ca="1" si="107"/>
        <v>0</v>
      </c>
      <c r="S333" s="11" t="str">
        <f t="shared" si="108"/>
        <v>Jul 2020</v>
      </c>
      <c r="U333" s="11" t="str">
        <f t="shared" si="109"/>
        <v/>
      </c>
      <c r="W333" s="11" t="str">
        <f t="shared" si="110"/>
        <v/>
      </c>
      <c r="Y333" s="11" t="str">
        <f t="shared" si="111"/>
        <v/>
      </c>
      <c r="AA333" s="49" t="str">
        <f t="shared" ca="1" si="112"/>
        <v/>
      </c>
      <c r="AB333" s="46" t="str">
        <f t="shared" ca="1" si="113"/>
        <v/>
      </c>
      <c r="AD333" s="49" t="str">
        <f t="shared" ca="1" si="114"/>
        <v/>
      </c>
      <c r="AE333" s="46" t="str">
        <f t="shared" ca="1" si="115"/>
        <v/>
      </c>
      <c r="AG333" s="11" t="str">
        <f t="shared" si="116"/>
        <v>WE</v>
      </c>
      <c r="AH333" s="35" t="str">
        <f t="shared" si="101"/>
        <v/>
      </c>
      <c r="AI333" s="15" t="str">
        <f t="shared" si="117"/>
        <v>X</v>
      </c>
      <c r="AJ333" s="15" t="str">
        <f t="shared" si="118"/>
        <v/>
      </c>
      <c r="AK333" s="38" t="str">
        <f t="shared" si="119"/>
        <v/>
      </c>
    </row>
    <row r="334" spans="1:37" x14ac:dyDescent="0.25">
      <c r="A334" s="62" t="str">
        <f t="shared" ca="1" si="102"/>
        <v/>
      </c>
      <c r="B334" s="145">
        <f t="shared" si="103"/>
        <v>44032</v>
      </c>
      <c r="C334" s="62" t="str">
        <f t="shared" ca="1" si="104"/>
        <v/>
      </c>
      <c r="D334" s="159"/>
      <c r="E334" s="122" t="str">
        <f t="shared" si="105"/>
        <v/>
      </c>
      <c r="F334" s="163"/>
      <c r="G334" s="164"/>
      <c r="H334" s="54"/>
      <c r="I334" s="49" t="str">
        <f>IF($D334="", "", IFERROR(INDEX('Types, Rates &amp; Payments'!$D$11:$D$22, MATCH($D334, 'Types, Rates &amp; Payments'!$C$11:$C$22, 0))+$F334, ""))</f>
        <v/>
      </c>
      <c r="J334" s="46" t="str">
        <f>IF($D334="", "", IFERROR(INDEX('Types, Rates &amp; Payments'!$E$11:$E$22, MATCH($D334, 'Types, Rates &amp; Payments'!$C$11:$C$22, 0)), ""))</f>
        <v/>
      </c>
      <c r="K334" s="54"/>
      <c r="L334" s="53" t="str">
        <f>IF($O334="", "", IF($E334=$Y$5, IF($D334="", "", $D334), IF(IFERROR(INDEX('Types, Rates &amp; Payments'!$D$32:$D$39, MATCH($O334, 'Types, Rates &amp; Payments'!$C$32:$C$39, 0)), "")="", "", IFERROR(INDEX('Types, Rates &amp; Payments'!$D$32:$D$39, MATCH($O334, 'Types, Rates &amp; Payments'!$C$32:$C$39, 0)), ""))))</f>
        <v>Full Day</v>
      </c>
      <c r="M334" s="54"/>
      <c r="O334" s="11" t="str">
        <f t="shared" si="106"/>
        <v>Monday</v>
      </c>
      <c r="Q334" s="64">
        <f t="shared" ca="1" si="107"/>
        <v>0</v>
      </c>
      <c r="S334" s="11" t="str">
        <f t="shared" si="108"/>
        <v>Jul 2020</v>
      </c>
      <c r="U334" s="11" t="str">
        <f t="shared" si="109"/>
        <v/>
      </c>
      <c r="W334" s="11" t="str">
        <f t="shared" si="110"/>
        <v/>
      </c>
      <c r="Y334" s="11" t="str">
        <f t="shared" si="111"/>
        <v/>
      </c>
      <c r="AA334" s="49" t="str">
        <f t="shared" ca="1" si="112"/>
        <v/>
      </c>
      <c r="AB334" s="46" t="str">
        <f t="shared" ca="1" si="113"/>
        <v/>
      </c>
      <c r="AD334" s="49" t="str">
        <f t="shared" ca="1" si="114"/>
        <v/>
      </c>
      <c r="AE334" s="46" t="str">
        <f t="shared" ca="1" si="115"/>
        <v/>
      </c>
      <c r="AG334" s="11" t="str">
        <f t="shared" si="116"/>
        <v>OP</v>
      </c>
      <c r="AH334" s="35" t="str">
        <f t="shared" si="101"/>
        <v/>
      </c>
      <c r="AI334" s="15" t="str">
        <f t="shared" si="117"/>
        <v/>
      </c>
      <c r="AJ334" s="15" t="str">
        <f t="shared" si="118"/>
        <v/>
      </c>
      <c r="AK334" s="38" t="str">
        <f t="shared" si="119"/>
        <v/>
      </c>
    </row>
    <row r="335" spans="1:37" x14ac:dyDescent="0.25">
      <c r="A335" s="62" t="str">
        <f t="shared" ca="1" si="102"/>
        <v/>
      </c>
      <c r="B335" s="145">
        <f t="shared" si="103"/>
        <v>44033</v>
      </c>
      <c r="C335" s="62" t="str">
        <f t="shared" ca="1" si="104"/>
        <v/>
      </c>
      <c r="D335" s="159"/>
      <c r="E335" s="122" t="str">
        <f t="shared" si="105"/>
        <v/>
      </c>
      <c r="F335" s="163"/>
      <c r="G335" s="164"/>
      <c r="H335" s="54"/>
      <c r="I335" s="49" t="str">
        <f>IF($D335="", "", IFERROR(INDEX('Types, Rates &amp; Payments'!$D$11:$D$22, MATCH($D335, 'Types, Rates &amp; Payments'!$C$11:$C$22, 0))+$F335, ""))</f>
        <v/>
      </c>
      <c r="J335" s="46" t="str">
        <f>IF($D335="", "", IFERROR(INDEX('Types, Rates &amp; Payments'!$E$11:$E$22, MATCH($D335, 'Types, Rates &amp; Payments'!$C$11:$C$22, 0)), ""))</f>
        <v/>
      </c>
      <c r="K335" s="54"/>
      <c r="L335" s="53" t="str">
        <f>IF($O335="", "", IF($E335=$Y$5, IF($D335="", "", $D335), IF(IFERROR(INDEX('Types, Rates &amp; Payments'!$D$32:$D$39, MATCH($O335, 'Types, Rates &amp; Payments'!$C$32:$C$39, 0)), "")="", "", IFERROR(INDEX('Types, Rates &amp; Payments'!$D$32:$D$39, MATCH($O335, 'Types, Rates &amp; Payments'!$C$32:$C$39, 0)), ""))))</f>
        <v>Half Day</v>
      </c>
      <c r="M335" s="54"/>
      <c r="O335" s="11" t="str">
        <f t="shared" si="106"/>
        <v>Tuesday</v>
      </c>
      <c r="Q335" s="64">
        <f t="shared" ca="1" si="107"/>
        <v>0</v>
      </c>
      <c r="S335" s="11" t="str">
        <f t="shared" si="108"/>
        <v>Jul 2020</v>
      </c>
      <c r="U335" s="11" t="str">
        <f t="shared" si="109"/>
        <v/>
      </c>
      <c r="W335" s="11" t="str">
        <f t="shared" si="110"/>
        <v/>
      </c>
      <c r="Y335" s="11" t="str">
        <f t="shared" si="111"/>
        <v/>
      </c>
      <c r="AA335" s="49" t="str">
        <f t="shared" ca="1" si="112"/>
        <v/>
      </c>
      <c r="AB335" s="46" t="str">
        <f t="shared" ca="1" si="113"/>
        <v/>
      </c>
      <c r="AD335" s="49" t="str">
        <f t="shared" ca="1" si="114"/>
        <v/>
      </c>
      <c r="AE335" s="46" t="str">
        <f t="shared" ca="1" si="115"/>
        <v/>
      </c>
      <c r="AG335" s="11" t="str">
        <f t="shared" si="116"/>
        <v>OP</v>
      </c>
      <c r="AH335" s="35" t="str">
        <f t="shared" si="101"/>
        <v/>
      </c>
      <c r="AI335" s="15" t="str">
        <f t="shared" si="117"/>
        <v/>
      </c>
      <c r="AJ335" s="15" t="str">
        <f t="shared" si="118"/>
        <v/>
      </c>
      <c r="AK335" s="38" t="str">
        <f t="shared" si="119"/>
        <v/>
      </c>
    </row>
    <row r="336" spans="1:37" x14ac:dyDescent="0.25">
      <c r="A336" s="62" t="str">
        <f t="shared" ca="1" si="102"/>
        <v/>
      </c>
      <c r="B336" s="145">
        <f t="shared" si="103"/>
        <v>44034</v>
      </c>
      <c r="C336" s="62" t="str">
        <f t="shared" ca="1" si="104"/>
        <v/>
      </c>
      <c r="D336" s="159"/>
      <c r="E336" s="122" t="str">
        <f t="shared" si="105"/>
        <v/>
      </c>
      <c r="F336" s="163"/>
      <c r="G336" s="164"/>
      <c r="H336" s="54"/>
      <c r="I336" s="49" t="str">
        <f>IF($D336="", "", IFERROR(INDEX('Types, Rates &amp; Payments'!$D$11:$D$22, MATCH($D336, 'Types, Rates &amp; Payments'!$C$11:$C$22, 0))+$F336, ""))</f>
        <v/>
      </c>
      <c r="J336" s="46" t="str">
        <f>IF($D336="", "", IFERROR(INDEX('Types, Rates &amp; Payments'!$E$11:$E$22, MATCH($D336, 'Types, Rates &amp; Payments'!$C$11:$C$22, 0)), ""))</f>
        <v/>
      </c>
      <c r="K336" s="54"/>
      <c r="L336" s="53" t="str">
        <f>IF($O336="", "", IF($E336=$Y$5, IF($D336="", "", $D336), IF(IFERROR(INDEX('Types, Rates &amp; Payments'!$D$32:$D$39, MATCH($O336, 'Types, Rates &amp; Payments'!$C$32:$C$39, 0)), "")="", "", IFERROR(INDEX('Types, Rates &amp; Payments'!$D$32:$D$39, MATCH($O336, 'Types, Rates &amp; Payments'!$C$32:$C$39, 0)), ""))))</f>
        <v/>
      </c>
      <c r="M336" s="54"/>
      <c r="O336" s="11" t="str">
        <f t="shared" si="106"/>
        <v/>
      </c>
      <c r="Q336" s="64">
        <f t="shared" ca="1" si="107"/>
        <v>0</v>
      </c>
      <c r="S336" s="11" t="str">
        <f t="shared" si="108"/>
        <v>Jul 2020</v>
      </c>
      <c r="U336" s="11" t="str">
        <f t="shared" si="109"/>
        <v/>
      </c>
      <c r="W336" s="11" t="str">
        <f t="shared" si="110"/>
        <v/>
      </c>
      <c r="Y336" s="11" t="str">
        <f t="shared" si="111"/>
        <v/>
      </c>
      <c r="AA336" s="49" t="str">
        <f t="shared" ca="1" si="112"/>
        <v/>
      </c>
      <c r="AB336" s="46" t="str">
        <f t="shared" ca="1" si="113"/>
        <v/>
      </c>
      <c r="AD336" s="49" t="str">
        <f t="shared" ca="1" si="114"/>
        <v/>
      </c>
      <c r="AE336" s="46" t="str">
        <f t="shared" ca="1" si="115"/>
        <v/>
      </c>
      <c r="AG336" s="11" t="str">
        <f t="shared" si="116"/>
        <v>SH</v>
      </c>
      <c r="AH336" s="35" t="str">
        <f t="shared" si="101"/>
        <v/>
      </c>
      <c r="AI336" s="15" t="str">
        <f t="shared" si="117"/>
        <v/>
      </c>
      <c r="AJ336" s="15" t="str">
        <f t="shared" si="118"/>
        <v/>
      </c>
      <c r="AK336" s="38" t="str">
        <f t="shared" si="119"/>
        <v>X</v>
      </c>
    </row>
    <row r="337" spans="1:37" x14ac:dyDescent="0.25">
      <c r="A337" s="62" t="str">
        <f t="shared" ca="1" si="102"/>
        <v/>
      </c>
      <c r="B337" s="145">
        <f t="shared" si="103"/>
        <v>44035</v>
      </c>
      <c r="C337" s="62" t="str">
        <f t="shared" ca="1" si="104"/>
        <v/>
      </c>
      <c r="D337" s="159"/>
      <c r="E337" s="122" t="str">
        <f t="shared" si="105"/>
        <v/>
      </c>
      <c r="F337" s="163"/>
      <c r="G337" s="164"/>
      <c r="H337" s="54"/>
      <c r="I337" s="49" t="str">
        <f>IF($D337="", "", IFERROR(INDEX('Types, Rates &amp; Payments'!$D$11:$D$22, MATCH($D337, 'Types, Rates &amp; Payments'!$C$11:$C$22, 0))+$F337, ""))</f>
        <v/>
      </c>
      <c r="J337" s="46" t="str">
        <f>IF($D337="", "", IFERROR(INDEX('Types, Rates &amp; Payments'!$E$11:$E$22, MATCH($D337, 'Types, Rates &amp; Payments'!$C$11:$C$22, 0)), ""))</f>
        <v/>
      </c>
      <c r="K337" s="54"/>
      <c r="L337" s="53" t="str">
        <f>IF($O337="", "", IF($E337=$Y$5, IF($D337="", "", $D337), IF(IFERROR(INDEX('Types, Rates &amp; Payments'!$D$32:$D$39, MATCH($O337, 'Types, Rates &amp; Payments'!$C$32:$C$39, 0)), "")="", "", IFERROR(INDEX('Types, Rates &amp; Payments'!$D$32:$D$39, MATCH($O337, 'Types, Rates &amp; Payments'!$C$32:$C$39, 0)), ""))))</f>
        <v/>
      </c>
      <c r="M337" s="54"/>
      <c r="O337" s="11" t="str">
        <f t="shared" si="106"/>
        <v/>
      </c>
      <c r="Q337" s="64">
        <f t="shared" ca="1" si="107"/>
        <v>0</v>
      </c>
      <c r="S337" s="11" t="str">
        <f t="shared" si="108"/>
        <v>Jul 2020</v>
      </c>
      <c r="U337" s="11" t="str">
        <f t="shared" si="109"/>
        <v/>
      </c>
      <c r="W337" s="11" t="str">
        <f t="shared" si="110"/>
        <v/>
      </c>
      <c r="Y337" s="11" t="str">
        <f t="shared" si="111"/>
        <v/>
      </c>
      <c r="AA337" s="49" t="str">
        <f t="shared" ca="1" si="112"/>
        <v/>
      </c>
      <c r="AB337" s="46" t="str">
        <f t="shared" ca="1" si="113"/>
        <v/>
      </c>
      <c r="AD337" s="49" t="str">
        <f t="shared" ca="1" si="114"/>
        <v/>
      </c>
      <c r="AE337" s="46" t="str">
        <f t="shared" ca="1" si="115"/>
        <v/>
      </c>
      <c r="AG337" s="11" t="str">
        <f t="shared" si="116"/>
        <v>SH</v>
      </c>
      <c r="AH337" s="35" t="str">
        <f t="shared" si="101"/>
        <v/>
      </c>
      <c r="AI337" s="15" t="str">
        <f t="shared" si="117"/>
        <v/>
      </c>
      <c r="AJ337" s="15" t="str">
        <f t="shared" si="118"/>
        <v>X</v>
      </c>
      <c r="AK337" s="38" t="str">
        <f t="shared" si="119"/>
        <v>X</v>
      </c>
    </row>
    <row r="338" spans="1:37" x14ac:dyDescent="0.25">
      <c r="A338" s="62" t="str">
        <f t="shared" ca="1" si="102"/>
        <v/>
      </c>
      <c r="B338" s="145">
        <f t="shared" si="103"/>
        <v>44036</v>
      </c>
      <c r="C338" s="62" t="str">
        <f t="shared" ca="1" si="104"/>
        <v/>
      </c>
      <c r="D338" s="159"/>
      <c r="E338" s="122" t="str">
        <f t="shared" si="105"/>
        <v/>
      </c>
      <c r="F338" s="163"/>
      <c r="G338" s="164"/>
      <c r="H338" s="54"/>
      <c r="I338" s="49" t="str">
        <f>IF($D338="", "", IFERROR(INDEX('Types, Rates &amp; Payments'!$D$11:$D$22, MATCH($D338, 'Types, Rates &amp; Payments'!$C$11:$C$22, 0))+$F338, ""))</f>
        <v/>
      </c>
      <c r="J338" s="46" t="str">
        <f>IF($D338="", "", IFERROR(INDEX('Types, Rates &amp; Payments'!$E$11:$E$22, MATCH($D338, 'Types, Rates &amp; Payments'!$C$11:$C$22, 0)), ""))</f>
        <v/>
      </c>
      <c r="K338" s="54"/>
      <c r="L338" s="53" t="str">
        <f>IF($O338="", "", IF($E338=$Y$5, IF($D338="", "", $D338), IF(IFERROR(INDEX('Types, Rates &amp; Payments'!$D$32:$D$39, MATCH($O338, 'Types, Rates &amp; Payments'!$C$32:$C$39, 0)), "")="", "", IFERROR(INDEX('Types, Rates &amp; Payments'!$D$32:$D$39, MATCH($O338, 'Types, Rates &amp; Payments'!$C$32:$C$39, 0)), ""))))</f>
        <v/>
      </c>
      <c r="M338" s="54"/>
      <c r="O338" s="11" t="str">
        <f t="shared" si="106"/>
        <v/>
      </c>
      <c r="Q338" s="64">
        <f t="shared" ca="1" si="107"/>
        <v>0</v>
      </c>
      <c r="S338" s="11" t="str">
        <f t="shared" si="108"/>
        <v>Jul 2020</v>
      </c>
      <c r="U338" s="11" t="str">
        <f t="shared" si="109"/>
        <v/>
      </c>
      <c r="W338" s="11" t="str">
        <f t="shared" si="110"/>
        <v/>
      </c>
      <c r="Y338" s="11" t="str">
        <f t="shared" si="111"/>
        <v/>
      </c>
      <c r="AA338" s="49" t="str">
        <f t="shared" ca="1" si="112"/>
        <v/>
      </c>
      <c r="AB338" s="46" t="str">
        <f t="shared" ca="1" si="113"/>
        <v/>
      </c>
      <c r="AD338" s="49" t="str">
        <f t="shared" ca="1" si="114"/>
        <v/>
      </c>
      <c r="AE338" s="46" t="str">
        <f t="shared" ca="1" si="115"/>
        <v/>
      </c>
      <c r="AG338" s="11" t="str">
        <f t="shared" si="116"/>
        <v>SH</v>
      </c>
      <c r="AH338" s="35" t="str">
        <f t="shared" si="101"/>
        <v/>
      </c>
      <c r="AI338" s="15" t="str">
        <f t="shared" si="117"/>
        <v/>
      </c>
      <c r="AJ338" s="15" t="str">
        <f t="shared" si="118"/>
        <v/>
      </c>
      <c r="AK338" s="38" t="str">
        <f t="shared" si="119"/>
        <v>X</v>
      </c>
    </row>
    <row r="339" spans="1:37" x14ac:dyDescent="0.25">
      <c r="A339" s="62" t="str">
        <f t="shared" ca="1" si="102"/>
        <v/>
      </c>
      <c r="B339" s="145">
        <f t="shared" si="103"/>
        <v>44037</v>
      </c>
      <c r="C339" s="62" t="str">
        <f t="shared" ca="1" si="104"/>
        <v/>
      </c>
      <c r="D339" s="159"/>
      <c r="E339" s="122" t="str">
        <f t="shared" si="105"/>
        <v/>
      </c>
      <c r="F339" s="163"/>
      <c r="G339" s="164"/>
      <c r="H339" s="54"/>
      <c r="I339" s="49" t="str">
        <f>IF($D339="", "", IFERROR(INDEX('Types, Rates &amp; Payments'!$D$11:$D$22, MATCH($D339, 'Types, Rates &amp; Payments'!$C$11:$C$22, 0))+$F339, ""))</f>
        <v/>
      </c>
      <c r="J339" s="46" t="str">
        <f>IF($D339="", "", IFERROR(INDEX('Types, Rates &amp; Payments'!$E$11:$E$22, MATCH($D339, 'Types, Rates &amp; Payments'!$C$11:$C$22, 0)), ""))</f>
        <v/>
      </c>
      <c r="K339" s="54"/>
      <c r="L339" s="53" t="str">
        <f>IF($O339="", "", IF($E339=$Y$5, IF($D339="", "", $D339), IF(IFERROR(INDEX('Types, Rates &amp; Payments'!$D$32:$D$39, MATCH($O339, 'Types, Rates &amp; Payments'!$C$32:$C$39, 0)), "")="", "", IFERROR(INDEX('Types, Rates &amp; Payments'!$D$32:$D$39, MATCH($O339, 'Types, Rates &amp; Payments'!$C$32:$C$39, 0)), ""))))</f>
        <v/>
      </c>
      <c r="M339" s="54"/>
      <c r="O339" s="11" t="str">
        <f t="shared" si="106"/>
        <v/>
      </c>
      <c r="Q339" s="64">
        <f t="shared" ca="1" si="107"/>
        <v>0</v>
      </c>
      <c r="S339" s="11" t="str">
        <f t="shared" si="108"/>
        <v>Jul 2020</v>
      </c>
      <c r="U339" s="11" t="str">
        <f t="shared" si="109"/>
        <v/>
      </c>
      <c r="W339" s="11" t="str">
        <f t="shared" si="110"/>
        <v/>
      </c>
      <c r="Y339" s="11" t="str">
        <f t="shared" si="111"/>
        <v/>
      </c>
      <c r="AA339" s="49" t="str">
        <f t="shared" ca="1" si="112"/>
        <v/>
      </c>
      <c r="AB339" s="46" t="str">
        <f t="shared" ca="1" si="113"/>
        <v/>
      </c>
      <c r="AD339" s="49" t="str">
        <f t="shared" ca="1" si="114"/>
        <v/>
      </c>
      <c r="AE339" s="46" t="str">
        <f t="shared" ca="1" si="115"/>
        <v/>
      </c>
      <c r="AG339" s="11" t="str">
        <f t="shared" si="116"/>
        <v>SH</v>
      </c>
      <c r="AH339" s="35" t="str">
        <f t="shared" si="101"/>
        <v/>
      </c>
      <c r="AI339" s="15" t="str">
        <f t="shared" si="117"/>
        <v>X</v>
      </c>
      <c r="AJ339" s="15" t="str">
        <f t="shared" si="118"/>
        <v/>
      </c>
      <c r="AK339" s="38" t="str">
        <f t="shared" si="119"/>
        <v>X</v>
      </c>
    </row>
    <row r="340" spans="1:37" x14ac:dyDescent="0.25">
      <c r="A340" s="62" t="str">
        <f t="shared" ca="1" si="102"/>
        <v/>
      </c>
      <c r="B340" s="145">
        <f t="shared" si="103"/>
        <v>44038</v>
      </c>
      <c r="C340" s="62" t="str">
        <f t="shared" ca="1" si="104"/>
        <v/>
      </c>
      <c r="D340" s="159"/>
      <c r="E340" s="122" t="str">
        <f t="shared" si="105"/>
        <v/>
      </c>
      <c r="F340" s="163"/>
      <c r="G340" s="164"/>
      <c r="H340" s="54"/>
      <c r="I340" s="49" t="str">
        <f>IF($D340="", "", IFERROR(INDEX('Types, Rates &amp; Payments'!$D$11:$D$22, MATCH($D340, 'Types, Rates &amp; Payments'!$C$11:$C$22, 0))+$F340, ""))</f>
        <v/>
      </c>
      <c r="J340" s="46" t="str">
        <f>IF($D340="", "", IFERROR(INDEX('Types, Rates &amp; Payments'!$E$11:$E$22, MATCH($D340, 'Types, Rates &amp; Payments'!$C$11:$C$22, 0)), ""))</f>
        <v/>
      </c>
      <c r="K340" s="54"/>
      <c r="L340" s="53" t="str">
        <f>IF($O340="", "", IF($E340=$Y$5, IF($D340="", "", $D340), IF(IFERROR(INDEX('Types, Rates &amp; Payments'!$D$32:$D$39, MATCH($O340, 'Types, Rates &amp; Payments'!$C$32:$C$39, 0)), "")="", "", IFERROR(INDEX('Types, Rates &amp; Payments'!$D$32:$D$39, MATCH($O340, 'Types, Rates &amp; Payments'!$C$32:$C$39, 0)), ""))))</f>
        <v/>
      </c>
      <c r="M340" s="54"/>
      <c r="O340" s="11" t="str">
        <f t="shared" si="106"/>
        <v/>
      </c>
      <c r="Q340" s="64">
        <f t="shared" ca="1" si="107"/>
        <v>0</v>
      </c>
      <c r="S340" s="11" t="str">
        <f t="shared" si="108"/>
        <v>Jul 2020</v>
      </c>
      <c r="U340" s="11" t="str">
        <f t="shared" si="109"/>
        <v/>
      </c>
      <c r="W340" s="11" t="str">
        <f t="shared" si="110"/>
        <v/>
      </c>
      <c r="Y340" s="11" t="str">
        <f t="shared" si="111"/>
        <v/>
      </c>
      <c r="AA340" s="49" t="str">
        <f t="shared" ca="1" si="112"/>
        <v/>
      </c>
      <c r="AB340" s="46" t="str">
        <f t="shared" ca="1" si="113"/>
        <v/>
      </c>
      <c r="AD340" s="49" t="str">
        <f t="shared" ca="1" si="114"/>
        <v/>
      </c>
      <c r="AE340" s="46" t="str">
        <f t="shared" ca="1" si="115"/>
        <v/>
      </c>
      <c r="AG340" s="11" t="str">
        <f t="shared" si="116"/>
        <v>SH</v>
      </c>
      <c r="AH340" s="35" t="str">
        <f t="shared" si="101"/>
        <v/>
      </c>
      <c r="AI340" s="15" t="str">
        <f t="shared" si="117"/>
        <v>X</v>
      </c>
      <c r="AJ340" s="15" t="str">
        <f t="shared" si="118"/>
        <v/>
      </c>
      <c r="AK340" s="38" t="str">
        <f t="shared" si="119"/>
        <v>X</v>
      </c>
    </row>
    <row r="341" spans="1:37" x14ac:dyDescent="0.25">
      <c r="A341" s="62" t="str">
        <f t="shared" ca="1" si="102"/>
        <v/>
      </c>
      <c r="B341" s="145">
        <f t="shared" si="103"/>
        <v>44039</v>
      </c>
      <c r="C341" s="62" t="str">
        <f t="shared" ca="1" si="104"/>
        <v/>
      </c>
      <c r="D341" s="159"/>
      <c r="E341" s="122" t="str">
        <f t="shared" si="105"/>
        <v/>
      </c>
      <c r="F341" s="163"/>
      <c r="G341" s="164"/>
      <c r="H341" s="54"/>
      <c r="I341" s="49" t="str">
        <f>IF($D341="", "", IFERROR(INDEX('Types, Rates &amp; Payments'!$D$11:$D$22, MATCH($D341, 'Types, Rates &amp; Payments'!$C$11:$C$22, 0))+$F341, ""))</f>
        <v/>
      </c>
      <c r="J341" s="46" t="str">
        <f>IF($D341="", "", IFERROR(INDEX('Types, Rates &amp; Payments'!$E$11:$E$22, MATCH($D341, 'Types, Rates &amp; Payments'!$C$11:$C$22, 0)), ""))</f>
        <v/>
      </c>
      <c r="K341" s="54"/>
      <c r="L341" s="53" t="str">
        <f>IF($O341="", "", IF($E341=$Y$5, IF($D341="", "", $D341), IF(IFERROR(INDEX('Types, Rates &amp; Payments'!$D$32:$D$39, MATCH($O341, 'Types, Rates &amp; Payments'!$C$32:$C$39, 0)), "")="", "", IFERROR(INDEX('Types, Rates &amp; Payments'!$D$32:$D$39, MATCH($O341, 'Types, Rates &amp; Payments'!$C$32:$C$39, 0)), ""))))</f>
        <v/>
      </c>
      <c r="M341" s="54"/>
      <c r="O341" s="11" t="str">
        <f t="shared" si="106"/>
        <v/>
      </c>
      <c r="Q341" s="64">
        <f t="shared" ca="1" si="107"/>
        <v>0</v>
      </c>
      <c r="S341" s="11" t="str">
        <f t="shared" si="108"/>
        <v>Jul 2020</v>
      </c>
      <c r="U341" s="11" t="str">
        <f t="shared" si="109"/>
        <v/>
      </c>
      <c r="W341" s="11" t="str">
        <f t="shared" si="110"/>
        <v/>
      </c>
      <c r="Y341" s="11" t="str">
        <f t="shared" si="111"/>
        <v/>
      </c>
      <c r="AA341" s="49" t="str">
        <f t="shared" ca="1" si="112"/>
        <v/>
      </c>
      <c r="AB341" s="46" t="str">
        <f t="shared" ca="1" si="113"/>
        <v/>
      </c>
      <c r="AD341" s="49" t="str">
        <f t="shared" ca="1" si="114"/>
        <v/>
      </c>
      <c r="AE341" s="46" t="str">
        <f t="shared" ca="1" si="115"/>
        <v/>
      </c>
      <c r="AG341" s="11" t="str">
        <f t="shared" si="116"/>
        <v>SH</v>
      </c>
      <c r="AH341" s="35" t="str">
        <f t="shared" si="101"/>
        <v/>
      </c>
      <c r="AI341" s="15" t="str">
        <f t="shared" si="117"/>
        <v/>
      </c>
      <c r="AJ341" s="15" t="str">
        <f t="shared" si="118"/>
        <v/>
      </c>
      <c r="AK341" s="38" t="str">
        <f t="shared" si="119"/>
        <v>X</v>
      </c>
    </row>
    <row r="342" spans="1:37" x14ac:dyDescent="0.25">
      <c r="A342" s="62" t="str">
        <f t="shared" ca="1" si="102"/>
        <v/>
      </c>
      <c r="B342" s="145">
        <f t="shared" si="103"/>
        <v>44040</v>
      </c>
      <c r="C342" s="62" t="str">
        <f t="shared" ca="1" si="104"/>
        <v/>
      </c>
      <c r="D342" s="159"/>
      <c r="E342" s="122" t="str">
        <f t="shared" si="105"/>
        <v/>
      </c>
      <c r="F342" s="163"/>
      <c r="G342" s="164"/>
      <c r="H342" s="54"/>
      <c r="I342" s="49" t="str">
        <f>IF($D342="", "", IFERROR(INDEX('Types, Rates &amp; Payments'!$D$11:$D$22, MATCH($D342, 'Types, Rates &amp; Payments'!$C$11:$C$22, 0))+$F342, ""))</f>
        <v/>
      </c>
      <c r="J342" s="46" t="str">
        <f>IF($D342="", "", IFERROR(INDEX('Types, Rates &amp; Payments'!$E$11:$E$22, MATCH($D342, 'Types, Rates &amp; Payments'!$C$11:$C$22, 0)), ""))</f>
        <v/>
      </c>
      <c r="K342" s="54"/>
      <c r="L342" s="53" t="str">
        <f>IF($O342="", "", IF($E342=$Y$5, IF($D342="", "", $D342), IF(IFERROR(INDEX('Types, Rates &amp; Payments'!$D$32:$D$39, MATCH($O342, 'Types, Rates &amp; Payments'!$C$32:$C$39, 0)), "")="", "", IFERROR(INDEX('Types, Rates &amp; Payments'!$D$32:$D$39, MATCH($O342, 'Types, Rates &amp; Payments'!$C$32:$C$39, 0)), ""))))</f>
        <v/>
      </c>
      <c r="M342" s="54"/>
      <c r="O342" s="11" t="str">
        <f t="shared" si="106"/>
        <v/>
      </c>
      <c r="Q342" s="64">
        <f t="shared" ca="1" si="107"/>
        <v>0</v>
      </c>
      <c r="S342" s="11" t="str">
        <f t="shared" si="108"/>
        <v>Jul 2020</v>
      </c>
      <c r="U342" s="11" t="str">
        <f t="shared" si="109"/>
        <v/>
      </c>
      <c r="W342" s="11" t="str">
        <f t="shared" si="110"/>
        <v/>
      </c>
      <c r="Y342" s="11" t="str">
        <f t="shared" si="111"/>
        <v/>
      </c>
      <c r="AA342" s="49" t="str">
        <f t="shared" ca="1" si="112"/>
        <v/>
      </c>
      <c r="AB342" s="46" t="str">
        <f t="shared" ca="1" si="113"/>
        <v/>
      </c>
      <c r="AD342" s="49" t="str">
        <f t="shared" ca="1" si="114"/>
        <v/>
      </c>
      <c r="AE342" s="46" t="str">
        <f t="shared" ca="1" si="115"/>
        <v/>
      </c>
      <c r="AG342" s="11" t="str">
        <f t="shared" si="116"/>
        <v>SH</v>
      </c>
      <c r="AH342" s="35" t="str">
        <f t="shared" si="101"/>
        <v/>
      </c>
      <c r="AI342" s="15" t="str">
        <f t="shared" si="117"/>
        <v/>
      </c>
      <c r="AJ342" s="15" t="str">
        <f t="shared" si="118"/>
        <v/>
      </c>
      <c r="AK342" s="38" t="str">
        <f t="shared" si="119"/>
        <v>X</v>
      </c>
    </row>
    <row r="343" spans="1:37" x14ac:dyDescent="0.25">
      <c r="A343" s="62" t="str">
        <f t="shared" ca="1" si="102"/>
        <v/>
      </c>
      <c r="B343" s="145">
        <f t="shared" si="103"/>
        <v>44041</v>
      </c>
      <c r="C343" s="62" t="str">
        <f t="shared" ca="1" si="104"/>
        <v/>
      </c>
      <c r="D343" s="159"/>
      <c r="E343" s="122" t="str">
        <f t="shared" si="105"/>
        <v/>
      </c>
      <c r="F343" s="163"/>
      <c r="G343" s="164"/>
      <c r="H343" s="54"/>
      <c r="I343" s="49" t="str">
        <f>IF($D343="", "", IFERROR(INDEX('Types, Rates &amp; Payments'!$D$11:$D$22, MATCH($D343, 'Types, Rates &amp; Payments'!$C$11:$C$22, 0))+$F343, ""))</f>
        <v/>
      </c>
      <c r="J343" s="46" t="str">
        <f>IF($D343="", "", IFERROR(INDEX('Types, Rates &amp; Payments'!$E$11:$E$22, MATCH($D343, 'Types, Rates &amp; Payments'!$C$11:$C$22, 0)), ""))</f>
        <v/>
      </c>
      <c r="K343" s="54"/>
      <c r="L343" s="53" t="str">
        <f>IF($O343="", "", IF($E343=$Y$5, IF($D343="", "", $D343), IF(IFERROR(INDEX('Types, Rates &amp; Payments'!$D$32:$D$39, MATCH($O343, 'Types, Rates &amp; Payments'!$C$32:$C$39, 0)), "")="", "", IFERROR(INDEX('Types, Rates &amp; Payments'!$D$32:$D$39, MATCH($O343, 'Types, Rates &amp; Payments'!$C$32:$C$39, 0)), ""))))</f>
        <v/>
      </c>
      <c r="M343" s="54"/>
      <c r="O343" s="11" t="str">
        <f t="shared" si="106"/>
        <v/>
      </c>
      <c r="Q343" s="64">
        <f t="shared" ca="1" si="107"/>
        <v>0</v>
      </c>
      <c r="S343" s="11" t="str">
        <f t="shared" si="108"/>
        <v>Jul 2020</v>
      </c>
      <c r="U343" s="11" t="str">
        <f t="shared" si="109"/>
        <v/>
      </c>
      <c r="W343" s="11" t="str">
        <f t="shared" si="110"/>
        <v/>
      </c>
      <c r="Y343" s="11" t="str">
        <f t="shared" si="111"/>
        <v/>
      </c>
      <c r="AA343" s="49" t="str">
        <f t="shared" ca="1" si="112"/>
        <v/>
      </c>
      <c r="AB343" s="46" t="str">
        <f t="shared" ca="1" si="113"/>
        <v/>
      </c>
      <c r="AD343" s="49" t="str">
        <f t="shared" ca="1" si="114"/>
        <v/>
      </c>
      <c r="AE343" s="46" t="str">
        <f t="shared" ca="1" si="115"/>
        <v/>
      </c>
      <c r="AG343" s="11" t="str">
        <f t="shared" si="116"/>
        <v>SH</v>
      </c>
      <c r="AH343" s="35" t="str">
        <f t="shared" si="101"/>
        <v/>
      </c>
      <c r="AI343" s="15" t="str">
        <f t="shared" si="117"/>
        <v/>
      </c>
      <c r="AJ343" s="15" t="str">
        <f t="shared" si="118"/>
        <v/>
      </c>
      <c r="AK343" s="38" t="str">
        <f t="shared" si="119"/>
        <v>X</v>
      </c>
    </row>
    <row r="344" spans="1:37" x14ac:dyDescent="0.25">
      <c r="A344" s="62" t="str">
        <f t="shared" ca="1" si="102"/>
        <v/>
      </c>
      <c r="B344" s="145">
        <f t="shared" si="103"/>
        <v>44042</v>
      </c>
      <c r="C344" s="62" t="str">
        <f t="shared" ca="1" si="104"/>
        <v/>
      </c>
      <c r="D344" s="159"/>
      <c r="E344" s="122" t="str">
        <f t="shared" si="105"/>
        <v/>
      </c>
      <c r="F344" s="163"/>
      <c r="G344" s="164"/>
      <c r="H344" s="54"/>
      <c r="I344" s="49" t="str">
        <f>IF($D344="", "", IFERROR(INDEX('Types, Rates &amp; Payments'!$D$11:$D$22, MATCH($D344, 'Types, Rates &amp; Payments'!$C$11:$C$22, 0))+$F344, ""))</f>
        <v/>
      </c>
      <c r="J344" s="46" t="str">
        <f>IF($D344="", "", IFERROR(INDEX('Types, Rates &amp; Payments'!$E$11:$E$22, MATCH($D344, 'Types, Rates &amp; Payments'!$C$11:$C$22, 0)), ""))</f>
        <v/>
      </c>
      <c r="K344" s="54"/>
      <c r="L344" s="53" t="str">
        <f>IF($O344="", "", IF($E344=$Y$5, IF($D344="", "", $D344), IF(IFERROR(INDEX('Types, Rates &amp; Payments'!$D$32:$D$39, MATCH($O344, 'Types, Rates &amp; Payments'!$C$32:$C$39, 0)), "")="", "", IFERROR(INDEX('Types, Rates &amp; Payments'!$D$32:$D$39, MATCH($O344, 'Types, Rates &amp; Payments'!$C$32:$C$39, 0)), ""))))</f>
        <v/>
      </c>
      <c r="M344" s="54"/>
      <c r="O344" s="11" t="str">
        <f t="shared" si="106"/>
        <v/>
      </c>
      <c r="Q344" s="64">
        <f t="shared" ca="1" si="107"/>
        <v>0</v>
      </c>
      <c r="S344" s="11" t="str">
        <f t="shared" si="108"/>
        <v>Jul 2020</v>
      </c>
      <c r="U344" s="11" t="str">
        <f t="shared" si="109"/>
        <v/>
      </c>
      <c r="W344" s="11" t="str">
        <f t="shared" si="110"/>
        <v/>
      </c>
      <c r="Y344" s="11" t="str">
        <f t="shared" si="111"/>
        <v/>
      </c>
      <c r="AA344" s="49" t="str">
        <f t="shared" ca="1" si="112"/>
        <v/>
      </c>
      <c r="AB344" s="46" t="str">
        <f t="shared" ca="1" si="113"/>
        <v/>
      </c>
      <c r="AD344" s="49" t="str">
        <f t="shared" ca="1" si="114"/>
        <v/>
      </c>
      <c r="AE344" s="46" t="str">
        <f t="shared" ca="1" si="115"/>
        <v/>
      </c>
      <c r="AG344" s="11" t="str">
        <f t="shared" si="116"/>
        <v>SH</v>
      </c>
      <c r="AH344" s="35" t="str">
        <f t="shared" si="101"/>
        <v/>
      </c>
      <c r="AI344" s="15" t="str">
        <f t="shared" si="117"/>
        <v/>
      </c>
      <c r="AJ344" s="15" t="str">
        <f t="shared" si="118"/>
        <v>X</v>
      </c>
      <c r="AK344" s="38" t="str">
        <f t="shared" si="119"/>
        <v>X</v>
      </c>
    </row>
    <row r="345" spans="1:37" x14ac:dyDescent="0.25">
      <c r="A345" s="62" t="str">
        <f t="shared" ca="1" si="102"/>
        <v/>
      </c>
      <c r="B345" s="145">
        <f t="shared" si="103"/>
        <v>44043</v>
      </c>
      <c r="C345" s="62" t="str">
        <f t="shared" ca="1" si="104"/>
        <v/>
      </c>
      <c r="D345" s="159"/>
      <c r="E345" s="122" t="str">
        <f t="shared" si="105"/>
        <v/>
      </c>
      <c r="F345" s="163"/>
      <c r="G345" s="164"/>
      <c r="H345" s="54"/>
      <c r="I345" s="49" t="str">
        <f>IF($D345="", "", IFERROR(INDEX('Types, Rates &amp; Payments'!$D$11:$D$22, MATCH($D345, 'Types, Rates &amp; Payments'!$C$11:$C$22, 0))+$F345, ""))</f>
        <v/>
      </c>
      <c r="J345" s="46" t="str">
        <f>IF($D345="", "", IFERROR(INDEX('Types, Rates &amp; Payments'!$E$11:$E$22, MATCH($D345, 'Types, Rates &amp; Payments'!$C$11:$C$22, 0)), ""))</f>
        <v/>
      </c>
      <c r="K345" s="54"/>
      <c r="L345" s="53" t="str">
        <f>IF($O345="", "", IF($E345=$Y$5, IF($D345="", "", $D345), IF(IFERROR(INDEX('Types, Rates &amp; Payments'!$D$32:$D$39, MATCH($O345, 'Types, Rates &amp; Payments'!$C$32:$C$39, 0)), "")="", "", IFERROR(INDEX('Types, Rates &amp; Payments'!$D$32:$D$39, MATCH($O345, 'Types, Rates &amp; Payments'!$C$32:$C$39, 0)), ""))))</f>
        <v/>
      </c>
      <c r="M345" s="54"/>
      <c r="O345" s="11" t="str">
        <f t="shared" si="106"/>
        <v/>
      </c>
      <c r="Q345" s="64">
        <f t="shared" ca="1" si="107"/>
        <v>0</v>
      </c>
      <c r="S345" s="11" t="str">
        <f t="shared" si="108"/>
        <v>Jul 2020</v>
      </c>
      <c r="U345" s="11" t="str">
        <f t="shared" si="109"/>
        <v/>
      </c>
      <c r="W345" s="11" t="str">
        <f t="shared" si="110"/>
        <v/>
      </c>
      <c r="Y345" s="11" t="str">
        <f t="shared" si="111"/>
        <v/>
      </c>
      <c r="AA345" s="49" t="str">
        <f t="shared" ca="1" si="112"/>
        <v/>
      </c>
      <c r="AB345" s="46" t="str">
        <f t="shared" ca="1" si="113"/>
        <v/>
      </c>
      <c r="AD345" s="49" t="str">
        <f t="shared" ca="1" si="114"/>
        <v/>
      </c>
      <c r="AE345" s="46" t="str">
        <f t="shared" ca="1" si="115"/>
        <v/>
      </c>
      <c r="AG345" s="11" t="str">
        <f t="shared" si="116"/>
        <v>SH</v>
      </c>
      <c r="AH345" s="35" t="str">
        <f t="shared" si="101"/>
        <v/>
      </c>
      <c r="AI345" s="15" t="str">
        <f t="shared" si="117"/>
        <v/>
      </c>
      <c r="AJ345" s="15" t="str">
        <f t="shared" si="118"/>
        <v/>
      </c>
      <c r="AK345" s="38" t="str">
        <f t="shared" si="119"/>
        <v>X</v>
      </c>
    </row>
    <row r="346" spans="1:37" x14ac:dyDescent="0.25">
      <c r="A346" s="62" t="str">
        <f t="shared" ca="1" si="102"/>
        <v/>
      </c>
      <c r="B346" s="145">
        <f t="shared" si="103"/>
        <v>44044</v>
      </c>
      <c r="C346" s="62" t="str">
        <f t="shared" ca="1" si="104"/>
        <v/>
      </c>
      <c r="D346" s="159"/>
      <c r="E346" s="122" t="str">
        <f t="shared" si="105"/>
        <v/>
      </c>
      <c r="F346" s="163"/>
      <c r="G346" s="164"/>
      <c r="H346" s="54"/>
      <c r="I346" s="49" t="str">
        <f>IF($D346="", "", IFERROR(INDEX('Types, Rates &amp; Payments'!$D$11:$D$22, MATCH($D346, 'Types, Rates &amp; Payments'!$C$11:$C$22, 0))+$F346, ""))</f>
        <v/>
      </c>
      <c r="J346" s="46" t="str">
        <f>IF($D346="", "", IFERROR(INDEX('Types, Rates &amp; Payments'!$E$11:$E$22, MATCH($D346, 'Types, Rates &amp; Payments'!$C$11:$C$22, 0)), ""))</f>
        <v/>
      </c>
      <c r="K346" s="54"/>
      <c r="L346" s="53" t="str">
        <f>IF($O346="", "", IF($E346=$Y$5, IF($D346="", "", $D346), IF(IFERROR(INDEX('Types, Rates &amp; Payments'!$D$32:$D$39, MATCH($O346, 'Types, Rates &amp; Payments'!$C$32:$C$39, 0)), "")="", "", IFERROR(INDEX('Types, Rates &amp; Payments'!$D$32:$D$39, MATCH($O346, 'Types, Rates &amp; Payments'!$C$32:$C$39, 0)), ""))))</f>
        <v/>
      </c>
      <c r="M346" s="54"/>
      <c r="O346" s="11" t="str">
        <f t="shared" si="106"/>
        <v>Saturday</v>
      </c>
      <c r="Q346" s="64">
        <f t="shared" ca="1" si="107"/>
        <v>0</v>
      </c>
      <c r="S346" s="11" t="str">
        <f t="shared" si="108"/>
        <v>Aug 2020</v>
      </c>
      <c r="U346" s="11" t="str">
        <f t="shared" si="109"/>
        <v/>
      </c>
      <c r="W346" s="11" t="str">
        <f t="shared" si="110"/>
        <v/>
      </c>
      <c r="Y346" s="11" t="str">
        <f t="shared" si="111"/>
        <v/>
      </c>
      <c r="AA346" s="49" t="str">
        <f t="shared" ca="1" si="112"/>
        <v/>
      </c>
      <c r="AB346" s="46" t="str">
        <f t="shared" ca="1" si="113"/>
        <v/>
      </c>
      <c r="AD346" s="49" t="str">
        <f t="shared" ca="1" si="114"/>
        <v/>
      </c>
      <c r="AE346" s="46" t="str">
        <f t="shared" ca="1" si="115"/>
        <v/>
      </c>
      <c r="AG346" s="11" t="str">
        <f t="shared" si="116"/>
        <v>WE</v>
      </c>
      <c r="AH346" s="35" t="str">
        <f t="shared" si="101"/>
        <v/>
      </c>
      <c r="AI346" s="15" t="str">
        <f t="shared" si="117"/>
        <v>X</v>
      </c>
      <c r="AJ346" s="15" t="str">
        <f t="shared" si="118"/>
        <v/>
      </c>
      <c r="AK346" s="38" t="str">
        <f t="shared" si="119"/>
        <v/>
      </c>
    </row>
    <row r="347" spans="1:37" x14ac:dyDescent="0.25">
      <c r="A347" s="62" t="str">
        <f t="shared" ca="1" si="102"/>
        <v/>
      </c>
      <c r="B347" s="145">
        <f t="shared" si="103"/>
        <v>44045</v>
      </c>
      <c r="C347" s="62" t="str">
        <f t="shared" ca="1" si="104"/>
        <v/>
      </c>
      <c r="D347" s="159"/>
      <c r="E347" s="122" t="str">
        <f t="shared" si="105"/>
        <v/>
      </c>
      <c r="F347" s="163"/>
      <c r="G347" s="164"/>
      <c r="H347" s="54"/>
      <c r="I347" s="49" t="str">
        <f>IF($D347="", "", IFERROR(INDEX('Types, Rates &amp; Payments'!$D$11:$D$22, MATCH($D347, 'Types, Rates &amp; Payments'!$C$11:$C$22, 0))+$F347, ""))</f>
        <v/>
      </c>
      <c r="J347" s="46" t="str">
        <f>IF($D347="", "", IFERROR(INDEX('Types, Rates &amp; Payments'!$E$11:$E$22, MATCH($D347, 'Types, Rates &amp; Payments'!$C$11:$C$22, 0)), ""))</f>
        <v/>
      </c>
      <c r="K347" s="54"/>
      <c r="L347" s="53" t="str">
        <f>IF($O347="", "", IF($E347=$Y$5, IF($D347="", "", $D347), IF(IFERROR(INDEX('Types, Rates &amp; Payments'!$D$32:$D$39, MATCH($O347, 'Types, Rates &amp; Payments'!$C$32:$C$39, 0)), "")="", "", IFERROR(INDEX('Types, Rates &amp; Payments'!$D$32:$D$39, MATCH($O347, 'Types, Rates &amp; Payments'!$C$32:$C$39, 0)), ""))))</f>
        <v/>
      </c>
      <c r="M347" s="54"/>
      <c r="O347" s="11" t="str">
        <f t="shared" si="106"/>
        <v>Sunday</v>
      </c>
      <c r="Q347" s="64">
        <f t="shared" ca="1" si="107"/>
        <v>0</v>
      </c>
      <c r="S347" s="11" t="str">
        <f t="shared" si="108"/>
        <v>Aug 2020</v>
      </c>
      <c r="U347" s="11" t="str">
        <f t="shared" si="109"/>
        <v/>
      </c>
      <c r="W347" s="11" t="str">
        <f t="shared" si="110"/>
        <v/>
      </c>
      <c r="Y347" s="11" t="str">
        <f t="shared" si="111"/>
        <v/>
      </c>
      <c r="AA347" s="49" t="str">
        <f t="shared" ca="1" si="112"/>
        <v/>
      </c>
      <c r="AB347" s="46" t="str">
        <f t="shared" ca="1" si="113"/>
        <v/>
      </c>
      <c r="AD347" s="49" t="str">
        <f t="shared" ca="1" si="114"/>
        <v/>
      </c>
      <c r="AE347" s="46" t="str">
        <f t="shared" ca="1" si="115"/>
        <v/>
      </c>
      <c r="AG347" s="11" t="str">
        <f t="shared" si="116"/>
        <v>WE</v>
      </c>
      <c r="AH347" s="35" t="str">
        <f t="shared" si="101"/>
        <v/>
      </c>
      <c r="AI347" s="15" t="str">
        <f t="shared" si="117"/>
        <v>X</v>
      </c>
      <c r="AJ347" s="15" t="str">
        <f t="shared" si="118"/>
        <v/>
      </c>
      <c r="AK347" s="38" t="str">
        <f t="shared" si="119"/>
        <v/>
      </c>
    </row>
    <row r="348" spans="1:37" x14ac:dyDescent="0.25">
      <c r="A348" s="62" t="str">
        <f t="shared" ca="1" si="102"/>
        <v/>
      </c>
      <c r="B348" s="145">
        <f t="shared" si="103"/>
        <v>44046</v>
      </c>
      <c r="C348" s="62" t="str">
        <f t="shared" ca="1" si="104"/>
        <v/>
      </c>
      <c r="D348" s="159"/>
      <c r="E348" s="122" t="str">
        <f t="shared" si="105"/>
        <v/>
      </c>
      <c r="F348" s="163"/>
      <c r="G348" s="164"/>
      <c r="H348" s="54"/>
      <c r="I348" s="49" t="str">
        <f>IF($D348="", "", IFERROR(INDEX('Types, Rates &amp; Payments'!$D$11:$D$22, MATCH($D348, 'Types, Rates &amp; Payments'!$C$11:$C$22, 0))+$F348, ""))</f>
        <v/>
      </c>
      <c r="J348" s="46" t="str">
        <f>IF($D348="", "", IFERROR(INDEX('Types, Rates &amp; Payments'!$E$11:$E$22, MATCH($D348, 'Types, Rates &amp; Payments'!$C$11:$C$22, 0)), ""))</f>
        <v/>
      </c>
      <c r="K348" s="54"/>
      <c r="L348" s="53" t="str">
        <f>IF($O348="", "", IF($E348=$Y$5, IF($D348="", "", $D348), IF(IFERROR(INDEX('Types, Rates &amp; Payments'!$D$32:$D$39, MATCH($O348, 'Types, Rates &amp; Payments'!$C$32:$C$39, 0)), "")="", "", IFERROR(INDEX('Types, Rates &amp; Payments'!$D$32:$D$39, MATCH($O348, 'Types, Rates &amp; Payments'!$C$32:$C$39, 0)), ""))))</f>
        <v>Full Day</v>
      </c>
      <c r="M348" s="54"/>
      <c r="O348" s="11" t="str">
        <f t="shared" si="106"/>
        <v>Monday</v>
      </c>
      <c r="Q348" s="64">
        <f t="shared" ca="1" si="107"/>
        <v>0</v>
      </c>
      <c r="S348" s="11" t="str">
        <f t="shared" si="108"/>
        <v>Aug 2020</v>
      </c>
      <c r="U348" s="11" t="str">
        <f t="shared" si="109"/>
        <v/>
      </c>
      <c r="W348" s="11" t="str">
        <f t="shared" si="110"/>
        <v/>
      </c>
      <c r="Y348" s="11" t="str">
        <f t="shared" si="111"/>
        <v/>
      </c>
      <c r="AA348" s="49" t="str">
        <f t="shared" ca="1" si="112"/>
        <v/>
      </c>
      <c r="AB348" s="46" t="str">
        <f t="shared" ca="1" si="113"/>
        <v/>
      </c>
      <c r="AD348" s="49" t="str">
        <f t="shared" ca="1" si="114"/>
        <v/>
      </c>
      <c r="AE348" s="46" t="str">
        <f t="shared" ca="1" si="115"/>
        <v/>
      </c>
      <c r="AG348" s="11" t="str">
        <f t="shared" si="116"/>
        <v>OP</v>
      </c>
      <c r="AH348" s="35" t="str">
        <f t="shared" si="101"/>
        <v/>
      </c>
      <c r="AI348" s="15" t="str">
        <f t="shared" si="117"/>
        <v/>
      </c>
      <c r="AJ348" s="15" t="str">
        <f t="shared" si="118"/>
        <v/>
      </c>
      <c r="AK348" s="38" t="str">
        <f t="shared" si="119"/>
        <v/>
      </c>
    </row>
    <row r="349" spans="1:37" x14ac:dyDescent="0.25">
      <c r="A349" s="62" t="str">
        <f t="shared" ca="1" si="102"/>
        <v/>
      </c>
      <c r="B349" s="145">
        <f t="shared" si="103"/>
        <v>44047</v>
      </c>
      <c r="C349" s="62" t="str">
        <f t="shared" ca="1" si="104"/>
        <v/>
      </c>
      <c r="D349" s="159"/>
      <c r="E349" s="122" t="str">
        <f t="shared" si="105"/>
        <v/>
      </c>
      <c r="F349" s="163"/>
      <c r="G349" s="164"/>
      <c r="H349" s="54"/>
      <c r="I349" s="49" t="str">
        <f>IF($D349="", "", IFERROR(INDEX('Types, Rates &amp; Payments'!$D$11:$D$22, MATCH($D349, 'Types, Rates &amp; Payments'!$C$11:$C$22, 0))+$F349, ""))</f>
        <v/>
      </c>
      <c r="J349" s="46" t="str">
        <f>IF($D349="", "", IFERROR(INDEX('Types, Rates &amp; Payments'!$E$11:$E$22, MATCH($D349, 'Types, Rates &amp; Payments'!$C$11:$C$22, 0)), ""))</f>
        <v/>
      </c>
      <c r="K349" s="54"/>
      <c r="L349" s="53" t="str">
        <f>IF($O349="", "", IF($E349=$Y$5, IF($D349="", "", $D349), IF(IFERROR(INDEX('Types, Rates &amp; Payments'!$D$32:$D$39, MATCH($O349, 'Types, Rates &amp; Payments'!$C$32:$C$39, 0)), "")="", "", IFERROR(INDEX('Types, Rates &amp; Payments'!$D$32:$D$39, MATCH($O349, 'Types, Rates &amp; Payments'!$C$32:$C$39, 0)), ""))))</f>
        <v>Half Day</v>
      </c>
      <c r="M349" s="54"/>
      <c r="O349" s="11" t="str">
        <f t="shared" si="106"/>
        <v>Tuesday</v>
      </c>
      <c r="Q349" s="64">
        <f t="shared" ca="1" si="107"/>
        <v>0</v>
      </c>
      <c r="S349" s="11" t="str">
        <f t="shared" si="108"/>
        <v>Aug 2020</v>
      </c>
      <c r="U349" s="11" t="str">
        <f t="shared" si="109"/>
        <v/>
      </c>
      <c r="W349" s="11" t="str">
        <f t="shared" si="110"/>
        <v/>
      </c>
      <c r="Y349" s="11" t="str">
        <f t="shared" si="111"/>
        <v/>
      </c>
      <c r="AA349" s="49" t="str">
        <f t="shared" ca="1" si="112"/>
        <v/>
      </c>
      <c r="AB349" s="46" t="str">
        <f t="shared" ca="1" si="113"/>
        <v/>
      </c>
      <c r="AD349" s="49" t="str">
        <f t="shared" ca="1" si="114"/>
        <v/>
      </c>
      <c r="AE349" s="46" t="str">
        <f t="shared" ca="1" si="115"/>
        <v/>
      </c>
      <c r="AG349" s="11" t="str">
        <f t="shared" si="116"/>
        <v>OP</v>
      </c>
      <c r="AH349" s="35" t="str">
        <f t="shared" si="101"/>
        <v/>
      </c>
      <c r="AI349" s="15" t="str">
        <f t="shared" si="117"/>
        <v/>
      </c>
      <c r="AJ349" s="15" t="str">
        <f t="shared" si="118"/>
        <v/>
      </c>
      <c r="AK349" s="38" t="str">
        <f t="shared" si="119"/>
        <v/>
      </c>
    </row>
    <row r="350" spans="1:37" x14ac:dyDescent="0.25">
      <c r="A350" s="62" t="str">
        <f t="shared" ca="1" si="102"/>
        <v/>
      </c>
      <c r="B350" s="145">
        <f t="shared" si="103"/>
        <v>44048</v>
      </c>
      <c r="C350" s="62" t="str">
        <f t="shared" ca="1" si="104"/>
        <v/>
      </c>
      <c r="D350" s="159"/>
      <c r="E350" s="122" t="str">
        <f t="shared" si="105"/>
        <v/>
      </c>
      <c r="F350" s="163"/>
      <c r="G350" s="164"/>
      <c r="H350" s="54"/>
      <c r="I350" s="49" t="str">
        <f>IF($D350="", "", IFERROR(INDEX('Types, Rates &amp; Payments'!$D$11:$D$22, MATCH($D350, 'Types, Rates &amp; Payments'!$C$11:$C$22, 0))+$F350, ""))</f>
        <v/>
      </c>
      <c r="J350" s="46" t="str">
        <f>IF($D350="", "", IFERROR(INDEX('Types, Rates &amp; Payments'!$E$11:$E$22, MATCH($D350, 'Types, Rates &amp; Payments'!$C$11:$C$22, 0)), ""))</f>
        <v/>
      </c>
      <c r="K350" s="54"/>
      <c r="L350" s="53" t="str">
        <f>IF($O350="", "", IF($E350=$Y$5, IF($D350="", "", $D350), IF(IFERROR(INDEX('Types, Rates &amp; Payments'!$D$32:$D$39, MATCH($O350, 'Types, Rates &amp; Payments'!$C$32:$C$39, 0)), "")="", "", IFERROR(INDEX('Types, Rates &amp; Payments'!$D$32:$D$39, MATCH($O350, 'Types, Rates &amp; Payments'!$C$32:$C$39, 0)), ""))))</f>
        <v>Full Day</v>
      </c>
      <c r="M350" s="54"/>
      <c r="O350" s="11" t="str">
        <f t="shared" si="106"/>
        <v>Wednesday</v>
      </c>
      <c r="Q350" s="64">
        <f t="shared" ca="1" si="107"/>
        <v>0</v>
      </c>
      <c r="S350" s="11" t="str">
        <f t="shared" si="108"/>
        <v>Aug 2020</v>
      </c>
      <c r="U350" s="11" t="str">
        <f t="shared" si="109"/>
        <v/>
      </c>
      <c r="W350" s="11" t="str">
        <f t="shared" si="110"/>
        <v/>
      </c>
      <c r="Y350" s="11" t="str">
        <f t="shared" si="111"/>
        <v/>
      </c>
      <c r="AA350" s="49" t="str">
        <f t="shared" ca="1" si="112"/>
        <v/>
      </c>
      <c r="AB350" s="46" t="str">
        <f t="shared" ca="1" si="113"/>
        <v/>
      </c>
      <c r="AD350" s="49" t="str">
        <f t="shared" ca="1" si="114"/>
        <v/>
      </c>
      <c r="AE350" s="46" t="str">
        <f t="shared" ca="1" si="115"/>
        <v/>
      </c>
      <c r="AG350" s="11" t="str">
        <f t="shared" si="116"/>
        <v>OP</v>
      </c>
      <c r="AH350" s="35" t="str">
        <f t="shared" si="101"/>
        <v/>
      </c>
      <c r="AI350" s="15" t="str">
        <f t="shared" si="117"/>
        <v/>
      </c>
      <c r="AJ350" s="15" t="str">
        <f t="shared" si="118"/>
        <v/>
      </c>
      <c r="AK350" s="38" t="str">
        <f t="shared" si="119"/>
        <v/>
      </c>
    </row>
    <row r="351" spans="1:37" x14ac:dyDescent="0.25">
      <c r="A351" s="62" t="str">
        <f t="shared" ca="1" si="102"/>
        <v/>
      </c>
      <c r="B351" s="145">
        <f t="shared" si="103"/>
        <v>44049</v>
      </c>
      <c r="C351" s="62" t="str">
        <f t="shared" ca="1" si="104"/>
        <v/>
      </c>
      <c r="D351" s="159"/>
      <c r="E351" s="122" t="str">
        <f t="shared" si="105"/>
        <v/>
      </c>
      <c r="F351" s="163"/>
      <c r="G351" s="164"/>
      <c r="H351" s="54"/>
      <c r="I351" s="49" t="str">
        <f>IF($D351="", "", IFERROR(INDEX('Types, Rates &amp; Payments'!$D$11:$D$22, MATCH($D351, 'Types, Rates &amp; Payments'!$C$11:$C$22, 0))+$F351, ""))</f>
        <v/>
      </c>
      <c r="J351" s="46" t="str">
        <f>IF($D351="", "", IFERROR(INDEX('Types, Rates &amp; Payments'!$E$11:$E$22, MATCH($D351, 'Types, Rates &amp; Payments'!$C$11:$C$22, 0)), ""))</f>
        <v/>
      </c>
      <c r="K351" s="54"/>
      <c r="L351" s="53" t="str">
        <f>IF($O351="", "", IF($E351=$Y$5, IF($D351="", "", $D351), IF(IFERROR(INDEX('Types, Rates &amp; Payments'!$D$32:$D$39, MATCH($O351, 'Types, Rates &amp; Payments'!$C$32:$C$39, 0)), "")="", "", IFERROR(INDEX('Types, Rates &amp; Payments'!$D$32:$D$39, MATCH($O351, 'Types, Rates &amp; Payments'!$C$32:$C$39, 0)), ""))))</f>
        <v/>
      </c>
      <c r="M351" s="54"/>
      <c r="O351" s="11" t="str">
        <f t="shared" si="106"/>
        <v/>
      </c>
      <c r="Q351" s="64">
        <f t="shared" ca="1" si="107"/>
        <v>0</v>
      </c>
      <c r="S351" s="11" t="str">
        <f t="shared" si="108"/>
        <v>Aug 2020</v>
      </c>
      <c r="U351" s="11" t="str">
        <f t="shared" si="109"/>
        <v/>
      </c>
      <c r="W351" s="11" t="str">
        <f t="shared" si="110"/>
        <v/>
      </c>
      <c r="Y351" s="11" t="str">
        <f t="shared" si="111"/>
        <v/>
      </c>
      <c r="AA351" s="49" t="str">
        <f t="shared" ca="1" si="112"/>
        <v/>
      </c>
      <c r="AB351" s="46" t="str">
        <f t="shared" ca="1" si="113"/>
        <v/>
      </c>
      <c r="AD351" s="49" t="str">
        <f t="shared" ca="1" si="114"/>
        <v/>
      </c>
      <c r="AE351" s="46" t="str">
        <f t="shared" ca="1" si="115"/>
        <v/>
      </c>
      <c r="AG351" s="11" t="str">
        <f t="shared" si="116"/>
        <v>CL</v>
      </c>
      <c r="AH351" s="35" t="str">
        <f t="shared" si="101"/>
        <v/>
      </c>
      <c r="AI351" s="15" t="str">
        <f t="shared" si="117"/>
        <v/>
      </c>
      <c r="AJ351" s="15" t="str">
        <f t="shared" si="118"/>
        <v>X</v>
      </c>
      <c r="AK351" s="38" t="str">
        <f t="shared" si="119"/>
        <v/>
      </c>
    </row>
    <row r="352" spans="1:37" x14ac:dyDescent="0.25">
      <c r="A352" s="62" t="str">
        <f t="shared" ca="1" si="102"/>
        <v/>
      </c>
      <c r="B352" s="145">
        <f t="shared" si="103"/>
        <v>44050</v>
      </c>
      <c r="C352" s="62" t="str">
        <f t="shared" ca="1" si="104"/>
        <v/>
      </c>
      <c r="D352" s="159"/>
      <c r="E352" s="122" t="str">
        <f t="shared" si="105"/>
        <v/>
      </c>
      <c r="F352" s="163"/>
      <c r="G352" s="164"/>
      <c r="H352" s="54"/>
      <c r="I352" s="49" t="str">
        <f>IF($D352="", "", IFERROR(INDEX('Types, Rates &amp; Payments'!$D$11:$D$22, MATCH($D352, 'Types, Rates &amp; Payments'!$C$11:$C$22, 0))+$F352, ""))</f>
        <v/>
      </c>
      <c r="J352" s="46" t="str">
        <f>IF($D352="", "", IFERROR(INDEX('Types, Rates &amp; Payments'!$E$11:$E$22, MATCH($D352, 'Types, Rates &amp; Payments'!$C$11:$C$22, 0)), ""))</f>
        <v/>
      </c>
      <c r="K352" s="54"/>
      <c r="L352" s="53" t="str">
        <f>IF($O352="", "", IF($E352=$Y$5, IF($D352="", "", $D352), IF(IFERROR(INDEX('Types, Rates &amp; Payments'!$D$32:$D$39, MATCH($O352, 'Types, Rates &amp; Payments'!$C$32:$C$39, 0)), "")="", "", IFERROR(INDEX('Types, Rates &amp; Payments'!$D$32:$D$39, MATCH($O352, 'Types, Rates &amp; Payments'!$C$32:$C$39, 0)), ""))))</f>
        <v>Half Day</v>
      </c>
      <c r="M352" s="54"/>
      <c r="O352" s="11" t="str">
        <f t="shared" si="106"/>
        <v>Friday</v>
      </c>
      <c r="Q352" s="64">
        <f t="shared" ca="1" si="107"/>
        <v>0</v>
      </c>
      <c r="S352" s="11" t="str">
        <f t="shared" si="108"/>
        <v>Aug 2020</v>
      </c>
      <c r="U352" s="11" t="str">
        <f t="shared" si="109"/>
        <v/>
      </c>
      <c r="W352" s="11" t="str">
        <f t="shared" si="110"/>
        <v/>
      </c>
      <c r="Y352" s="11" t="str">
        <f t="shared" si="111"/>
        <v/>
      </c>
      <c r="AA352" s="49" t="str">
        <f t="shared" ca="1" si="112"/>
        <v/>
      </c>
      <c r="AB352" s="46" t="str">
        <f t="shared" ca="1" si="113"/>
        <v/>
      </c>
      <c r="AD352" s="49" t="str">
        <f t="shared" ca="1" si="114"/>
        <v/>
      </c>
      <c r="AE352" s="46" t="str">
        <f t="shared" ca="1" si="115"/>
        <v/>
      </c>
      <c r="AG352" s="11" t="str">
        <f t="shared" si="116"/>
        <v>OP</v>
      </c>
      <c r="AH352" s="35" t="str">
        <f t="shared" si="101"/>
        <v/>
      </c>
      <c r="AI352" s="15" t="str">
        <f t="shared" si="117"/>
        <v/>
      </c>
      <c r="AJ352" s="15" t="str">
        <f t="shared" si="118"/>
        <v/>
      </c>
      <c r="AK352" s="38" t="str">
        <f t="shared" si="119"/>
        <v/>
      </c>
    </row>
    <row r="353" spans="1:37" x14ac:dyDescent="0.25">
      <c r="A353" s="62" t="str">
        <f t="shared" ca="1" si="102"/>
        <v/>
      </c>
      <c r="B353" s="145">
        <f t="shared" si="103"/>
        <v>44051</v>
      </c>
      <c r="C353" s="62" t="str">
        <f t="shared" ca="1" si="104"/>
        <v/>
      </c>
      <c r="D353" s="159"/>
      <c r="E353" s="122" t="str">
        <f t="shared" si="105"/>
        <v/>
      </c>
      <c r="F353" s="163"/>
      <c r="G353" s="164"/>
      <c r="H353" s="54"/>
      <c r="I353" s="49" t="str">
        <f>IF($D353="", "", IFERROR(INDEX('Types, Rates &amp; Payments'!$D$11:$D$22, MATCH($D353, 'Types, Rates &amp; Payments'!$C$11:$C$22, 0))+$F353, ""))</f>
        <v/>
      </c>
      <c r="J353" s="46" t="str">
        <f>IF($D353="", "", IFERROR(INDEX('Types, Rates &amp; Payments'!$E$11:$E$22, MATCH($D353, 'Types, Rates &amp; Payments'!$C$11:$C$22, 0)), ""))</f>
        <v/>
      </c>
      <c r="K353" s="54"/>
      <c r="L353" s="53" t="str">
        <f>IF($O353="", "", IF($E353=$Y$5, IF($D353="", "", $D353), IF(IFERROR(INDEX('Types, Rates &amp; Payments'!$D$32:$D$39, MATCH($O353, 'Types, Rates &amp; Payments'!$C$32:$C$39, 0)), "")="", "", IFERROR(INDEX('Types, Rates &amp; Payments'!$D$32:$D$39, MATCH($O353, 'Types, Rates &amp; Payments'!$C$32:$C$39, 0)), ""))))</f>
        <v/>
      </c>
      <c r="M353" s="54"/>
      <c r="O353" s="11" t="str">
        <f t="shared" si="106"/>
        <v>Saturday</v>
      </c>
      <c r="Q353" s="64">
        <f t="shared" ca="1" si="107"/>
        <v>0</v>
      </c>
      <c r="S353" s="11" t="str">
        <f t="shared" si="108"/>
        <v>Aug 2020</v>
      </c>
      <c r="U353" s="11" t="str">
        <f t="shared" si="109"/>
        <v/>
      </c>
      <c r="W353" s="11" t="str">
        <f t="shared" si="110"/>
        <v/>
      </c>
      <c r="Y353" s="11" t="str">
        <f t="shared" si="111"/>
        <v/>
      </c>
      <c r="AA353" s="49" t="str">
        <f t="shared" ca="1" si="112"/>
        <v/>
      </c>
      <c r="AB353" s="46" t="str">
        <f t="shared" ca="1" si="113"/>
        <v/>
      </c>
      <c r="AD353" s="49" t="str">
        <f t="shared" ca="1" si="114"/>
        <v/>
      </c>
      <c r="AE353" s="46" t="str">
        <f t="shared" ca="1" si="115"/>
        <v/>
      </c>
      <c r="AG353" s="11" t="str">
        <f t="shared" si="116"/>
        <v>WE</v>
      </c>
      <c r="AH353" s="35" t="str">
        <f t="shared" si="101"/>
        <v/>
      </c>
      <c r="AI353" s="15" t="str">
        <f t="shared" si="117"/>
        <v>X</v>
      </c>
      <c r="AJ353" s="15" t="str">
        <f t="shared" si="118"/>
        <v/>
      </c>
      <c r="AK353" s="38" t="str">
        <f t="shared" si="119"/>
        <v/>
      </c>
    </row>
    <row r="354" spans="1:37" x14ac:dyDescent="0.25">
      <c r="A354" s="62" t="str">
        <f t="shared" ca="1" si="102"/>
        <v/>
      </c>
      <c r="B354" s="145">
        <f t="shared" si="103"/>
        <v>44052</v>
      </c>
      <c r="C354" s="62" t="str">
        <f t="shared" ca="1" si="104"/>
        <v/>
      </c>
      <c r="D354" s="159"/>
      <c r="E354" s="122" t="str">
        <f t="shared" si="105"/>
        <v/>
      </c>
      <c r="F354" s="163"/>
      <c r="G354" s="164"/>
      <c r="H354" s="54"/>
      <c r="I354" s="49" t="str">
        <f>IF($D354="", "", IFERROR(INDEX('Types, Rates &amp; Payments'!$D$11:$D$22, MATCH($D354, 'Types, Rates &amp; Payments'!$C$11:$C$22, 0))+$F354, ""))</f>
        <v/>
      </c>
      <c r="J354" s="46" t="str">
        <f>IF($D354="", "", IFERROR(INDEX('Types, Rates &amp; Payments'!$E$11:$E$22, MATCH($D354, 'Types, Rates &amp; Payments'!$C$11:$C$22, 0)), ""))</f>
        <v/>
      </c>
      <c r="K354" s="54"/>
      <c r="L354" s="53" t="str">
        <f>IF($O354="", "", IF($E354=$Y$5, IF($D354="", "", $D354), IF(IFERROR(INDEX('Types, Rates &amp; Payments'!$D$32:$D$39, MATCH($O354, 'Types, Rates &amp; Payments'!$C$32:$C$39, 0)), "")="", "", IFERROR(INDEX('Types, Rates &amp; Payments'!$D$32:$D$39, MATCH($O354, 'Types, Rates &amp; Payments'!$C$32:$C$39, 0)), ""))))</f>
        <v/>
      </c>
      <c r="M354" s="54"/>
      <c r="O354" s="11" t="str">
        <f t="shared" si="106"/>
        <v>Sunday</v>
      </c>
      <c r="Q354" s="64">
        <f t="shared" ca="1" si="107"/>
        <v>0</v>
      </c>
      <c r="S354" s="11" t="str">
        <f t="shared" si="108"/>
        <v>Aug 2020</v>
      </c>
      <c r="U354" s="11" t="str">
        <f t="shared" si="109"/>
        <v/>
      </c>
      <c r="W354" s="11" t="str">
        <f t="shared" si="110"/>
        <v/>
      </c>
      <c r="Y354" s="11" t="str">
        <f t="shared" si="111"/>
        <v/>
      </c>
      <c r="AA354" s="49" t="str">
        <f t="shared" ca="1" si="112"/>
        <v/>
      </c>
      <c r="AB354" s="46" t="str">
        <f t="shared" ca="1" si="113"/>
        <v/>
      </c>
      <c r="AD354" s="49" t="str">
        <f t="shared" ca="1" si="114"/>
        <v/>
      </c>
      <c r="AE354" s="46" t="str">
        <f t="shared" ca="1" si="115"/>
        <v/>
      </c>
      <c r="AG354" s="11" t="str">
        <f t="shared" si="116"/>
        <v>WE</v>
      </c>
      <c r="AH354" s="35" t="str">
        <f t="shared" si="101"/>
        <v/>
      </c>
      <c r="AI354" s="15" t="str">
        <f t="shared" si="117"/>
        <v>X</v>
      </c>
      <c r="AJ354" s="15" t="str">
        <f t="shared" si="118"/>
        <v/>
      </c>
      <c r="AK354" s="38" t="str">
        <f t="shared" si="119"/>
        <v/>
      </c>
    </row>
    <row r="355" spans="1:37" x14ac:dyDescent="0.25">
      <c r="A355" s="62" t="str">
        <f t="shared" ca="1" si="102"/>
        <v/>
      </c>
      <c r="B355" s="145">
        <f t="shared" si="103"/>
        <v>44053</v>
      </c>
      <c r="C355" s="62" t="str">
        <f t="shared" ca="1" si="104"/>
        <v/>
      </c>
      <c r="D355" s="159"/>
      <c r="E355" s="122" t="str">
        <f t="shared" si="105"/>
        <v/>
      </c>
      <c r="F355" s="163"/>
      <c r="G355" s="164"/>
      <c r="H355" s="54"/>
      <c r="I355" s="49" t="str">
        <f>IF($D355="", "", IFERROR(INDEX('Types, Rates &amp; Payments'!$D$11:$D$22, MATCH($D355, 'Types, Rates &amp; Payments'!$C$11:$C$22, 0))+$F355, ""))</f>
        <v/>
      </c>
      <c r="J355" s="46" t="str">
        <f>IF($D355="", "", IFERROR(INDEX('Types, Rates &amp; Payments'!$E$11:$E$22, MATCH($D355, 'Types, Rates &amp; Payments'!$C$11:$C$22, 0)), ""))</f>
        <v/>
      </c>
      <c r="K355" s="54"/>
      <c r="L355" s="53" t="str">
        <f>IF($O355="", "", IF($E355=$Y$5, IF($D355="", "", $D355), IF(IFERROR(INDEX('Types, Rates &amp; Payments'!$D$32:$D$39, MATCH($O355, 'Types, Rates &amp; Payments'!$C$32:$C$39, 0)), "")="", "", IFERROR(INDEX('Types, Rates &amp; Payments'!$D$32:$D$39, MATCH($O355, 'Types, Rates &amp; Payments'!$C$32:$C$39, 0)), ""))))</f>
        <v>Full Day</v>
      </c>
      <c r="M355" s="54"/>
      <c r="O355" s="11" t="str">
        <f t="shared" si="106"/>
        <v>Monday</v>
      </c>
      <c r="Q355" s="64">
        <f t="shared" ca="1" si="107"/>
        <v>0</v>
      </c>
      <c r="S355" s="11" t="str">
        <f t="shared" si="108"/>
        <v>Aug 2020</v>
      </c>
      <c r="U355" s="11" t="str">
        <f t="shared" si="109"/>
        <v/>
      </c>
      <c r="W355" s="11" t="str">
        <f t="shared" si="110"/>
        <v/>
      </c>
      <c r="Y355" s="11" t="str">
        <f t="shared" si="111"/>
        <v/>
      </c>
      <c r="AA355" s="49" t="str">
        <f t="shared" ca="1" si="112"/>
        <v/>
      </c>
      <c r="AB355" s="46" t="str">
        <f t="shared" ca="1" si="113"/>
        <v/>
      </c>
      <c r="AD355" s="49" t="str">
        <f t="shared" ca="1" si="114"/>
        <v/>
      </c>
      <c r="AE355" s="46" t="str">
        <f t="shared" ca="1" si="115"/>
        <v/>
      </c>
      <c r="AG355" s="11" t="str">
        <f t="shared" si="116"/>
        <v>OP</v>
      </c>
      <c r="AH355" s="35" t="str">
        <f t="shared" si="101"/>
        <v/>
      </c>
      <c r="AI355" s="15" t="str">
        <f t="shared" si="117"/>
        <v/>
      </c>
      <c r="AJ355" s="15" t="str">
        <f t="shared" si="118"/>
        <v/>
      </c>
      <c r="AK355" s="38" t="str">
        <f t="shared" si="119"/>
        <v/>
      </c>
    </row>
    <row r="356" spans="1:37" x14ac:dyDescent="0.25">
      <c r="A356" s="62" t="str">
        <f t="shared" ca="1" si="102"/>
        <v/>
      </c>
      <c r="B356" s="145">
        <f t="shared" si="103"/>
        <v>44054</v>
      </c>
      <c r="C356" s="62" t="str">
        <f t="shared" ca="1" si="104"/>
        <v/>
      </c>
      <c r="D356" s="159"/>
      <c r="E356" s="122" t="str">
        <f t="shared" si="105"/>
        <v/>
      </c>
      <c r="F356" s="163"/>
      <c r="G356" s="164"/>
      <c r="H356" s="54"/>
      <c r="I356" s="49" t="str">
        <f>IF($D356="", "", IFERROR(INDEX('Types, Rates &amp; Payments'!$D$11:$D$22, MATCH($D356, 'Types, Rates &amp; Payments'!$C$11:$C$22, 0))+$F356, ""))</f>
        <v/>
      </c>
      <c r="J356" s="46" t="str">
        <f>IF($D356="", "", IFERROR(INDEX('Types, Rates &amp; Payments'!$E$11:$E$22, MATCH($D356, 'Types, Rates &amp; Payments'!$C$11:$C$22, 0)), ""))</f>
        <v/>
      </c>
      <c r="K356" s="54"/>
      <c r="L356" s="53" t="str">
        <f>IF($O356="", "", IF($E356=$Y$5, IF($D356="", "", $D356), IF(IFERROR(INDEX('Types, Rates &amp; Payments'!$D$32:$D$39, MATCH($O356, 'Types, Rates &amp; Payments'!$C$32:$C$39, 0)), "")="", "", IFERROR(INDEX('Types, Rates &amp; Payments'!$D$32:$D$39, MATCH($O356, 'Types, Rates &amp; Payments'!$C$32:$C$39, 0)), ""))))</f>
        <v>Half Day</v>
      </c>
      <c r="M356" s="54"/>
      <c r="O356" s="11" t="str">
        <f t="shared" si="106"/>
        <v>Tuesday</v>
      </c>
      <c r="Q356" s="64">
        <f t="shared" ca="1" si="107"/>
        <v>0</v>
      </c>
      <c r="S356" s="11" t="str">
        <f t="shared" si="108"/>
        <v>Aug 2020</v>
      </c>
      <c r="U356" s="11" t="str">
        <f t="shared" si="109"/>
        <v/>
      </c>
      <c r="W356" s="11" t="str">
        <f t="shared" si="110"/>
        <v/>
      </c>
      <c r="Y356" s="11" t="str">
        <f t="shared" si="111"/>
        <v/>
      </c>
      <c r="AA356" s="49" t="str">
        <f t="shared" ca="1" si="112"/>
        <v/>
      </c>
      <c r="AB356" s="46" t="str">
        <f t="shared" ca="1" si="113"/>
        <v/>
      </c>
      <c r="AD356" s="49" t="str">
        <f t="shared" ca="1" si="114"/>
        <v/>
      </c>
      <c r="AE356" s="46" t="str">
        <f t="shared" ca="1" si="115"/>
        <v/>
      </c>
      <c r="AG356" s="11" t="str">
        <f t="shared" si="116"/>
        <v>OP</v>
      </c>
      <c r="AH356" s="35" t="str">
        <f t="shared" si="101"/>
        <v/>
      </c>
      <c r="AI356" s="15" t="str">
        <f t="shared" si="117"/>
        <v/>
      </c>
      <c r="AJ356" s="15" t="str">
        <f t="shared" si="118"/>
        <v/>
      </c>
      <c r="AK356" s="38" t="str">
        <f t="shared" si="119"/>
        <v/>
      </c>
    </row>
    <row r="357" spans="1:37" x14ac:dyDescent="0.25">
      <c r="A357" s="62" t="str">
        <f t="shared" ca="1" si="102"/>
        <v/>
      </c>
      <c r="B357" s="145">
        <f t="shared" si="103"/>
        <v>44055</v>
      </c>
      <c r="C357" s="62" t="str">
        <f t="shared" ca="1" si="104"/>
        <v/>
      </c>
      <c r="D357" s="159"/>
      <c r="E357" s="122" t="str">
        <f t="shared" si="105"/>
        <v/>
      </c>
      <c r="F357" s="163"/>
      <c r="G357" s="164"/>
      <c r="H357" s="54"/>
      <c r="I357" s="49" t="str">
        <f>IF($D357="", "", IFERROR(INDEX('Types, Rates &amp; Payments'!$D$11:$D$22, MATCH($D357, 'Types, Rates &amp; Payments'!$C$11:$C$22, 0))+$F357, ""))</f>
        <v/>
      </c>
      <c r="J357" s="46" t="str">
        <f>IF($D357="", "", IFERROR(INDEX('Types, Rates &amp; Payments'!$E$11:$E$22, MATCH($D357, 'Types, Rates &amp; Payments'!$C$11:$C$22, 0)), ""))</f>
        <v/>
      </c>
      <c r="K357" s="54"/>
      <c r="L357" s="53" t="str">
        <f>IF($O357="", "", IF($E357=$Y$5, IF($D357="", "", $D357), IF(IFERROR(INDEX('Types, Rates &amp; Payments'!$D$32:$D$39, MATCH($O357, 'Types, Rates &amp; Payments'!$C$32:$C$39, 0)), "")="", "", IFERROR(INDEX('Types, Rates &amp; Payments'!$D$32:$D$39, MATCH($O357, 'Types, Rates &amp; Payments'!$C$32:$C$39, 0)), ""))))</f>
        <v>Full Day</v>
      </c>
      <c r="M357" s="54"/>
      <c r="O357" s="11" t="str">
        <f t="shared" si="106"/>
        <v>Wednesday</v>
      </c>
      <c r="Q357" s="64">
        <f t="shared" ca="1" si="107"/>
        <v>0</v>
      </c>
      <c r="S357" s="11" t="str">
        <f t="shared" si="108"/>
        <v>Aug 2020</v>
      </c>
      <c r="U357" s="11" t="str">
        <f t="shared" si="109"/>
        <v/>
      </c>
      <c r="W357" s="11" t="str">
        <f t="shared" si="110"/>
        <v/>
      </c>
      <c r="Y357" s="11" t="str">
        <f t="shared" si="111"/>
        <v/>
      </c>
      <c r="AA357" s="49" t="str">
        <f t="shared" ca="1" si="112"/>
        <v/>
      </c>
      <c r="AB357" s="46" t="str">
        <f t="shared" ca="1" si="113"/>
        <v/>
      </c>
      <c r="AD357" s="49" t="str">
        <f t="shared" ca="1" si="114"/>
        <v/>
      </c>
      <c r="AE357" s="46" t="str">
        <f t="shared" ca="1" si="115"/>
        <v/>
      </c>
      <c r="AG357" s="11" t="str">
        <f t="shared" si="116"/>
        <v>OP</v>
      </c>
      <c r="AH357" s="35" t="str">
        <f t="shared" si="101"/>
        <v/>
      </c>
      <c r="AI357" s="15" t="str">
        <f t="shared" si="117"/>
        <v/>
      </c>
      <c r="AJ357" s="15" t="str">
        <f t="shared" si="118"/>
        <v/>
      </c>
      <c r="AK357" s="38" t="str">
        <f t="shared" si="119"/>
        <v/>
      </c>
    </row>
    <row r="358" spans="1:37" x14ac:dyDescent="0.25">
      <c r="A358" s="62" t="str">
        <f t="shared" ca="1" si="102"/>
        <v/>
      </c>
      <c r="B358" s="145">
        <f t="shared" si="103"/>
        <v>44056</v>
      </c>
      <c r="C358" s="62" t="str">
        <f t="shared" ca="1" si="104"/>
        <v/>
      </c>
      <c r="D358" s="159"/>
      <c r="E358" s="122" t="str">
        <f t="shared" si="105"/>
        <v/>
      </c>
      <c r="F358" s="163"/>
      <c r="G358" s="164"/>
      <c r="H358" s="54"/>
      <c r="I358" s="49" t="str">
        <f>IF($D358="", "", IFERROR(INDEX('Types, Rates &amp; Payments'!$D$11:$D$22, MATCH($D358, 'Types, Rates &amp; Payments'!$C$11:$C$22, 0))+$F358, ""))</f>
        <v/>
      </c>
      <c r="J358" s="46" t="str">
        <f>IF($D358="", "", IFERROR(INDEX('Types, Rates &amp; Payments'!$E$11:$E$22, MATCH($D358, 'Types, Rates &amp; Payments'!$C$11:$C$22, 0)), ""))</f>
        <v/>
      </c>
      <c r="K358" s="54"/>
      <c r="L358" s="53" t="str">
        <f>IF($O358="", "", IF($E358=$Y$5, IF($D358="", "", $D358), IF(IFERROR(INDEX('Types, Rates &amp; Payments'!$D$32:$D$39, MATCH($O358, 'Types, Rates &amp; Payments'!$C$32:$C$39, 0)), "")="", "", IFERROR(INDEX('Types, Rates &amp; Payments'!$D$32:$D$39, MATCH($O358, 'Types, Rates &amp; Payments'!$C$32:$C$39, 0)), ""))))</f>
        <v/>
      </c>
      <c r="M358" s="54"/>
      <c r="O358" s="11" t="str">
        <f t="shared" si="106"/>
        <v/>
      </c>
      <c r="Q358" s="64">
        <f t="shared" ca="1" si="107"/>
        <v>0</v>
      </c>
      <c r="S358" s="11" t="str">
        <f t="shared" si="108"/>
        <v>Aug 2020</v>
      </c>
      <c r="U358" s="11" t="str">
        <f t="shared" si="109"/>
        <v/>
      </c>
      <c r="W358" s="11" t="str">
        <f t="shared" si="110"/>
        <v/>
      </c>
      <c r="Y358" s="11" t="str">
        <f t="shared" si="111"/>
        <v/>
      </c>
      <c r="AA358" s="49" t="str">
        <f t="shared" ca="1" si="112"/>
        <v/>
      </c>
      <c r="AB358" s="46" t="str">
        <f t="shared" ca="1" si="113"/>
        <v/>
      </c>
      <c r="AD358" s="49" t="str">
        <f t="shared" ca="1" si="114"/>
        <v/>
      </c>
      <c r="AE358" s="46" t="str">
        <f t="shared" ca="1" si="115"/>
        <v/>
      </c>
      <c r="AG358" s="11" t="str">
        <f t="shared" si="116"/>
        <v>CL</v>
      </c>
      <c r="AH358" s="35" t="str">
        <f t="shared" si="101"/>
        <v/>
      </c>
      <c r="AI358" s="15" t="str">
        <f t="shared" si="117"/>
        <v/>
      </c>
      <c r="AJ358" s="15" t="str">
        <f t="shared" si="118"/>
        <v>X</v>
      </c>
      <c r="AK358" s="38" t="str">
        <f t="shared" si="119"/>
        <v/>
      </c>
    </row>
    <row r="359" spans="1:37" x14ac:dyDescent="0.25">
      <c r="A359" s="62" t="str">
        <f t="shared" ca="1" si="102"/>
        <v/>
      </c>
      <c r="B359" s="145">
        <f t="shared" si="103"/>
        <v>44057</v>
      </c>
      <c r="C359" s="62" t="str">
        <f t="shared" ca="1" si="104"/>
        <v/>
      </c>
      <c r="D359" s="159"/>
      <c r="E359" s="122" t="str">
        <f t="shared" si="105"/>
        <v/>
      </c>
      <c r="F359" s="163"/>
      <c r="G359" s="164"/>
      <c r="H359" s="54"/>
      <c r="I359" s="49" t="str">
        <f>IF($D359="", "", IFERROR(INDEX('Types, Rates &amp; Payments'!$D$11:$D$22, MATCH($D359, 'Types, Rates &amp; Payments'!$C$11:$C$22, 0))+$F359, ""))</f>
        <v/>
      </c>
      <c r="J359" s="46" t="str">
        <f>IF($D359="", "", IFERROR(INDEX('Types, Rates &amp; Payments'!$E$11:$E$22, MATCH($D359, 'Types, Rates &amp; Payments'!$C$11:$C$22, 0)), ""))</f>
        <v/>
      </c>
      <c r="K359" s="54"/>
      <c r="L359" s="53" t="str">
        <f>IF($O359="", "", IF($E359=$Y$5, IF($D359="", "", $D359), IF(IFERROR(INDEX('Types, Rates &amp; Payments'!$D$32:$D$39, MATCH($O359, 'Types, Rates &amp; Payments'!$C$32:$C$39, 0)), "")="", "", IFERROR(INDEX('Types, Rates &amp; Payments'!$D$32:$D$39, MATCH($O359, 'Types, Rates &amp; Payments'!$C$32:$C$39, 0)), ""))))</f>
        <v>Half Day</v>
      </c>
      <c r="M359" s="54"/>
      <c r="O359" s="11" t="str">
        <f t="shared" si="106"/>
        <v>Friday</v>
      </c>
      <c r="Q359" s="64">
        <f t="shared" ca="1" si="107"/>
        <v>0</v>
      </c>
      <c r="S359" s="11" t="str">
        <f t="shared" si="108"/>
        <v>Aug 2020</v>
      </c>
      <c r="U359" s="11" t="str">
        <f t="shared" si="109"/>
        <v/>
      </c>
      <c r="W359" s="11" t="str">
        <f t="shared" si="110"/>
        <v/>
      </c>
      <c r="Y359" s="11" t="str">
        <f t="shared" si="111"/>
        <v/>
      </c>
      <c r="AA359" s="49" t="str">
        <f t="shared" ca="1" si="112"/>
        <v/>
      </c>
      <c r="AB359" s="46" t="str">
        <f t="shared" ca="1" si="113"/>
        <v/>
      </c>
      <c r="AD359" s="49" t="str">
        <f t="shared" ca="1" si="114"/>
        <v/>
      </c>
      <c r="AE359" s="46" t="str">
        <f t="shared" ca="1" si="115"/>
        <v/>
      </c>
      <c r="AG359" s="11" t="str">
        <f t="shared" si="116"/>
        <v>OP</v>
      </c>
      <c r="AH359" s="35" t="str">
        <f t="shared" si="101"/>
        <v/>
      </c>
      <c r="AI359" s="15" t="str">
        <f t="shared" si="117"/>
        <v/>
      </c>
      <c r="AJ359" s="15" t="str">
        <f t="shared" si="118"/>
        <v/>
      </c>
      <c r="AK359" s="38" t="str">
        <f t="shared" si="119"/>
        <v/>
      </c>
    </row>
    <row r="360" spans="1:37" x14ac:dyDescent="0.25">
      <c r="A360" s="62" t="str">
        <f t="shared" ca="1" si="102"/>
        <v/>
      </c>
      <c r="B360" s="145">
        <f t="shared" si="103"/>
        <v>44058</v>
      </c>
      <c r="C360" s="62" t="str">
        <f t="shared" ca="1" si="104"/>
        <v/>
      </c>
      <c r="D360" s="159"/>
      <c r="E360" s="122" t="str">
        <f t="shared" si="105"/>
        <v/>
      </c>
      <c r="F360" s="163"/>
      <c r="G360" s="164"/>
      <c r="H360" s="54"/>
      <c r="I360" s="49" t="str">
        <f>IF($D360="", "", IFERROR(INDEX('Types, Rates &amp; Payments'!$D$11:$D$22, MATCH($D360, 'Types, Rates &amp; Payments'!$C$11:$C$22, 0))+$F360, ""))</f>
        <v/>
      </c>
      <c r="J360" s="46" t="str">
        <f>IF($D360="", "", IFERROR(INDEX('Types, Rates &amp; Payments'!$E$11:$E$22, MATCH($D360, 'Types, Rates &amp; Payments'!$C$11:$C$22, 0)), ""))</f>
        <v/>
      </c>
      <c r="K360" s="54"/>
      <c r="L360" s="53" t="str">
        <f>IF($O360="", "", IF($E360=$Y$5, IF($D360="", "", $D360), IF(IFERROR(INDEX('Types, Rates &amp; Payments'!$D$32:$D$39, MATCH($O360, 'Types, Rates &amp; Payments'!$C$32:$C$39, 0)), "")="", "", IFERROR(INDEX('Types, Rates &amp; Payments'!$D$32:$D$39, MATCH($O360, 'Types, Rates &amp; Payments'!$C$32:$C$39, 0)), ""))))</f>
        <v/>
      </c>
      <c r="M360" s="54"/>
      <c r="O360" s="11" t="str">
        <f t="shared" si="106"/>
        <v>Saturday</v>
      </c>
      <c r="Q360" s="64">
        <f t="shared" ca="1" si="107"/>
        <v>0</v>
      </c>
      <c r="S360" s="11" t="str">
        <f t="shared" si="108"/>
        <v>Aug 2020</v>
      </c>
      <c r="U360" s="11" t="str">
        <f t="shared" si="109"/>
        <v/>
      </c>
      <c r="W360" s="11" t="str">
        <f t="shared" si="110"/>
        <v/>
      </c>
      <c r="Y360" s="11" t="str">
        <f t="shared" si="111"/>
        <v/>
      </c>
      <c r="AA360" s="49" t="str">
        <f t="shared" ca="1" si="112"/>
        <v/>
      </c>
      <c r="AB360" s="46" t="str">
        <f t="shared" ca="1" si="113"/>
        <v/>
      </c>
      <c r="AD360" s="49" t="str">
        <f t="shared" ca="1" si="114"/>
        <v/>
      </c>
      <c r="AE360" s="46" t="str">
        <f t="shared" ca="1" si="115"/>
        <v/>
      </c>
      <c r="AG360" s="11" t="str">
        <f t="shared" si="116"/>
        <v>WE</v>
      </c>
      <c r="AH360" s="35" t="str">
        <f t="shared" si="101"/>
        <v/>
      </c>
      <c r="AI360" s="15" t="str">
        <f t="shared" si="117"/>
        <v>X</v>
      </c>
      <c r="AJ360" s="15" t="str">
        <f t="shared" si="118"/>
        <v/>
      </c>
      <c r="AK360" s="38" t="str">
        <f t="shared" si="119"/>
        <v/>
      </c>
    </row>
    <row r="361" spans="1:37" x14ac:dyDescent="0.25">
      <c r="A361" s="62" t="str">
        <f t="shared" ca="1" si="102"/>
        <v/>
      </c>
      <c r="B361" s="145">
        <f t="shared" si="103"/>
        <v>44059</v>
      </c>
      <c r="C361" s="62" t="str">
        <f t="shared" ca="1" si="104"/>
        <v/>
      </c>
      <c r="D361" s="159"/>
      <c r="E361" s="122" t="str">
        <f t="shared" si="105"/>
        <v/>
      </c>
      <c r="F361" s="163"/>
      <c r="G361" s="164"/>
      <c r="H361" s="54"/>
      <c r="I361" s="49" t="str">
        <f>IF($D361="", "", IFERROR(INDEX('Types, Rates &amp; Payments'!$D$11:$D$22, MATCH($D361, 'Types, Rates &amp; Payments'!$C$11:$C$22, 0))+$F361, ""))</f>
        <v/>
      </c>
      <c r="J361" s="46" t="str">
        <f>IF($D361="", "", IFERROR(INDEX('Types, Rates &amp; Payments'!$E$11:$E$22, MATCH($D361, 'Types, Rates &amp; Payments'!$C$11:$C$22, 0)), ""))</f>
        <v/>
      </c>
      <c r="K361" s="54"/>
      <c r="L361" s="53" t="str">
        <f>IF($O361="", "", IF($E361=$Y$5, IF($D361="", "", $D361), IF(IFERROR(INDEX('Types, Rates &amp; Payments'!$D$32:$D$39, MATCH($O361, 'Types, Rates &amp; Payments'!$C$32:$C$39, 0)), "")="", "", IFERROR(INDEX('Types, Rates &amp; Payments'!$D$32:$D$39, MATCH($O361, 'Types, Rates &amp; Payments'!$C$32:$C$39, 0)), ""))))</f>
        <v/>
      </c>
      <c r="M361" s="54"/>
      <c r="O361" s="11" t="str">
        <f t="shared" si="106"/>
        <v>Sunday</v>
      </c>
      <c r="Q361" s="64">
        <f t="shared" ca="1" si="107"/>
        <v>0</v>
      </c>
      <c r="S361" s="11" t="str">
        <f t="shared" si="108"/>
        <v>Aug 2020</v>
      </c>
      <c r="U361" s="11" t="str">
        <f t="shared" si="109"/>
        <v/>
      </c>
      <c r="W361" s="11" t="str">
        <f t="shared" si="110"/>
        <v/>
      </c>
      <c r="Y361" s="11" t="str">
        <f t="shared" si="111"/>
        <v/>
      </c>
      <c r="AA361" s="49" t="str">
        <f t="shared" ca="1" si="112"/>
        <v/>
      </c>
      <c r="AB361" s="46" t="str">
        <f t="shared" ca="1" si="113"/>
        <v/>
      </c>
      <c r="AD361" s="49" t="str">
        <f t="shared" ca="1" si="114"/>
        <v/>
      </c>
      <c r="AE361" s="46" t="str">
        <f t="shared" ca="1" si="115"/>
        <v/>
      </c>
      <c r="AG361" s="11" t="str">
        <f t="shared" si="116"/>
        <v>WE</v>
      </c>
      <c r="AH361" s="35" t="str">
        <f t="shared" si="101"/>
        <v/>
      </c>
      <c r="AI361" s="15" t="str">
        <f t="shared" si="117"/>
        <v>X</v>
      </c>
      <c r="AJ361" s="15" t="str">
        <f t="shared" si="118"/>
        <v/>
      </c>
      <c r="AK361" s="38" t="str">
        <f t="shared" si="119"/>
        <v/>
      </c>
    </row>
    <row r="362" spans="1:37" x14ac:dyDescent="0.25">
      <c r="A362" s="62" t="str">
        <f t="shared" ca="1" si="102"/>
        <v/>
      </c>
      <c r="B362" s="145">
        <f t="shared" si="103"/>
        <v>44060</v>
      </c>
      <c r="C362" s="62" t="str">
        <f t="shared" ca="1" si="104"/>
        <v/>
      </c>
      <c r="D362" s="159"/>
      <c r="E362" s="122" t="str">
        <f t="shared" si="105"/>
        <v/>
      </c>
      <c r="F362" s="163"/>
      <c r="G362" s="164"/>
      <c r="H362" s="54"/>
      <c r="I362" s="49" t="str">
        <f>IF($D362="", "", IFERROR(INDEX('Types, Rates &amp; Payments'!$D$11:$D$22, MATCH($D362, 'Types, Rates &amp; Payments'!$C$11:$C$22, 0))+$F362, ""))</f>
        <v/>
      </c>
      <c r="J362" s="46" t="str">
        <f>IF($D362="", "", IFERROR(INDEX('Types, Rates &amp; Payments'!$E$11:$E$22, MATCH($D362, 'Types, Rates &amp; Payments'!$C$11:$C$22, 0)), ""))</f>
        <v/>
      </c>
      <c r="K362" s="54"/>
      <c r="L362" s="53" t="str">
        <f>IF($O362="", "", IF($E362=$Y$5, IF($D362="", "", $D362), IF(IFERROR(INDEX('Types, Rates &amp; Payments'!$D$32:$D$39, MATCH($O362, 'Types, Rates &amp; Payments'!$C$32:$C$39, 0)), "")="", "", IFERROR(INDEX('Types, Rates &amp; Payments'!$D$32:$D$39, MATCH($O362, 'Types, Rates &amp; Payments'!$C$32:$C$39, 0)), ""))))</f>
        <v>Full Day</v>
      </c>
      <c r="M362" s="54"/>
      <c r="O362" s="11" t="str">
        <f t="shared" si="106"/>
        <v>Monday</v>
      </c>
      <c r="Q362" s="64">
        <f t="shared" ca="1" si="107"/>
        <v>0</v>
      </c>
      <c r="S362" s="11" t="str">
        <f t="shared" si="108"/>
        <v>Aug 2020</v>
      </c>
      <c r="U362" s="11" t="str">
        <f t="shared" si="109"/>
        <v/>
      </c>
      <c r="W362" s="11" t="str">
        <f t="shared" si="110"/>
        <v/>
      </c>
      <c r="Y362" s="11" t="str">
        <f t="shared" si="111"/>
        <v/>
      </c>
      <c r="AA362" s="49" t="str">
        <f t="shared" ca="1" si="112"/>
        <v/>
      </c>
      <c r="AB362" s="46" t="str">
        <f t="shared" ca="1" si="113"/>
        <v/>
      </c>
      <c r="AD362" s="49" t="str">
        <f t="shared" ca="1" si="114"/>
        <v/>
      </c>
      <c r="AE362" s="46" t="str">
        <f t="shared" ca="1" si="115"/>
        <v/>
      </c>
      <c r="AG362" s="11" t="str">
        <f t="shared" si="116"/>
        <v>OP</v>
      </c>
      <c r="AH362" s="35" t="str">
        <f t="shared" si="101"/>
        <v/>
      </c>
      <c r="AI362" s="15" t="str">
        <f t="shared" si="117"/>
        <v/>
      </c>
      <c r="AJ362" s="15" t="str">
        <f t="shared" si="118"/>
        <v/>
      </c>
      <c r="AK362" s="38" t="str">
        <f t="shared" si="119"/>
        <v/>
      </c>
    </row>
    <row r="363" spans="1:37" x14ac:dyDescent="0.25">
      <c r="A363" s="62" t="str">
        <f t="shared" ca="1" si="102"/>
        <v/>
      </c>
      <c r="B363" s="145">
        <f t="shared" si="103"/>
        <v>44061</v>
      </c>
      <c r="C363" s="62" t="str">
        <f t="shared" ca="1" si="104"/>
        <v/>
      </c>
      <c r="D363" s="159"/>
      <c r="E363" s="122" t="str">
        <f t="shared" si="105"/>
        <v/>
      </c>
      <c r="F363" s="163"/>
      <c r="G363" s="164"/>
      <c r="H363" s="54"/>
      <c r="I363" s="49" t="str">
        <f>IF($D363="", "", IFERROR(INDEX('Types, Rates &amp; Payments'!$D$11:$D$22, MATCH($D363, 'Types, Rates &amp; Payments'!$C$11:$C$22, 0))+$F363, ""))</f>
        <v/>
      </c>
      <c r="J363" s="46" t="str">
        <f>IF($D363="", "", IFERROR(INDEX('Types, Rates &amp; Payments'!$E$11:$E$22, MATCH($D363, 'Types, Rates &amp; Payments'!$C$11:$C$22, 0)), ""))</f>
        <v/>
      </c>
      <c r="K363" s="54"/>
      <c r="L363" s="53" t="str">
        <f>IF($O363="", "", IF($E363=$Y$5, IF($D363="", "", $D363), IF(IFERROR(INDEX('Types, Rates &amp; Payments'!$D$32:$D$39, MATCH($O363, 'Types, Rates &amp; Payments'!$C$32:$C$39, 0)), "")="", "", IFERROR(INDEX('Types, Rates &amp; Payments'!$D$32:$D$39, MATCH($O363, 'Types, Rates &amp; Payments'!$C$32:$C$39, 0)), ""))))</f>
        <v>Half Day</v>
      </c>
      <c r="M363" s="54"/>
      <c r="O363" s="11" t="str">
        <f t="shared" si="106"/>
        <v>Tuesday</v>
      </c>
      <c r="Q363" s="64">
        <f t="shared" ca="1" si="107"/>
        <v>0</v>
      </c>
      <c r="S363" s="11" t="str">
        <f t="shared" si="108"/>
        <v>Aug 2020</v>
      </c>
      <c r="U363" s="11" t="str">
        <f t="shared" si="109"/>
        <v/>
      </c>
      <c r="W363" s="11" t="str">
        <f t="shared" si="110"/>
        <v/>
      </c>
      <c r="Y363" s="11" t="str">
        <f t="shared" si="111"/>
        <v/>
      </c>
      <c r="AA363" s="49" t="str">
        <f t="shared" ca="1" si="112"/>
        <v/>
      </c>
      <c r="AB363" s="46" t="str">
        <f t="shared" ca="1" si="113"/>
        <v/>
      </c>
      <c r="AD363" s="49" t="str">
        <f t="shared" ca="1" si="114"/>
        <v/>
      </c>
      <c r="AE363" s="46" t="str">
        <f t="shared" ca="1" si="115"/>
        <v/>
      </c>
      <c r="AG363" s="11" t="str">
        <f t="shared" si="116"/>
        <v>OP</v>
      </c>
      <c r="AH363" s="35" t="str">
        <f t="shared" si="101"/>
        <v/>
      </c>
      <c r="AI363" s="15" t="str">
        <f t="shared" si="117"/>
        <v/>
      </c>
      <c r="AJ363" s="15" t="str">
        <f t="shared" si="118"/>
        <v/>
      </c>
      <c r="AK363" s="38" t="str">
        <f t="shared" si="119"/>
        <v/>
      </c>
    </row>
    <row r="364" spans="1:37" x14ac:dyDescent="0.25">
      <c r="A364" s="62" t="str">
        <f t="shared" ca="1" si="102"/>
        <v/>
      </c>
      <c r="B364" s="145">
        <f t="shared" si="103"/>
        <v>44062</v>
      </c>
      <c r="C364" s="62" t="str">
        <f t="shared" ca="1" si="104"/>
        <v/>
      </c>
      <c r="D364" s="159"/>
      <c r="E364" s="122" t="str">
        <f t="shared" si="105"/>
        <v/>
      </c>
      <c r="F364" s="163"/>
      <c r="G364" s="164"/>
      <c r="H364" s="54"/>
      <c r="I364" s="49" t="str">
        <f>IF($D364="", "", IFERROR(INDEX('Types, Rates &amp; Payments'!$D$11:$D$22, MATCH($D364, 'Types, Rates &amp; Payments'!$C$11:$C$22, 0))+$F364, ""))</f>
        <v/>
      </c>
      <c r="J364" s="46" t="str">
        <f>IF($D364="", "", IFERROR(INDEX('Types, Rates &amp; Payments'!$E$11:$E$22, MATCH($D364, 'Types, Rates &amp; Payments'!$C$11:$C$22, 0)), ""))</f>
        <v/>
      </c>
      <c r="K364" s="54"/>
      <c r="L364" s="53" t="str">
        <f>IF($O364="", "", IF($E364=$Y$5, IF($D364="", "", $D364), IF(IFERROR(INDEX('Types, Rates &amp; Payments'!$D$32:$D$39, MATCH($O364, 'Types, Rates &amp; Payments'!$C$32:$C$39, 0)), "")="", "", IFERROR(INDEX('Types, Rates &amp; Payments'!$D$32:$D$39, MATCH($O364, 'Types, Rates &amp; Payments'!$C$32:$C$39, 0)), ""))))</f>
        <v>Full Day</v>
      </c>
      <c r="M364" s="54"/>
      <c r="O364" s="11" t="str">
        <f t="shared" si="106"/>
        <v>Wednesday</v>
      </c>
      <c r="Q364" s="64">
        <f t="shared" ca="1" si="107"/>
        <v>0</v>
      </c>
      <c r="S364" s="11" t="str">
        <f t="shared" si="108"/>
        <v>Aug 2020</v>
      </c>
      <c r="U364" s="11" t="str">
        <f t="shared" si="109"/>
        <v/>
      </c>
      <c r="W364" s="11" t="str">
        <f t="shared" si="110"/>
        <v/>
      </c>
      <c r="Y364" s="11" t="str">
        <f t="shared" si="111"/>
        <v/>
      </c>
      <c r="AA364" s="49" t="str">
        <f t="shared" ca="1" si="112"/>
        <v/>
      </c>
      <c r="AB364" s="46" t="str">
        <f t="shared" ca="1" si="113"/>
        <v/>
      </c>
      <c r="AD364" s="49" t="str">
        <f t="shared" ca="1" si="114"/>
        <v/>
      </c>
      <c r="AE364" s="46" t="str">
        <f t="shared" ca="1" si="115"/>
        <v/>
      </c>
      <c r="AG364" s="11" t="str">
        <f t="shared" si="116"/>
        <v>OP</v>
      </c>
      <c r="AH364" s="35" t="str">
        <f t="shared" si="101"/>
        <v/>
      </c>
      <c r="AI364" s="15" t="str">
        <f t="shared" si="117"/>
        <v/>
      </c>
      <c r="AJ364" s="15" t="str">
        <f t="shared" si="118"/>
        <v/>
      </c>
      <c r="AK364" s="38" t="str">
        <f t="shared" si="119"/>
        <v/>
      </c>
    </row>
    <row r="365" spans="1:37" x14ac:dyDescent="0.25">
      <c r="A365" s="62" t="str">
        <f t="shared" ca="1" si="102"/>
        <v/>
      </c>
      <c r="B365" s="145">
        <f t="shared" si="103"/>
        <v>44063</v>
      </c>
      <c r="C365" s="62" t="str">
        <f t="shared" ca="1" si="104"/>
        <v/>
      </c>
      <c r="D365" s="159"/>
      <c r="E365" s="122" t="str">
        <f t="shared" si="105"/>
        <v/>
      </c>
      <c r="F365" s="163"/>
      <c r="G365" s="164"/>
      <c r="H365" s="54"/>
      <c r="I365" s="49" t="str">
        <f>IF($D365="", "", IFERROR(INDEX('Types, Rates &amp; Payments'!$D$11:$D$22, MATCH($D365, 'Types, Rates &amp; Payments'!$C$11:$C$22, 0))+$F365, ""))</f>
        <v/>
      </c>
      <c r="J365" s="46" t="str">
        <f>IF($D365="", "", IFERROR(INDEX('Types, Rates &amp; Payments'!$E$11:$E$22, MATCH($D365, 'Types, Rates &amp; Payments'!$C$11:$C$22, 0)), ""))</f>
        <v/>
      </c>
      <c r="K365" s="54"/>
      <c r="L365" s="53" t="str">
        <f>IF($O365="", "", IF($E365=$Y$5, IF($D365="", "", $D365), IF(IFERROR(INDEX('Types, Rates &amp; Payments'!$D$32:$D$39, MATCH($O365, 'Types, Rates &amp; Payments'!$C$32:$C$39, 0)), "")="", "", IFERROR(INDEX('Types, Rates &amp; Payments'!$D$32:$D$39, MATCH($O365, 'Types, Rates &amp; Payments'!$C$32:$C$39, 0)), ""))))</f>
        <v/>
      </c>
      <c r="M365" s="54"/>
      <c r="O365" s="11" t="str">
        <f t="shared" si="106"/>
        <v/>
      </c>
      <c r="Q365" s="64">
        <f t="shared" ca="1" si="107"/>
        <v>0</v>
      </c>
      <c r="S365" s="11" t="str">
        <f t="shared" si="108"/>
        <v>Aug 2020</v>
      </c>
      <c r="U365" s="11" t="str">
        <f t="shared" si="109"/>
        <v/>
      </c>
      <c r="W365" s="11" t="str">
        <f t="shared" si="110"/>
        <v/>
      </c>
      <c r="Y365" s="11" t="str">
        <f t="shared" si="111"/>
        <v/>
      </c>
      <c r="AA365" s="49" t="str">
        <f t="shared" ca="1" si="112"/>
        <v/>
      </c>
      <c r="AB365" s="46" t="str">
        <f t="shared" ca="1" si="113"/>
        <v/>
      </c>
      <c r="AD365" s="49" t="str">
        <f t="shared" ca="1" si="114"/>
        <v/>
      </c>
      <c r="AE365" s="46" t="str">
        <f t="shared" ca="1" si="115"/>
        <v/>
      </c>
      <c r="AG365" s="11" t="str">
        <f t="shared" si="116"/>
        <v>CL</v>
      </c>
      <c r="AH365" s="35" t="str">
        <f t="shared" si="101"/>
        <v/>
      </c>
      <c r="AI365" s="15" t="str">
        <f t="shared" si="117"/>
        <v/>
      </c>
      <c r="AJ365" s="15" t="str">
        <f t="shared" si="118"/>
        <v>X</v>
      </c>
      <c r="AK365" s="38" t="str">
        <f t="shared" si="119"/>
        <v/>
      </c>
    </row>
    <row r="366" spans="1:37" x14ac:dyDescent="0.25">
      <c r="A366" s="62" t="str">
        <f t="shared" ca="1" si="102"/>
        <v/>
      </c>
      <c r="B366" s="145">
        <f t="shared" si="103"/>
        <v>44064</v>
      </c>
      <c r="C366" s="62" t="str">
        <f t="shared" ca="1" si="104"/>
        <v/>
      </c>
      <c r="D366" s="159"/>
      <c r="E366" s="122" t="str">
        <f t="shared" si="105"/>
        <v/>
      </c>
      <c r="F366" s="163"/>
      <c r="G366" s="164"/>
      <c r="H366" s="54"/>
      <c r="I366" s="49" t="str">
        <f>IF($D366="", "", IFERROR(INDEX('Types, Rates &amp; Payments'!$D$11:$D$22, MATCH($D366, 'Types, Rates &amp; Payments'!$C$11:$C$22, 0))+$F366, ""))</f>
        <v/>
      </c>
      <c r="J366" s="46" t="str">
        <f>IF($D366="", "", IFERROR(INDEX('Types, Rates &amp; Payments'!$E$11:$E$22, MATCH($D366, 'Types, Rates &amp; Payments'!$C$11:$C$22, 0)), ""))</f>
        <v/>
      </c>
      <c r="K366" s="54"/>
      <c r="L366" s="53" t="str">
        <f>IF($O366="", "", IF($E366=$Y$5, IF($D366="", "", $D366), IF(IFERROR(INDEX('Types, Rates &amp; Payments'!$D$32:$D$39, MATCH($O366, 'Types, Rates &amp; Payments'!$C$32:$C$39, 0)), "")="", "", IFERROR(INDEX('Types, Rates &amp; Payments'!$D$32:$D$39, MATCH($O366, 'Types, Rates &amp; Payments'!$C$32:$C$39, 0)), ""))))</f>
        <v>Half Day</v>
      </c>
      <c r="M366" s="54"/>
      <c r="O366" s="11" t="str">
        <f t="shared" si="106"/>
        <v>Friday</v>
      </c>
      <c r="Q366" s="64">
        <f t="shared" ca="1" si="107"/>
        <v>0</v>
      </c>
      <c r="S366" s="11" t="str">
        <f t="shared" si="108"/>
        <v>Aug 2020</v>
      </c>
      <c r="U366" s="11" t="str">
        <f t="shared" si="109"/>
        <v/>
      </c>
      <c r="W366" s="11" t="str">
        <f t="shared" si="110"/>
        <v/>
      </c>
      <c r="Y366" s="11" t="str">
        <f t="shared" si="111"/>
        <v/>
      </c>
      <c r="AA366" s="49" t="str">
        <f t="shared" ca="1" si="112"/>
        <v/>
      </c>
      <c r="AB366" s="46" t="str">
        <f t="shared" ca="1" si="113"/>
        <v/>
      </c>
      <c r="AD366" s="49" t="str">
        <f t="shared" ca="1" si="114"/>
        <v/>
      </c>
      <c r="AE366" s="46" t="str">
        <f t="shared" ca="1" si="115"/>
        <v/>
      </c>
      <c r="AG366" s="11" t="str">
        <f t="shared" si="116"/>
        <v>OP</v>
      </c>
      <c r="AH366" s="35" t="str">
        <f t="shared" si="101"/>
        <v/>
      </c>
      <c r="AI366" s="15" t="str">
        <f t="shared" si="117"/>
        <v/>
      </c>
      <c r="AJ366" s="15" t="str">
        <f t="shared" si="118"/>
        <v/>
      </c>
      <c r="AK366" s="38" t="str">
        <f t="shared" si="119"/>
        <v/>
      </c>
    </row>
    <row r="367" spans="1:37" x14ac:dyDescent="0.25">
      <c r="A367" s="62" t="str">
        <f t="shared" ca="1" si="102"/>
        <v/>
      </c>
      <c r="B367" s="145">
        <f t="shared" si="103"/>
        <v>44065</v>
      </c>
      <c r="C367" s="62" t="str">
        <f t="shared" ca="1" si="104"/>
        <v/>
      </c>
      <c r="D367" s="159"/>
      <c r="E367" s="122" t="str">
        <f t="shared" si="105"/>
        <v/>
      </c>
      <c r="F367" s="163"/>
      <c r="G367" s="164"/>
      <c r="H367" s="54"/>
      <c r="I367" s="49" t="str">
        <f>IF($D367="", "", IFERROR(INDEX('Types, Rates &amp; Payments'!$D$11:$D$22, MATCH($D367, 'Types, Rates &amp; Payments'!$C$11:$C$22, 0))+$F367, ""))</f>
        <v/>
      </c>
      <c r="J367" s="46" t="str">
        <f>IF($D367="", "", IFERROR(INDEX('Types, Rates &amp; Payments'!$E$11:$E$22, MATCH($D367, 'Types, Rates &amp; Payments'!$C$11:$C$22, 0)), ""))</f>
        <v/>
      </c>
      <c r="K367" s="54"/>
      <c r="L367" s="53" t="str">
        <f>IF($O367="", "", IF($E367=$Y$5, IF($D367="", "", $D367), IF(IFERROR(INDEX('Types, Rates &amp; Payments'!$D$32:$D$39, MATCH($O367, 'Types, Rates &amp; Payments'!$C$32:$C$39, 0)), "")="", "", IFERROR(INDEX('Types, Rates &amp; Payments'!$D$32:$D$39, MATCH($O367, 'Types, Rates &amp; Payments'!$C$32:$C$39, 0)), ""))))</f>
        <v/>
      </c>
      <c r="M367" s="54"/>
      <c r="O367" s="11" t="str">
        <f t="shared" si="106"/>
        <v>Saturday</v>
      </c>
      <c r="Q367" s="64">
        <f t="shared" ca="1" si="107"/>
        <v>0</v>
      </c>
      <c r="S367" s="11" t="str">
        <f t="shared" si="108"/>
        <v>Aug 2020</v>
      </c>
      <c r="U367" s="11" t="str">
        <f t="shared" si="109"/>
        <v/>
      </c>
      <c r="W367" s="11" t="str">
        <f t="shared" si="110"/>
        <v/>
      </c>
      <c r="Y367" s="11" t="str">
        <f t="shared" si="111"/>
        <v/>
      </c>
      <c r="AA367" s="49" t="str">
        <f t="shared" ca="1" si="112"/>
        <v/>
      </c>
      <c r="AB367" s="46" t="str">
        <f t="shared" ca="1" si="113"/>
        <v/>
      </c>
      <c r="AD367" s="49" t="str">
        <f t="shared" ca="1" si="114"/>
        <v/>
      </c>
      <c r="AE367" s="46" t="str">
        <f t="shared" ca="1" si="115"/>
        <v/>
      </c>
      <c r="AG367" s="11" t="str">
        <f t="shared" si="116"/>
        <v>WE</v>
      </c>
      <c r="AH367" s="35" t="str">
        <f t="shared" si="101"/>
        <v/>
      </c>
      <c r="AI367" s="15" t="str">
        <f t="shared" si="117"/>
        <v>X</v>
      </c>
      <c r="AJ367" s="15" t="str">
        <f t="shared" si="118"/>
        <v/>
      </c>
      <c r="AK367" s="38" t="str">
        <f t="shared" si="119"/>
        <v/>
      </c>
    </row>
    <row r="368" spans="1:37" x14ac:dyDescent="0.25">
      <c r="A368" s="62" t="str">
        <f t="shared" ca="1" si="102"/>
        <v/>
      </c>
      <c r="B368" s="145">
        <f t="shared" si="103"/>
        <v>44066</v>
      </c>
      <c r="C368" s="62" t="str">
        <f t="shared" ca="1" si="104"/>
        <v/>
      </c>
      <c r="D368" s="159"/>
      <c r="E368" s="122" t="str">
        <f t="shared" si="105"/>
        <v/>
      </c>
      <c r="F368" s="163"/>
      <c r="G368" s="164"/>
      <c r="H368" s="54"/>
      <c r="I368" s="49" t="str">
        <f>IF($D368="", "", IFERROR(INDEX('Types, Rates &amp; Payments'!$D$11:$D$22, MATCH($D368, 'Types, Rates &amp; Payments'!$C$11:$C$22, 0))+$F368, ""))</f>
        <v/>
      </c>
      <c r="J368" s="46" t="str">
        <f>IF($D368="", "", IFERROR(INDEX('Types, Rates &amp; Payments'!$E$11:$E$22, MATCH($D368, 'Types, Rates &amp; Payments'!$C$11:$C$22, 0)), ""))</f>
        <v/>
      </c>
      <c r="K368" s="54"/>
      <c r="L368" s="53" t="str">
        <f>IF($O368="", "", IF($E368=$Y$5, IF($D368="", "", $D368), IF(IFERROR(INDEX('Types, Rates &amp; Payments'!$D$32:$D$39, MATCH($O368, 'Types, Rates &amp; Payments'!$C$32:$C$39, 0)), "")="", "", IFERROR(INDEX('Types, Rates &amp; Payments'!$D$32:$D$39, MATCH($O368, 'Types, Rates &amp; Payments'!$C$32:$C$39, 0)), ""))))</f>
        <v/>
      </c>
      <c r="M368" s="54"/>
      <c r="O368" s="11" t="str">
        <f t="shared" si="106"/>
        <v>Sunday</v>
      </c>
      <c r="Q368" s="64">
        <f t="shared" ca="1" si="107"/>
        <v>0</v>
      </c>
      <c r="S368" s="11" t="str">
        <f t="shared" si="108"/>
        <v>Aug 2020</v>
      </c>
      <c r="U368" s="11" t="str">
        <f t="shared" si="109"/>
        <v/>
      </c>
      <c r="W368" s="11" t="str">
        <f t="shared" si="110"/>
        <v/>
      </c>
      <c r="Y368" s="11" t="str">
        <f t="shared" si="111"/>
        <v/>
      </c>
      <c r="AA368" s="49" t="str">
        <f t="shared" ca="1" si="112"/>
        <v/>
      </c>
      <c r="AB368" s="46" t="str">
        <f t="shared" ca="1" si="113"/>
        <v/>
      </c>
      <c r="AD368" s="49" t="str">
        <f t="shared" ca="1" si="114"/>
        <v/>
      </c>
      <c r="AE368" s="46" t="str">
        <f t="shared" ca="1" si="115"/>
        <v/>
      </c>
      <c r="AG368" s="11" t="str">
        <f t="shared" si="116"/>
        <v>WE</v>
      </c>
      <c r="AH368" s="35" t="str">
        <f t="shared" si="101"/>
        <v/>
      </c>
      <c r="AI368" s="15" t="str">
        <f t="shared" si="117"/>
        <v>X</v>
      </c>
      <c r="AJ368" s="15" t="str">
        <f t="shared" si="118"/>
        <v/>
      </c>
      <c r="AK368" s="38" t="str">
        <f t="shared" si="119"/>
        <v/>
      </c>
    </row>
    <row r="369" spans="1:37" x14ac:dyDescent="0.25">
      <c r="A369" s="62" t="str">
        <f t="shared" ca="1" si="102"/>
        <v/>
      </c>
      <c r="B369" s="145">
        <f t="shared" si="103"/>
        <v>44067</v>
      </c>
      <c r="C369" s="62" t="str">
        <f t="shared" ca="1" si="104"/>
        <v/>
      </c>
      <c r="D369" s="159"/>
      <c r="E369" s="122" t="str">
        <f t="shared" si="105"/>
        <v/>
      </c>
      <c r="F369" s="163"/>
      <c r="G369" s="164"/>
      <c r="H369" s="54"/>
      <c r="I369" s="49" t="str">
        <f>IF($D369="", "", IFERROR(INDEX('Types, Rates &amp; Payments'!$D$11:$D$22, MATCH($D369, 'Types, Rates &amp; Payments'!$C$11:$C$22, 0))+$F369, ""))</f>
        <v/>
      </c>
      <c r="J369" s="46" t="str">
        <f>IF($D369="", "", IFERROR(INDEX('Types, Rates &amp; Payments'!$E$11:$E$22, MATCH($D369, 'Types, Rates &amp; Payments'!$C$11:$C$22, 0)), ""))</f>
        <v/>
      </c>
      <c r="K369" s="54"/>
      <c r="L369" s="53" t="str">
        <f>IF($O369="", "", IF($E369=$Y$5, IF($D369="", "", $D369), IF(IFERROR(INDEX('Types, Rates &amp; Payments'!$D$32:$D$39, MATCH($O369, 'Types, Rates &amp; Payments'!$C$32:$C$39, 0)), "")="", "", IFERROR(INDEX('Types, Rates &amp; Payments'!$D$32:$D$39, MATCH($O369, 'Types, Rates &amp; Payments'!$C$32:$C$39, 0)), ""))))</f>
        <v>Full Day</v>
      </c>
      <c r="M369" s="54"/>
      <c r="O369" s="11" t="str">
        <f t="shared" si="106"/>
        <v>Monday</v>
      </c>
      <c r="Q369" s="64">
        <f t="shared" ca="1" si="107"/>
        <v>0</v>
      </c>
      <c r="S369" s="11" t="str">
        <f t="shared" si="108"/>
        <v>Aug 2020</v>
      </c>
      <c r="U369" s="11" t="str">
        <f t="shared" si="109"/>
        <v/>
      </c>
      <c r="W369" s="11" t="str">
        <f t="shared" si="110"/>
        <v/>
      </c>
      <c r="Y369" s="11" t="str">
        <f t="shared" si="111"/>
        <v/>
      </c>
      <c r="AA369" s="49" t="str">
        <f t="shared" ca="1" si="112"/>
        <v/>
      </c>
      <c r="AB369" s="46" t="str">
        <f t="shared" ca="1" si="113"/>
        <v/>
      </c>
      <c r="AD369" s="49" t="str">
        <f t="shared" ca="1" si="114"/>
        <v/>
      </c>
      <c r="AE369" s="46" t="str">
        <f t="shared" ca="1" si="115"/>
        <v/>
      </c>
      <c r="AG369" s="11" t="str">
        <f t="shared" si="116"/>
        <v>OP</v>
      </c>
      <c r="AH369" s="35" t="str">
        <f t="shared" si="101"/>
        <v/>
      </c>
      <c r="AI369" s="15" t="str">
        <f t="shared" si="117"/>
        <v/>
      </c>
      <c r="AJ369" s="15" t="str">
        <f t="shared" si="118"/>
        <v/>
      </c>
      <c r="AK369" s="38" t="str">
        <f t="shared" si="119"/>
        <v/>
      </c>
    </row>
    <row r="370" spans="1:37" x14ac:dyDescent="0.25">
      <c r="A370" s="62" t="str">
        <f t="shared" ca="1" si="102"/>
        <v/>
      </c>
      <c r="B370" s="145">
        <f t="shared" si="103"/>
        <v>44068</v>
      </c>
      <c r="C370" s="62" t="str">
        <f t="shared" ca="1" si="104"/>
        <v/>
      </c>
      <c r="D370" s="159"/>
      <c r="E370" s="122" t="str">
        <f t="shared" si="105"/>
        <v/>
      </c>
      <c r="F370" s="163"/>
      <c r="G370" s="164"/>
      <c r="H370" s="54"/>
      <c r="I370" s="49" t="str">
        <f>IF($D370="", "", IFERROR(INDEX('Types, Rates &amp; Payments'!$D$11:$D$22, MATCH($D370, 'Types, Rates &amp; Payments'!$C$11:$C$22, 0))+$F370, ""))</f>
        <v/>
      </c>
      <c r="J370" s="46" t="str">
        <f>IF($D370="", "", IFERROR(INDEX('Types, Rates &amp; Payments'!$E$11:$E$22, MATCH($D370, 'Types, Rates &amp; Payments'!$C$11:$C$22, 0)), ""))</f>
        <v/>
      </c>
      <c r="K370" s="54"/>
      <c r="L370" s="53" t="str">
        <f>IF($O370="", "", IF($E370=$Y$5, IF($D370="", "", $D370), IF(IFERROR(INDEX('Types, Rates &amp; Payments'!$D$32:$D$39, MATCH($O370, 'Types, Rates &amp; Payments'!$C$32:$C$39, 0)), "")="", "", IFERROR(INDEX('Types, Rates &amp; Payments'!$D$32:$D$39, MATCH($O370, 'Types, Rates &amp; Payments'!$C$32:$C$39, 0)), ""))))</f>
        <v>Half Day</v>
      </c>
      <c r="M370" s="54"/>
      <c r="O370" s="11" t="str">
        <f t="shared" si="106"/>
        <v>Tuesday</v>
      </c>
      <c r="Q370" s="64">
        <f t="shared" ca="1" si="107"/>
        <v>0</v>
      </c>
      <c r="S370" s="11" t="str">
        <f t="shared" si="108"/>
        <v>Aug 2020</v>
      </c>
      <c r="U370" s="11" t="str">
        <f t="shared" si="109"/>
        <v/>
      </c>
      <c r="W370" s="11" t="str">
        <f t="shared" si="110"/>
        <v/>
      </c>
      <c r="Y370" s="11" t="str">
        <f t="shared" si="111"/>
        <v/>
      </c>
      <c r="AA370" s="49" t="str">
        <f t="shared" ca="1" si="112"/>
        <v/>
      </c>
      <c r="AB370" s="46" t="str">
        <f t="shared" ca="1" si="113"/>
        <v/>
      </c>
      <c r="AD370" s="49" t="str">
        <f t="shared" ca="1" si="114"/>
        <v/>
      </c>
      <c r="AE370" s="46" t="str">
        <f t="shared" ca="1" si="115"/>
        <v/>
      </c>
      <c r="AG370" s="11" t="str">
        <f t="shared" si="116"/>
        <v>OP</v>
      </c>
      <c r="AH370" s="35" t="str">
        <f t="shared" si="101"/>
        <v/>
      </c>
      <c r="AI370" s="15" t="str">
        <f t="shared" si="117"/>
        <v/>
      </c>
      <c r="AJ370" s="15" t="str">
        <f t="shared" si="118"/>
        <v/>
      </c>
      <c r="AK370" s="38" t="str">
        <f t="shared" si="119"/>
        <v/>
      </c>
    </row>
    <row r="371" spans="1:37" x14ac:dyDescent="0.25">
      <c r="A371" s="62" t="str">
        <f t="shared" ca="1" si="102"/>
        <v/>
      </c>
      <c r="B371" s="145">
        <f t="shared" si="103"/>
        <v>44069</v>
      </c>
      <c r="C371" s="62" t="str">
        <f t="shared" ca="1" si="104"/>
        <v/>
      </c>
      <c r="D371" s="159"/>
      <c r="E371" s="122" t="str">
        <f t="shared" si="105"/>
        <v/>
      </c>
      <c r="F371" s="163"/>
      <c r="G371" s="164"/>
      <c r="H371" s="54"/>
      <c r="I371" s="49" t="str">
        <f>IF($D371="", "", IFERROR(INDEX('Types, Rates &amp; Payments'!$D$11:$D$22, MATCH($D371, 'Types, Rates &amp; Payments'!$C$11:$C$22, 0))+$F371, ""))</f>
        <v/>
      </c>
      <c r="J371" s="46" t="str">
        <f>IF($D371="", "", IFERROR(INDEX('Types, Rates &amp; Payments'!$E$11:$E$22, MATCH($D371, 'Types, Rates &amp; Payments'!$C$11:$C$22, 0)), ""))</f>
        <v/>
      </c>
      <c r="K371" s="54"/>
      <c r="L371" s="53" t="str">
        <f>IF($O371="", "", IF($E371=$Y$5, IF($D371="", "", $D371), IF(IFERROR(INDEX('Types, Rates &amp; Payments'!$D$32:$D$39, MATCH($O371, 'Types, Rates &amp; Payments'!$C$32:$C$39, 0)), "")="", "", IFERROR(INDEX('Types, Rates &amp; Payments'!$D$32:$D$39, MATCH($O371, 'Types, Rates &amp; Payments'!$C$32:$C$39, 0)), ""))))</f>
        <v>Full Day</v>
      </c>
      <c r="M371" s="54"/>
      <c r="O371" s="11" t="str">
        <f t="shared" si="106"/>
        <v>Wednesday</v>
      </c>
      <c r="Q371" s="64">
        <f t="shared" ca="1" si="107"/>
        <v>0</v>
      </c>
      <c r="S371" s="11" t="str">
        <f t="shared" si="108"/>
        <v>Aug 2020</v>
      </c>
      <c r="U371" s="11" t="str">
        <f t="shared" si="109"/>
        <v/>
      </c>
      <c r="W371" s="11" t="str">
        <f t="shared" si="110"/>
        <v/>
      </c>
      <c r="Y371" s="11" t="str">
        <f t="shared" si="111"/>
        <v/>
      </c>
      <c r="AA371" s="49" t="str">
        <f t="shared" ca="1" si="112"/>
        <v/>
      </c>
      <c r="AB371" s="46" t="str">
        <f t="shared" ca="1" si="113"/>
        <v/>
      </c>
      <c r="AD371" s="49" t="str">
        <f t="shared" ca="1" si="114"/>
        <v/>
      </c>
      <c r="AE371" s="46" t="str">
        <f t="shared" ca="1" si="115"/>
        <v/>
      </c>
      <c r="AG371" s="11" t="str">
        <f t="shared" si="116"/>
        <v>OP</v>
      </c>
      <c r="AH371" s="35" t="str">
        <f t="shared" si="101"/>
        <v/>
      </c>
      <c r="AI371" s="15" t="str">
        <f t="shared" si="117"/>
        <v/>
      </c>
      <c r="AJ371" s="15" t="str">
        <f t="shared" si="118"/>
        <v/>
      </c>
      <c r="AK371" s="38" t="str">
        <f t="shared" si="119"/>
        <v/>
      </c>
    </row>
    <row r="372" spans="1:37" x14ac:dyDescent="0.25">
      <c r="A372" s="62" t="str">
        <f t="shared" ca="1" si="102"/>
        <v/>
      </c>
      <c r="B372" s="145">
        <f t="shared" si="103"/>
        <v>44070</v>
      </c>
      <c r="C372" s="62" t="str">
        <f t="shared" ca="1" si="104"/>
        <v/>
      </c>
      <c r="D372" s="159"/>
      <c r="E372" s="122" t="str">
        <f t="shared" si="105"/>
        <v/>
      </c>
      <c r="F372" s="163"/>
      <c r="G372" s="164"/>
      <c r="H372" s="54"/>
      <c r="I372" s="49" t="str">
        <f>IF($D372="", "", IFERROR(INDEX('Types, Rates &amp; Payments'!$D$11:$D$22, MATCH($D372, 'Types, Rates &amp; Payments'!$C$11:$C$22, 0))+$F372, ""))</f>
        <v/>
      </c>
      <c r="J372" s="46" t="str">
        <f>IF($D372="", "", IFERROR(INDEX('Types, Rates &amp; Payments'!$E$11:$E$22, MATCH($D372, 'Types, Rates &amp; Payments'!$C$11:$C$22, 0)), ""))</f>
        <v/>
      </c>
      <c r="K372" s="54"/>
      <c r="L372" s="53" t="str">
        <f>IF($O372="", "", IF($E372=$Y$5, IF($D372="", "", $D372), IF(IFERROR(INDEX('Types, Rates &amp; Payments'!$D$32:$D$39, MATCH($O372, 'Types, Rates &amp; Payments'!$C$32:$C$39, 0)), "")="", "", IFERROR(INDEX('Types, Rates &amp; Payments'!$D$32:$D$39, MATCH($O372, 'Types, Rates &amp; Payments'!$C$32:$C$39, 0)), ""))))</f>
        <v/>
      </c>
      <c r="M372" s="54"/>
      <c r="O372" s="11" t="str">
        <f t="shared" si="106"/>
        <v/>
      </c>
      <c r="Q372" s="64">
        <f t="shared" ca="1" si="107"/>
        <v>0</v>
      </c>
      <c r="S372" s="11" t="str">
        <f t="shared" si="108"/>
        <v>Aug 2020</v>
      </c>
      <c r="U372" s="11" t="str">
        <f t="shared" si="109"/>
        <v/>
      </c>
      <c r="W372" s="11" t="str">
        <f t="shared" si="110"/>
        <v/>
      </c>
      <c r="Y372" s="11" t="str">
        <f t="shared" si="111"/>
        <v/>
      </c>
      <c r="AA372" s="49" t="str">
        <f t="shared" ca="1" si="112"/>
        <v/>
      </c>
      <c r="AB372" s="46" t="str">
        <f t="shared" ca="1" si="113"/>
        <v/>
      </c>
      <c r="AD372" s="49" t="str">
        <f t="shared" ca="1" si="114"/>
        <v/>
      </c>
      <c r="AE372" s="46" t="str">
        <f t="shared" ca="1" si="115"/>
        <v/>
      </c>
      <c r="AG372" s="11" t="str">
        <f t="shared" si="116"/>
        <v>CL</v>
      </c>
      <c r="AH372" s="35" t="str">
        <f t="shared" si="101"/>
        <v/>
      </c>
      <c r="AI372" s="15" t="str">
        <f t="shared" si="117"/>
        <v/>
      </c>
      <c r="AJ372" s="15" t="str">
        <f t="shared" si="118"/>
        <v>X</v>
      </c>
      <c r="AK372" s="38" t="str">
        <f t="shared" si="119"/>
        <v/>
      </c>
    </row>
    <row r="373" spans="1:37" x14ac:dyDescent="0.25">
      <c r="A373" s="62" t="str">
        <f t="shared" ca="1" si="102"/>
        <v/>
      </c>
      <c r="B373" s="145">
        <f t="shared" si="103"/>
        <v>44071</v>
      </c>
      <c r="C373" s="62" t="str">
        <f t="shared" ca="1" si="104"/>
        <v/>
      </c>
      <c r="D373" s="159"/>
      <c r="E373" s="122" t="str">
        <f t="shared" si="105"/>
        <v/>
      </c>
      <c r="F373" s="163"/>
      <c r="G373" s="164"/>
      <c r="H373" s="54"/>
      <c r="I373" s="49" t="str">
        <f>IF($D373="", "", IFERROR(INDEX('Types, Rates &amp; Payments'!$D$11:$D$22, MATCH($D373, 'Types, Rates &amp; Payments'!$C$11:$C$22, 0))+$F373, ""))</f>
        <v/>
      </c>
      <c r="J373" s="46" t="str">
        <f>IF($D373="", "", IFERROR(INDEX('Types, Rates &amp; Payments'!$E$11:$E$22, MATCH($D373, 'Types, Rates &amp; Payments'!$C$11:$C$22, 0)), ""))</f>
        <v/>
      </c>
      <c r="K373" s="54"/>
      <c r="L373" s="53" t="str">
        <f>IF($O373="", "", IF($E373=$Y$5, IF($D373="", "", $D373), IF(IFERROR(INDEX('Types, Rates &amp; Payments'!$D$32:$D$39, MATCH($O373, 'Types, Rates &amp; Payments'!$C$32:$C$39, 0)), "")="", "", IFERROR(INDEX('Types, Rates &amp; Payments'!$D$32:$D$39, MATCH($O373, 'Types, Rates &amp; Payments'!$C$32:$C$39, 0)), ""))))</f>
        <v>Half Day</v>
      </c>
      <c r="M373" s="54"/>
      <c r="O373" s="11" t="str">
        <f t="shared" si="106"/>
        <v>Friday</v>
      </c>
      <c r="Q373" s="64">
        <f t="shared" ca="1" si="107"/>
        <v>0</v>
      </c>
      <c r="S373" s="11" t="str">
        <f t="shared" si="108"/>
        <v>Aug 2020</v>
      </c>
      <c r="U373" s="11" t="str">
        <f t="shared" si="109"/>
        <v/>
      </c>
      <c r="W373" s="11" t="str">
        <f t="shared" si="110"/>
        <v/>
      </c>
      <c r="Y373" s="11" t="str">
        <f t="shared" si="111"/>
        <v/>
      </c>
      <c r="AA373" s="49" t="str">
        <f t="shared" ca="1" si="112"/>
        <v/>
      </c>
      <c r="AB373" s="46" t="str">
        <f t="shared" ca="1" si="113"/>
        <v/>
      </c>
      <c r="AD373" s="49" t="str">
        <f t="shared" ca="1" si="114"/>
        <v/>
      </c>
      <c r="AE373" s="46" t="str">
        <f t="shared" ca="1" si="115"/>
        <v/>
      </c>
      <c r="AG373" s="11" t="str">
        <f t="shared" si="116"/>
        <v>OP</v>
      </c>
      <c r="AH373" s="35" t="str">
        <f t="shared" si="101"/>
        <v/>
      </c>
      <c r="AI373" s="15" t="str">
        <f t="shared" si="117"/>
        <v/>
      </c>
      <c r="AJ373" s="15" t="str">
        <f t="shared" si="118"/>
        <v/>
      </c>
      <c r="AK373" s="38" t="str">
        <f t="shared" si="119"/>
        <v/>
      </c>
    </row>
    <row r="374" spans="1:37" x14ac:dyDescent="0.25">
      <c r="A374" s="62" t="str">
        <f t="shared" ca="1" si="102"/>
        <v/>
      </c>
      <c r="B374" s="145">
        <f t="shared" si="103"/>
        <v>44072</v>
      </c>
      <c r="C374" s="62" t="str">
        <f t="shared" ca="1" si="104"/>
        <v/>
      </c>
      <c r="D374" s="159"/>
      <c r="E374" s="122" t="str">
        <f t="shared" si="105"/>
        <v/>
      </c>
      <c r="F374" s="163"/>
      <c r="G374" s="164"/>
      <c r="H374" s="54"/>
      <c r="I374" s="49" t="str">
        <f>IF($D374="", "", IFERROR(INDEX('Types, Rates &amp; Payments'!$D$11:$D$22, MATCH($D374, 'Types, Rates &amp; Payments'!$C$11:$C$22, 0))+$F374, ""))</f>
        <v/>
      </c>
      <c r="J374" s="46" t="str">
        <f>IF($D374="", "", IFERROR(INDEX('Types, Rates &amp; Payments'!$E$11:$E$22, MATCH($D374, 'Types, Rates &amp; Payments'!$C$11:$C$22, 0)), ""))</f>
        <v/>
      </c>
      <c r="K374" s="54"/>
      <c r="L374" s="53" t="str">
        <f>IF($O374="", "", IF($E374=$Y$5, IF($D374="", "", $D374), IF(IFERROR(INDEX('Types, Rates &amp; Payments'!$D$32:$D$39, MATCH($O374, 'Types, Rates &amp; Payments'!$C$32:$C$39, 0)), "")="", "", IFERROR(INDEX('Types, Rates &amp; Payments'!$D$32:$D$39, MATCH($O374, 'Types, Rates &amp; Payments'!$C$32:$C$39, 0)), ""))))</f>
        <v/>
      </c>
      <c r="M374" s="54"/>
      <c r="O374" s="11" t="str">
        <f t="shared" si="106"/>
        <v>Saturday</v>
      </c>
      <c r="Q374" s="64">
        <f t="shared" ca="1" si="107"/>
        <v>0</v>
      </c>
      <c r="S374" s="11" t="str">
        <f t="shared" si="108"/>
        <v>Aug 2020</v>
      </c>
      <c r="U374" s="11" t="str">
        <f t="shared" si="109"/>
        <v/>
      </c>
      <c r="W374" s="11" t="str">
        <f t="shared" si="110"/>
        <v/>
      </c>
      <c r="Y374" s="11" t="str">
        <f t="shared" si="111"/>
        <v/>
      </c>
      <c r="AA374" s="49" t="str">
        <f t="shared" ca="1" si="112"/>
        <v/>
      </c>
      <c r="AB374" s="46" t="str">
        <f t="shared" ca="1" si="113"/>
        <v/>
      </c>
      <c r="AD374" s="49" t="str">
        <f t="shared" ca="1" si="114"/>
        <v/>
      </c>
      <c r="AE374" s="46" t="str">
        <f t="shared" ca="1" si="115"/>
        <v/>
      </c>
      <c r="AG374" s="11" t="str">
        <f t="shared" si="116"/>
        <v>WE</v>
      </c>
      <c r="AH374" s="35" t="str">
        <f t="shared" si="101"/>
        <v/>
      </c>
      <c r="AI374" s="15" t="str">
        <f t="shared" si="117"/>
        <v>X</v>
      </c>
      <c r="AJ374" s="15" t="str">
        <f t="shared" si="118"/>
        <v/>
      </c>
      <c r="AK374" s="38" t="str">
        <f t="shared" si="119"/>
        <v/>
      </c>
    </row>
    <row r="375" spans="1:37" x14ac:dyDescent="0.25">
      <c r="A375" s="62" t="str">
        <f t="shared" ca="1" si="102"/>
        <v/>
      </c>
      <c r="B375" s="145">
        <f t="shared" si="103"/>
        <v>44073</v>
      </c>
      <c r="C375" s="62" t="str">
        <f t="shared" ca="1" si="104"/>
        <v/>
      </c>
      <c r="D375" s="159"/>
      <c r="E375" s="122" t="str">
        <f t="shared" si="105"/>
        <v/>
      </c>
      <c r="F375" s="163"/>
      <c r="G375" s="164"/>
      <c r="H375" s="54"/>
      <c r="I375" s="49" t="str">
        <f>IF($D375="", "", IFERROR(INDEX('Types, Rates &amp; Payments'!$D$11:$D$22, MATCH($D375, 'Types, Rates &amp; Payments'!$C$11:$C$22, 0))+$F375, ""))</f>
        <v/>
      </c>
      <c r="J375" s="46" t="str">
        <f>IF($D375="", "", IFERROR(INDEX('Types, Rates &amp; Payments'!$E$11:$E$22, MATCH($D375, 'Types, Rates &amp; Payments'!$C$11:$C$22, 0)), ""))</f>
        <v/>
      </c>
      <c r="K375" s="54"/>
      <c r="L375" s="53" t="str">
        <f>IF($O375="", "", IF($E375=$Y$5, IF($D375="", "", $D375), IF(IFERROR(INDEX('Types, Rates &amp; Payments'!$D$32:$D$39, MATCH($O375, 'Types, Rates &amp; Payments'!$C$32:$C$39, 0)), "")="", "", IFERROR(INDEX('Types, Rates &amp; Payments'!$D$32:$D$39, MATCH($O375, 'Types, Rates &amp; Payments'!$C$32:$C$39, 0)), ""))))</f>
        <v/>
      </c>
      <c r="M375" s="54"/>
      <c r="O375" s="11" t="str">
        <f t="shared" si="106"/>
        <v>Sunday</v>
      </c>
      <c r="Q375" s="64">
        <f t="shared" ca="1" si="107"/>
        <v>0</v>
      </c>
      <c r="S375" s="11" t="str">
        <f t="shared" si="108"/>
        <v>Aug 2020</v>
      </c>
      <c r="U375" s="11" t="str">
        <f t="shared" si="109"/>
        <v/>
      </c>
      <c r="W375" s="11" t="str">
        <f t="shared" si="110"/>
        <v/>
      </c>
      <c r="Y375" s="11" t="str">
        <f t="shared" si="111"/>
        <v/>
      </c>
      <c r="AA375" s="49" t="str">
        <f t="shared" ca="1" si="112"/>
        <v/>
      </c>
      <c r="AB375" s="46" t="str">
        <f t="shared" ca="1" si="113"/>
        <v/>
      </c>
      <c r="AD375" s="49" t="str">
        <f t="shared" ca="1" si="114"/>
        <v/>
      </c>
      <c r="AE375" s="46" t="str">
        <f t="shared" ca="1" si="115"/>
        <v/>
      </c>
      <c r="AG375" s="11" t="str">
        <f t="shared" si="116"/>
        <v>WE</v>
      </c>
      <c r="AH375" s="35" t="str">
        <f t="shared" si="101"/>
        <v/>
      </c>
      <c r="AI375" s="15" t="str">
        <f t="shared" si="117"/>
        <v>X</v>
      </c>
      <c r="AJ375" s="15" t="str">
        <f t="shared" si="118"/>
        <v/>
      </c>
      <c r="AK375" s="38" t="str">
        <f t="shared" si="119"/>
        <v/>
      </c>
    </row>
    <row r="376" spans="1:37" x14ac:dyDescent="0.25">
      <c r="A376" s="62" t="str">
        <f t="shared" ca="1" si="102"/>
        <v/>
      </c>
      <c r="B376" s="146">
        <f t="shared" si="103"/>
        <v>44074</v>
      </c>
      <c r="C376" s="62" t="str">
        <f t="shared" ca="1" si="104"/>
        <v/>
      </c>
      <c r="D376" s="160"/>
      <c r="E376" s="122" t="str">
        <f t="shared" si="105"/>
        <v/>
      </c>
      <c r="F376" s="165"/>
      <c r="G376" s="166"/>
      <c r="H376" s="54"/>
      <c r="I376" s="50" t="str">
        <f>IF($D376="", "", IFERROR(INDEX('Types, Rates &amp; Payments'!$D$11:$D$22, MATCH($D376, 'Types, Rates &amp; Payments'!$C$11:$C$22, 0))+$F376, ""))</f>
        <v/>
      </c>
      <c r="J376" s="47" t="str">
        <f>IF($D376="", "", IFERROR(INDEX('Types, Rates &amp; Payments'!$E$11:$E$22, MATCH($D376, 'Types, Rates &amp; Payments'!$C$11:$C$22, 0)), ""))</f>
        <v/>
      </c>
      <c r="K376" s="54"/>
      <c r="L376" s="137" t="str">
        <f>IF($O376="", "", IF($E376=$Y$5, IF($D376="", "", $D376), IF(IFERROR(INDEX('Types, Rates &amp; Payments'!$D$32:$D$39, MATCH($O376, 'Types, Rates &amp; Payments'!$C$32:$C$39, 0)), "")="", "", IFERROR(INDEX('Types, Rates &amp; Payments'!$D$32:$D$39, MATCH($O376, 'Types, Rates &amp; Payments'!$C$32:$C$39, 0)), ""))))</f>
        <v/>
      </c>
      <c r="M376" s="54"/>
      <c r="O376" s="12" t="str">
        <f t="shared" si="106"/>
        <v>Bank Holidays</v>
      </c>
      <c r="Q376" s="65">
        <f t="shared" ca="1" si="107"/>
        <v>0</v>
      </c>
      <c r="S376" s="12" t="str">
        <f t="shared" si="108"/>
        <v>Aug 2020</v>
      </c>
      <c r="U376" s="12" t="str">
        <f t="shared" si="109"/>
        <v/>
      </c>
      <c r="W376" s="12" t="str">
        <f t="shared" si="110"/>
        <v/>
      </c>
      <c r="Y376" s="12" t="str">
        <f t="shared" si="111"/>
        <v/>
      </c>
      <c r="AA376" s="50" t="str">
        <f t="shared" ca="1" si="112"/>
        <v/>
      </c>
      <c r="AB376" s="47" t="str">
        <f t="shared" ca="1" si="113"/>
        <v/>
      </c>
      <c r="AD376" s="50" t="str">
        <f t="shared" ca="1" si="114"/>
        <v/>
      </c>
      <c r="AE376" s="47" t="str">
        <f t="shared" ca="1" si="115"/>
        <v/>
      </c>
      <c r="AG376" s="12" t="str">
        <f t="shared" si="116"/>
        <v>BH</v>
      </c>
      <c r="AH376" s="36" t="str">
        <f t="shared" si="101"/>
        <v>X</v>
      </c>
      <c r="AI376" s="16" t="str">
        <f t="shared" si="117"/>
        <v/>
      </c>
      <c r="AJ376" s="16" t="str">
        <f t="shared" si="118"/>
        <v/>
      </c>
      <c r="AK376" s="39" t="str">
        <f t="shared" si="119"/>
        <v/>
      </c>
    </row>
    <row r="377" spans="1:37" x14ac:dyDescent="0.25">
      <c r="A377" s="54"/>
      <c r="B377" s="55"/>
      <c r="C377" s="54"/>
      <c r="D377" s="54"/>
      <c r="E377" s="54"/>
      <c r="F377" s="54"/>
      <c r="G377" s="54"/>
      <c r="H377" s="54"/>
      <c r="I377" s="54"/>
      <c r="J377" s="54"/>
      <c r="K377" s="54"/>
      <c r="L377" s="54"/>
      <c r="M377" s="54"/>
    </row>
    <row r="378" spans="1:37" hidden="1" x14ac:dyDescent="0.25">
      <c r="B378" s="6"/>
    </row>
    <row r="379" spans="1:37" hidden="1" x14ac:dyDescent="0.25">
      <c r="B379" s="6"/>
    </row>
    <row r="380" spans="1:37" hidden="1" x14ac:dyDescent="0.25">
      <c r="B380" s="6"/>
    </row>
    <row r="381" spans="1:37" hidden="1" x14ac:dyDescent="0.25"/>
    <row r="382" spans="1:37" hidden="1" x14ac:dyDescent="0.25"/>
    <row r="383" spans="1:37" hidden="1" x14ac:dyDescent="0.25"/>
    <row r="384" spans="1:37" hidden="1" x14ac:dyDescent="0.25"/>
    <row r="385" hidden="1" x14ac:dyDescent="0.25"/>
    <row r="386" hidden="1" x14ac:dyDescent="0.25"/>
  </sheetData>
  <sheetProtection algorithmName="SHA-512" hashValue="3zJTLHuJidl8I3tZ6m3pcFGrNdZMcMgg3cGgr5P4quUgyS21EJnhwdeErPtyqeNBgNNQV7wVrZCoZUB/uf2pfg==" saltValue="+RpUuyqt4OM+DRRE92CeWw==" spinCount="100000" sheet="1" objects="1" scenarios="1"/>
  <mergeCells count="9">
    <mergeCell ref="F9:G9"/>
    <mergeCell ref="B5:B6"/>
    <mergeCell ref="F2:I6"/>
    <mergeCell ref="B2:D3"/>
    <mergeCell ref="AH1:AI1"/>
    <mergeCell ref="B4:D4"/>
    <mergeCell ref="AA8:AB8"/>
    <mergeCell ref="AD8:AE8"/>
    <mergeCell ref="L2:L6"/>
  </mergeCells>
  <conditionalFormatting sqref="B11:B376 D11:D376 F11:G376 I11:J376">
    <cfRule type="expression" dxfId="6" priority="3">
      <formula>$AG11=$AG$6</formula>
    </cfRule>
    <cfRule type="expression" dxfId="5" priority="4">
      <formula>$AG11=$AG$5</formula>
    </cfRule>
    <cfRule type="expression" dxfId="4" priority="5">
      <formula>$AG11=$AG$4</formula>
    </cfRule>
    <cfRule type="expression" dxfId="3" priority="6">
      <formula>$AG11=$AG$3</formula>
    </cfRule>
    <cfRule type="expression" dxfId="2" priority="7">
      <formula>$AG11=$AG$2</formula>
    </cfRule>
  </conditionalFormatting>
  <conditionalFormatting sqref="E11:E376">
    <cfRule type="expression" dxfId="1" priority="1">
      <formula>E11=$Y$6</formula>
    </cfRule>
    <cfRule type="expression" dxfId="0" priority="2">
      <formula>E11=$Y$5</formula>
    </cfRule>
  </conditionalFormatting>
  <dataValidations count="1">
    <dataValidation type="list" allowBlank="1" showInputMessage="1" showErrorMessage="1" sqref="D11:D376" xr:uid="{982B0F1E-D607-4677-AEB0-A307A49B74DF}">
      <formula1>$AY$3:$AY$15</formula1>
    </dataValidation>
  </dataValidations>
  <pageMargins left="0.7" right="0.7" top="0.75" bottom="0.75"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F9C5-4D06-4986-910D-CE57394BF241}">
  <sheetPr>
    <tabColor rgb="FF002060"/>
  </sheetPr>
  <dimension ref="A1:CB99"/>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28.5703125" style="1" hidden="1" customWidth="1"/>
    <col min="54" max="54" width="2.85546875" style="1" hidden="1" customWidth="1"/>
    <col min="55" max="55" width="17.140625" style="1" hidden="1" customWidth="1"/>
    <col min="56" max="56" width="11.42578125" style="1" hidden="1" customWidth="1"/>
    <col min="57" max="80" width="7.140625" style="1" hidden="1" customWidth="1"/>
    <col min="81" max="16384" width="2.85546875" style="1" hidden="1"/>
  </cols>
  <sheetData>
    <row r="1" spans="1:80" x14ac:dyDescent="0.25">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row>
    <row r="2" spans="1:80" x14ac:dyDescent="0.25">
      <c r="A2" s="54"/>
      <c r="B2" s="252" t="str">
        <f>_xlfn.CONCAT("Pre-School Schedule Report - ", TEXT(Schedule!$AE$4, "dd mmm yyyy"), " to ", TEXT(Schedule!$AE$5, "dd mmm yyyy"))</f>
        <v>Pre-School Schedule Report - 01 Sep 2019 to 31 Aug 2020</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4"/>
      <c r="AT2" s="54"/>
      <c r="BE2" s="98" t="str">
        <f>IF('Types, Rates &amp; Payments'!$C$11="", "", 'Types, Rates &amp; Payments'!$C$11)</f>
        <v>Half Day</v>
      </c>
      <c r="BF2" s="99" t="str">
        <f>IF('Types, Rates &amp; Payments'!$C$11="", "", 'Types, Rates &amp; Payments'!$C$11)</f>
        <v>Half Day</v>
      </c>
      <c r="BG2" s="99" t="str">
        <f>IF('Types, Rates &amp; Payments'!$C$12="", "", 'Types, Rates &amp; Payments'!$C$12)</f>
        <v>Full Day</v>
      </c>
      <c r="BH2" s="99" t="str">
        <f>IF('Types, Rates &amp; Payments'!$C$12="", "", 'Types, Rates &amp; Payments'!$C$12)</f>
        <v>Full Day</v>
      </c>
      <c r="BI2" s="99" t="str">
        <f>IF('Types, Rates &amp; Payments'!$C$13="", "", 'Types, Rates &amp; Payments'!$C$13)</f>
        <v/>
      </c>
      <c r="BJ2" s="99" t="str">
        <f>IF('Types, Rates &amp; Payments'!$C$13="", "", 'Types, Rates &amp; Payments'!$C$13)</f>
        <v/>
      </c>
      <c r="BK2" s="99" t="str">
        <f>IF('Types, Rates &amp; Payments'!$C$14="", "", 'Types, Rates &amp; Payments'!$C$14)</f>
        <v/>
      </c>
      <c r="BL2" s="99" t="str">
        <f>IF('Types, Rates &amp; Payments'!$C$14="", "", 'Types, Rates &amp; Payments'!$C$14)</f>
        <v/>
      </c>
      <c r="BM2" s="99" t="str">
        <f>IF('Types, Rates &amp; Payments'!$C$15="", "", 'Types, Rates &amp; Payments'!$C$15)</f>
        <v/>
      </c>
      <c r="BN2" s="99" t="str">
        <f>IF('Types, Rates &amp; Payments'!$C$15="", "", 'Types, Rates &amp; Payments'!$C$15)</f>
        <v/>
      </c>
      <c r="BO2" s="99" t="str">
        <f>IF('Types, Rates &amp; Payments'!$C$16="", "", 'Types, Rates &amp; Payments'!$C$16)</f>
        <v/>
      </c>
      <c r="BP2" s="99" t="str">
        <f>IF('Types, Rates &amp; Payments'!$C$16="", "", 'Types, Rates &amp; Payments'!$C$16)</f>
        <v/>
      </c>
      <c r="BQ2" s="99" t="str">
        <f>IF('Types, Rates &amp; Payments'!$C$17="", "", 'Types, Rates &amp; Payments'!$C$17)</f>
        <v/>
      </c>
      <c r="BR2" s="99" t="str">
        <f>IF('Types, Rates &amp; Payments'!$C$17="", "", 'Types, Rates &amp; Payments'!$C$17)</f>
        <v/>
      </c>
      <c r="BS2" s="99" t="str">
        <f>IF('Types, Rates &amp; Payments'!$C$18="", "", 'Types, Rates &amp; Payments'!$C$18)</f>
        <v/>
      </c>
      <c r="BT2" s="99" t="str">
        <f>IF('Types, Rates &amp; Payments'!$C$18="", "", 'Types, Rates &amp; Payments'!$C$18)</f>
        <v/>
      </c>
      <c r="BU2" s="99" t="str">
        <f>IF('Types, Rates &amp; Payments'!$C$19="", "", 'Types, Rates &amp; Payments'!$C$19)</f>
        <v/>
      </c>
      <c r="BV2" s="99" t="str">
        <f>IF('Types, Rates &amp; Payments'!$C$19="", "", 'Types, Rates &amp; Payments'!$C$19)</f>
        <v/>
      </c>
      <c r="BW2" s="99" t="str">
        <f>IF('Types, Rates &amp; Payments'!$C$20="", "", 'Types, Rates &amp; Payments'!$C$20)</f>
        <v/>
      </c>
      <c r="BX2" s="99" t="str">
        <f>IF('Types, Rates &amp; Payments'!$C$20="", "", 'Types, Rates &amp; Payments'!$C$20)</f>
        <v/>
      </c>
      <c r="BY2" s="99" t="str">
        <f>IF('Types, Rates &amp; Payments'!$C$21="", "", 'Types, Rates &amp; Payments'!$C$21)</f>
        <v/>
      </c>
      <c r="BZ2" s="99" t="str">
        <f>IF('Types, Rates &amp; Payments'!$C$21="", "", 'Types, Rates &amp; Payments'!$C$21)</f>
        <v/>
      </c>
      <c r="CA2" s="99" t="str">
        <f>IF('Types, Rates &amp; Payments'!$C$22="", "", 'Types, Rates &amp; Payments'!$C$22)</f>
        <v/>
      </c>
      <c r="CB2" s="100" t="str">
        <f>IF('Types, Rates &amp; Payments'!$C$22="", "", 'Types, Rates &amp; Payments'!$C$22)</f>
        <v/>
      </c>
    </row>
    <row r="3" spans="1:80" x14ac:dyDescent="0.25">
      <c r="A3" s="54"/>
      <c r="B3" s="255"/>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7"/>
      <c r="AT3" s="54"/>
      <c r="BE3" s="12" t="s">
        <v>51</v>
      </c>
      <c r="BF3" s="12" t="s">
        <v>52</v>
      </c>
      <c r="BG3" s="12" t="s">
        <v>51</v>
      </c>
      <c r="BH3" s="12" t="s">
        <v>52</v>
      </c>
      <c r="BI3" s="12" t="s">
        <v>51</v>
      </c>
      <c r="BJ3" s="12" t="s">
        <v>52</v>
      </c>
      <c r="BK3" s="12" t="s">
        <v>51</v>
      </c>
      <c r="BL3" s="12" t="s">
        <v>52</v>
      </c>
      <c r="BM3" s="12" t="s">
        <v>51</v>
      </c>
      <c r="BN3" s="12" t="s">
        <v>52</v>
      </c>
      <c r="BO3" s="12" t="s">
        <v>51</v>
      </c>
      <c r="BP3" s="12" t="s">
        <v>52</v>
      </c>
      <c r="BQ3" s="12" t="s">
        <v>51</v>
      </c>
      <c r="BR3" s="12" t="s">
        <v>52</v>
      </c>
      <c r="BS3" s="12" t="s">
        <v>51</v>
      </c>
      <c r="BT3" s="12" t="s">
        <v>52</v>
      </c>
      <c r="BU3" s="12" t="s">
        <v>51</v>
      </c>
      <c r="BV3" s="12" t="s">
        <v>52</v>
      </c>
      <c r="BW3" s="12" t="s">
        <v>51</v>
      </c>
      <c r="BX3" s="12" t="s">
        <v>52</v>
      </c>
      <c r="BY3" s="12" t="s">
        <v>51</v>
      </c>
      <c r="BZ3" s="12" t="s">
        <v>52</v>
      </c>
      <c r="CA3" s="12" t="s">
        <v>51</v>
      </c>
      <c r="CB3" s="12" t="s">
        <v>52</v>
      </c>
    </row>
    <row r="4" spans="1:80" x14ac:dyDescent="0.25">
      <c r="A4" s="54"/>
      <c r="B4" s="304" t="str">
        <f>Schedule!$Q$2</f>
        <v>Child Name</v>
      </c>
      <c r="C4" s="304"/>
      <c r="D4" s="304"/>
      <c r="E4" s="304"/>
      <c r="F4" s="304"/>
      <c r="G4" s="304"/>
      <c r="H4" s="304"/>
      <c r="I4" s="304"/>
      <c r="J4" s="304"/>
      <c r="K4" s="304"/>
      <c r="L4" s="304"/>
      <c r="M4" s="304"/>
      <c r="N4" s="304"/>
      <c r="O4" s="304"/>
      <c r="P4" s="304"/>
      <c r="Q4" s="304"/>
      <c r="R4" s="304"/>
      <c r="S4" s="304"/>
      <c r="T4" s="304"/>
      <c r="U4" s="304"/>
      <c r="V4" s="304"/>
      <c r="W4" s="121"/>
      <c r="X4" s="121"/>
      <c r="Y4" s="304" t="str">
        <f>IF('Intro &amp; Setup'!$H$16="", "", 'Intro &amp; Setup'!$H$16)</f>
        <v>Your Name</v>
      </c>
      <c r="Z4" s="304"/>
      <c r="AA4" s="304"/>
      <c r="AB4" s="304"/>
      <c r="AC4" s="304"/>
      <c r="AD4" s="304"/>
      <c r="AE4" s="304"/>
      <c r="AF4" s="304"/>
      <c r="AG4" s="304"/>
      <c r="AH4" s="304"/>
      <c r="AI4" s="304"/>
      <c r="AJ4" s="304"/>
      <c r="AK4" s="304"/>
      <c r="AL4" s="304"/>
      <c r="AM4" s="304"/>
      <c r="AN4" s="304"/>
      <c r="AO4" s="304"/>
      <c r="AP4" s="304"/>
      <c r="AQ4" s="304"/>
      <c r="AR4" s="304"/>
      <c r="AS4" s="304"/>
      <c r="AT4" s="54"/>
      <c r="BE4" s="9" t="str">
        <f>IF(BE2="", "", _xlfn.CONCAT(BE2, " - ", BE3))</f>
        <v>Half Day - Done</v>
      </c>
      <c r="BF4" s="9" t="str">
        <f t="shared" ref="BF4:CB4" si="0">IF(BF2="", "", _xlfn.CONCAT(BF2, " - ", BF3))</f>
        <v>Half Day - Planned</v>
      </c>
      <c r="BG4" s="9" t="str">
        <f t="shared" si="0"/>
        <v>Full Day - Done</v>
      </c>
      <c r="BH4" s="9" t="str">
        <f t="shared" si="0"/>
        <v>Full Day - Planned</v>
      </c>
      <c r="BI4" s="9" t="str">
        <f t="shared" si="0"/>
        <v/>
      </c>
      <c r="BJ4" s="9" t="str">
        <f t="shared" si="0"/>
        <v/>
      </c>
      <c r="BK4" s="9" t="str">
        <f t="shared" si="0"/>
        <v/>
      </c>
      <c r="BL4" s="9" t="str">
        <f t="shared" si="0"/>
        <v/>
      </c>
      <c r="BM4" s="9" t="str">
        <f t="shared" si="0"/>
        <v/>
      </c>
      <c r="BN4" s="9" t="str">
        <f t="shared" si="0"/>
        <v/>
      </c>
      <c r="BO4" s="9" t="str">
        <f t="shared" si="0"/>
        <v/>
      </c>
      <c r="BP4" s="9" t="str">
        <f t="shared" si="0"/>
        <v/>
      </c>
      <c r="BQ4" s="9" t="str">
        <f t="shared" si="0"/>
        <v/>
      </c>
      <c r="BR4" s="9" t="str">
        <f t="shared" si="0"/>
        <v/>
      </c>
      <c r="BS4" s="9" t="str">
        <f t="shared" si="0"/>
        <v/>
      </c>
      <c r="BT4" s="9" t="str">
        <f t="shared" si="0"/>
        <v/>
      </c>
      <c r="BU4" s="9" t="str">
        <f t="shared" si="0"/>
        <v/>
      </c>
      <c r="BV4" s="9" t="str">
        <f t="shared" si="0"/>
        <v/>
      </c>
      <c r="BW4" s="9" t="str">
        <f t="shared" si="0"/>
        <v/>
      </c>
      <c r="BX4" s="9" t="str">
        <f t="shared" si="0"/>
        <v/>
      </c>
      <c r="BY4" s="9" t="str">
        <f t="shared" si="0"/>
        <v/>
      </c>
      <c r="BZ4" s="9" t="str">
        <f t="shared" si="0"/>
        <v/>
      </c>
      <c r="CA4" s="9" t="str">
        <f t="shared" si="0"/>
        <v/>
      </c>
      <c r="CB4" s="9" t="str">
        <f t="shared" si="0"/>
        <v/>
      </c>
    </row>
    <row r="5" spans="1:80" x14ac:dyDescent="0.2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BC5" s="21">
        <f>Schedule!$AE$4</f>
        <v>43709</v>
      </c>
      <c r="BD5" s="10" t="str">
        <f>TEXT($BC5, "mmm yyyy")</f>
        <v>Sep 2019</v>
      </c>
      <c r="BE5" s="101">
        <f ca="1">IF(OR($BD5="", BE$2=""), "", SUMIF(Schedule!$U$11:$U$376, _xlfn.CONCAT(BE$2, " - ", $BD5), Schedule!$AA$11:$AA$376))</f>
        <v>64</v>
      </c>
      <c r="BF5" s="102">
        <f ca="1">IF(OR($BD5="", BF$2=""), "", SUMIF(Schedule!$U$11:$U$376, _xlfn.CONCAT(BF$2, " - ", $BD5), Schedule!$AD$11:$AD$376))</f>
        <v>0</v>
      </c>
      <c r="BG5" s="101">
        <f ca="1">IF(OR($BD5="", BG$2=""), "", SUMIF(Schedule!$U$11:$U$376, _xlfn.CONCAT(BG$2, " - ", $BD5), Schedule!$AA$11:$AA$376))</f>
        <v>128</v>
      </c>
      <c r="BH5" s="102">
        <f ca="1">IF(OR($BD5="", BH$2=""), "", SUMIF(Schedule!$U$11:$U$376, _xlfn.CONCAT(BH$2, " - ", $BD5), Schedule!$AD$11:$AD$376))</f>
        <v>0</v>
      </c>
      <c r="BI5" s="101" t="str">
        <f>IF(OR($BD5="", BI$2=""), "", SUMIF(Schedule!$U$11:$U$376, _xlfn.CONCAT(BI$2, " - ", $BD5), Schedule!$AA$11:$AA$376))</f>
        <v/>
      </c>
      <c r="BJ5" s="102" t="str">
        <f>IF(OR($BD5="", BJ$2=""), "", SUMIF(Schedule!$U$11:$U$376, _xlfn.CONCAT(BJ$2, " - ", $BD5), Schedule!$AD$11:$AD$376))</f>
        <v/>
      </c>
      <c r="BK5" s="101" t="str">
        <f>IF(OR($BD5="", BK$2=""), "", SUMIF(Schedule!$U$11:$U$376, _xlfn.CONCAT(BK$2, " - ", $BD5), Schedule!$AA$11:$AA$376))</f>
        <v/>
      </c>
      <c r="BL5" s="102" t="str">
        <f>IF(OR($BD5="", BL$2=""), "", SUMIF(Schedule!$U$11:$U$376, _xlfn.CONCAT(BL$2, " - ", $BD5), Schedule!$AD$11:$AD$376))</f>
        <v/>
      </c>
      <c r="BM5" s="101" t="str">
        <f>IF(OR($BD5="", BM$2=""), "", SUMIF(Schedule!$U$11:$U$376, _xlfn.CONCAT(BM$2, " - ", $BD5), Schedule!$AA$11:$AA$376))</f>
        <v/>
      </c>
      <c r="BN5" s="102" t="str">
        <f>IF(OR($BD5="", BN$2=""), "", SUMIF(Schedule!$U$11:$U$376, _xlfn.CONCAT(BN$2, " - ", $BD5), Schedule!$AD$11:$AD$376))</f>
        <v/>
      </c>
      <c r="BO5" s="101" t="str">
        <f>IF(OR($BD5="", BO$2=""), "", SUMIF(Schedule!$U$11:$U$376, _xlfn.CONCAT(BO$2, " - ", $BD5), Schedule!$AA$11:$AA$376))</f>
        <v/>
      </c>
      <c r="BP5" s="102" t="str">
        <f>IF(OR($BD5="", BP$2=""), "", SUMIF(Schedule!$U$11:$U$376, _xlfn.CONCAT(BP$2, " - ", $BD5), Schedule!$AD$11:$AD$376))</f>
        <v/>
      </c>
      <c r="BQ5" s="101" t="str">
        <f>IF(OR($BD5="", BQ$2=""), "", SUMIF(Schedule!$U$11:$U$376, _xlfn.CONCAT(BQ$2, " - ", $BD5), Schedule!$AA$11:$AA$376))</f>
        <v/>
      </c>
      <c r="BR5" s="102" t="str">
        <f>IF(OR($BD5="", BR$2=""), "", SUMIF(Schedule!$U$11:$U$376, _xlfn.CONCAT(BR$2, " - ", $BD5), Schedule!$AD$11:$AD$376))</f>
        <v/>
      </c>
      <c r="BS5" s="101" t="str">
        <f>IF(OR($BD5="", BS$2=""), "", SUMIF(Schedule!$U$11:$U$376, _xlfn.CONCAT(BS$2, " - ", $BD5), Schedule!$AA$11:$AA$376))</f>
        <v/>
      </c>
      <c r="BT5" s="102" t="str">
        <f>IF(OR($BD5="", BT$2=""), "", SUMIF(Schedule!$U$11:$U$376, _xlfn.CONCAT(BT$2, " - ", $BD5), Schedule!$AD$11:$AD$376))</f>
        <v/>
      </c>
      <c r="BU5" s="101" t="str">
        <f>IF(OR($BD5="", BU$2=""), "", SUMIF(Schedule!$U$11:$U$376, _xlfn.CONCAT(BU$2, " - ", $BD5), Schedule!$AA$11:$AA$376))</f>
        <v/>
      </c>
      <c r="BV5" s="102" t="str">
        <f>IF(OR($BD5="", BV$2=""), "", SUMIF(Schedule!$U$11:$U$376, _xlfn.CONCAT(BV$2, " - ", $BD5), Schedule!$AD$11:$AD$376))</f>
        <v/>
      </c>
      <c r="BW5" s="101" t="str">
        <f>IF(OR($BD5="", BW$2=""), "", SUMIF(Schedule!$U$11:$U$376, _xlfn.CONCAT(BW$2, " - ", $BD5), Schedule!$AA$11:$AA$376))</f>
        <v/>
      </c>
      <c r="BX5" s="102" t="str">
        <f>IF(OR($BD5="", BX$2=""), "", SUMIF(Schedule!$U$11:$U$376, _xlfn.CONCAT(BX$2, " - ", $BD5), Schedule!$AD$11:$AD$376))</f>
        <v/>
      </c>
      <c r="BY5" s="101" t="str">
        <f>IF(OR($BD5="", BY$2=""), "", SUMIF(Schedule!$U$11:$U$376, _xlfn.CONCAT(BY$2, " - ", $BD5), Schedule!$AA$11:$AA$376))</f>
        <v/>
      </c>
      <c r="BZ5" s="102" t="str">
        <f>IF(OR($BD5="", BZ$2=""), "", SUMIF(Schedule!$U$11:$U$376, _xlfn.CONCAT(BZ$2, " - ", $BD5), Schedule!$AD$11:$AD$376))</f>
        <v/>
      </c>
      <c r="CA5" s="101" t="str">
        <f>IF(OR($BD5="", CA$2=""), "", SUMIF(Schedule!$U$11:$U$376, _xlfn.CONCAT(CA$2, " - ", $BD5), Schedule!$AA$11:$AA$376))</f>
        <v/>
      </c>
      <c r="CB5" s="102" t="str">
        <f>IF(OR($BD5="", CB$2=""), "", SUMIF(Schedule!$U$11:$U$376, _xlfn.CONCAT(CB$2, " - ", $BD5), Schedule!$AD$11:$AD$376))</f>
        <v/>
      </c>
    </row>
    <row r="6" spans="1:80" x14ac:dyDescent="0.25">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BC6" s="25">
        <f>DATE(YEAR(BC5), MONTH(BC5)+1, DAY(BC5))</f>
        <v>43739</v>
      </c>
      <c r="BD6" s="11" t="str">
        <f t="shared" ref="BD6:BD16" si="1">TEXT($BC6, "mmm yyyy")</f>
        <v>Oct 2019</v>
      </c>
      <c r="BE6" s="103">
        <f>IF(OR($BD6="", BE$2=""), "", SUMIF(Schedule!$U$11:$U$376, _xlfn.CONCAT(BE$2, " - ", $BD6), Schedule!$AA$11:$AA$376))</f>
        <v>0</v>
      </c>
      <c r="BF6" s="104">
        <f>IF(OR($BD6="", BF$2=""), "", SUMIF(Schedule!$U$11:$U$376, _xlfn.CONCAT(BF$2, " - ", $BD6), Schedule!$AD$11:$AD$376))</f>
        <v>0</v>
      </c>
      <c r="BG6" s="103">
        <f>IF(OR($BD6="", BG$2=""), "", SUMIF(Schedule!$U$11:$U$376, _xlfn.CONCAT(BG$2, " - ", $BD6), Schedule!$AA$11:$AA$376))</f>
        <v>0</v>
      </c>
      <c r="BH6" s="104">
        <f>IF(OR($BD6="", BH$2=""), "", SUMIF(Schedule!$U$11:$U$376, _xlfn.CONCAT(BH$2, " - ", $BD6), Schedule!$AD$11:$AD$376))</f>
        <v>0</v>
      </c>
      <c r="BI6" s="103" t="str">
        <f>IF(OR($BD6="", BI$2=""), "", SUMIF(Schedule!$U$11:$U$376, _xlfn.CONCAT(BI$2, " - ", $BD6), Schedule!$AA$11:$AA$376))</f>
        <v/>
      </c>
      <c r="BJ6" s="104" t="str">
        <f>IF(OR($BD6="", BJ$2=""), "", SUMIF(Schedule!$U$11:$U$376, _xlfn.CONCAT(BJ$2, " - ", $BD6), Schedule!$AD$11:$AD$376))</f>
        <v/>
      </c>
      <c r="BK6" s="103" t="str">
        <f>IF(OR($BD6="", BK$2=""), "", SUMIF(Schedule!$U$11:$U$376, _xlfn.CONCAT(BK$2, " - ", $BD6), Schedule!$AA$11:$AA$376))</f>
        <v/>
      </c>
      <c r="BL6" s="104" t="str">
        <f>IF(OR($BD6="", BL$2=""), "", SUMIF(Schedule!$U$11:$U$376, _xlfn.CONCAT(BL$2, " - ", $BD6), Schedule!$AD$11:$AD$376))</f>
        <v/>
      </c>
      <c r="BM6" s="103" t="str">
        <f>IF(OR($BD6="", BM$2=""), "", SUMIF(Schedule!$U$11:$U$376, _xlfn.CONCAT(BM$2, " - ", $BD6), Schedule!$AA$11:$AA$376))</f>
        <v/>
      </c>
      <c r="BN6" s="104" t="str">
        <f>IF(OR($BD6="", BN$2=""), "", SUMIF(Schedule!$U$11:$U$376, _xlfn.CONCAT(BN$2, " - ", $BD6), Schedule!$AD$11:$AD$376))</f>
        <v/>
      </c>
      <c r="BO6" s="103" t="str">
        <f>IF(OR($BD6="", BO$2=""), "", SUMIF(Schedule!$U$11:$U$376, _xlfn.CONCAT(BO$2, " - ", $BD6), Schedule!$AA$11:$AA$376))</f>
        <v/>
      </c>
      <c r="BP6" s="104" t="str">
        <f>IF(OR($BD6="", BP$2=""), "", SUMIF(Schedule!$U$11:$U$376, _xlfn.CONCAT(BP$2, " - ", $BD6), Schedule!$AD$11:$AD$376))</f>
        <v/>
      </c>
      <c r="BQ6" s="103" t="str">
        <f>IF(OR($BD6="", BQ$2=""), "", SUMIF(Schedule!$U$11:$U$376, _xlfn.CONCAT(BQ$2, " - ", $BD6), Schedule!$AA$11:$AA$376))</f>
        <v/>
      </c>
      <c r="BR6" s="104" t="str">
        <f>IF(OR($BD6="", BR$2=""), "", SUMIF(Schedule!$U$11:$U$376, _xlfn.CONCAT(BR$2, " - ", $BD6), Schedule!$AD$11:$AD$376))</f>
        <v/>
      </c>
      <c r="BS6" s="103" t="str">
        <f>IF(OR($BD6="", BS$2=""), "", SUMIF(Schedule!$U$11:$U$376, _xlfn.CONCAT(BS$2, " - ", $BD6), Schedule!$AA$11:$AA$376))</f>
        <v/>
      </c>
      <c r="BT6" s="104" t="str">
        <f>IF(OR($BD6="", BT$2=""), "", SUMIF(Schedule!$U$11:$U$376, _xlfn.CONCAT(BT$2, " - ", $BD6), Schedule!$AD$11:$AD$376))</f>
        <v/>
      </c>
      <c r="BU6" s="103" t="str">
        <f>IF(OR($BD6="", BU$2=""), "", SUMIF(Schedule!$U$11:$U$376, _xlfn.CONCAT(BU$2, " - ", $BD6), Schedule!$AA$11:$AA$376))</f>
        <v/>
      </c>
      <c r="BV6" s="104" t="str">
        <f>IF(OR($BD6="", BV$2=""), "", SUMIF(Schedule!$U$11:$U$376, _xlfn.CONCAT(BV$2, " - ", $BD6), Schedule!$AD$11:$AD$376))</f>
        <v/>
      </c>
      <c r="BW6" s="103" t="str">
        <f>IF(OR($BD6="", BW$2=""), "", SUMIF(Schedule!$U$11:$U$376, _xlfn.CONCAT(BW$2, " - ", $BD6), Schedule!$AA$11:$AA$376))</f>
        <v/>
      </c>
      <c r="BX6" s="104" t="str">
        <f>IF(OR($BD6="", BX$2=""), "", SUMIF(Schedule!$U$11:$U$376, _xlfn.CONCAT(BX$2, " - ", $BD6), Schedule!$AD$11:$AD$376))</f>
        <v/>
      </c>
      <c r="BY6" s="103" t="str">
        <f>IF(OR($BD6="", BY$2=""), "", SUMIF(Schedule!$U$11:$U$376, _xlfn.CONCAT(BY$2, " - ", $BD6), Schedule!$AA$11:$AA$376))</f>
        <v/>
      </c>
      <c r="BZ6" s="104" t="str">
        <f>IF(OR($BD6="", BZ$2=""), "", SUMIF(Schedule!$U$11:$U$376, _xlfn.CONCAT(BZ$2, " - ", $BD6), Schedule!$AD$11:$AD$376))</f>
        <v/>
      </c>
      <c r="CA6" s="103" t="str">
        <f>IF(OR($BD6="", CA$2=""), "", SUMIF(Schedule!$U$11:$U$376, _xlfn.CONCAT(CA$2, " - ", $BD6), Schedule!$AA$11:$AA$376))</f>
        <v/>
      </c>
      <c r="CB6" s="104" t="str">
        <f>IF(OR($BD6="", CB$2=""), "", SUMIF(Schedule!$U$11:$U$376, _xlfn.CONCAT(CB$2, " - ", $BD6), Schedule!$AD$11:$AD$376))</f>
        <v/>
      </c>
    </row>
    <row r="7" spans="1:80" x14ac:dyDescent="0.25">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BC7" s="25">
        <f t="shared" ref="BC7:BC16" si="2">DATE(YEAR(BC6), MONTH(BC6)+1, DAY(BC6))</f>
        <v>43770</v>
      </c>
      <c r="BD7" s="11" t="str">
        <f t="shared" si="1"/>
        <v>Nov 2019</v>
      </c>
      <c r="BE7" s="103">
        <f>IF(OR($BD7="", BE$2=""), "", SUMIF(Schedule!$U$11:$U$376, _xlfn.CONCAT(BE$2, " - ", $BD7), Schedule!$AA$11:$AA$376))</f>
        <v>0</v>
      </c>
      <c r="BF7" s="104">
        <f>IF(OR($BD7="", BF$2=""), "", SUMIF(Schedule!$U$11:$U$376, _xlfn.CONCAT(BF$2, " - ", $BD7), Schedule!$AD$11:$AD$376))</f>
        <v>0</v>
      </c>
      <c r="BG7" s="103">
        <f>IF(OR($BD7="", BG$2=""), "", SUMIF(Schedule!$U$11:$U$376, _xlfn.CONCAT(BG$2, " - ", $BD7), Schedule!$AA$11:$AA$376))</f>
        <v>0</v>
      </c>
      <c r="BH7" s="104">
        <f>IF(OR($BD7="", BH$2=""), "", SUMIF(Schedule!$U$11:$U$376, _xlfn.CONCAT(BH$2, " - ", $BD7), Schedule!$AD$11:$AD$376))</f>
        <v>0</v>
      </c>
      <c r="BI7" s="103" t="str">
        <f>IF(OR($BD7="", BI$2=""), "", SUMIF(Schedule!$U$11:$U$376, _xlfn.CONCAT(BI$2, " - ", $BD7), Schedule!$AA$11:$AA$376))</f>
        <v/>
      </c>
      <c r="BJ7" s="104" t="str">
        <f>IF(OR($BD7="", BJ$2=""), "", SUMIF(Schedule!$U$11:$U$376, _xlfn.CONCAT(BJ$2, " - ", $BD7), Schedule!$AD$11:$AD$376))</f>
        <v/>
      </c>
      <c r="BK7" s="103" t="str">
        <f>IF(OR($BD7="", BK$2=""), "", SUMIF(Schedule!$U$11:$U$376, _xlfn.CONCAT(BK$2, " - ", $BD7), Schedule!$AA$11:$AA$376))</f>
        <v/>
      </c>
      <c r="BL7" s="104" t="str">
        <f>IF(OR($BD7="", BL$2=""), "", SUMIF(Schedule!$U$11:$U$376, _xlfn.CONCAT(BL$2, " - ", $BD7), Schedule!$AD$11:$AD$376))</f>
        <v/>
      </c>
      <c r="BM7" s="103" t="str">
        <f>IF(OR($BD7="", BM$2=""), "", SUMIF(Schedule!$U$11:$U$376, _xlfn.CONCAT(BM$2, " - ", $BD7), Schedule!$AA$11:$AA$376))</f>
        <v/>
      </c>
      <c r="BN7" s="104" t="str">
        <f>IF(OR($BD7="", BN$2=""), "", SUMIF(Schedule!$U$11:$U$376, _xlfn.CONCAT(BN$2, " - ", $BD7), Schedule!$AD$11:$AD$376))</f>
        <v/>
      </c>
      <c r="BO7" s="103" t="str">
        <f>IF(OR($BD7="", BO$2=""), "", SUMIF(Schedule!$U$11:$U$376, _xlfn.CONCAT(BO$2, " - ", $BD7), Schedule!$AA$11:$AA$376))</f>
        <v/>
      </c>
      <c r="BP7" s="104" t="str">
        <f>IF(OR($BD7="", BP$2=""), "", SUMIF(Schedule!$U$11:$U$376, _xlfn.CONCAT(BP$2, " - ", $BD7), Schedule!$AD$11:$AD$376))</f>
        <v/>
      </c>
      <c r="BQ7" s="103" t="str">
        <f>IF(OR($BD7="", BQ$2=""), "", SUMIF(Schedule!$U$11:$U$376, _xlfn.CONCAT(BQ$2, " - ", $BD7), Schedule!$AA$11:$AA$376))</f>
        <v/>
      </c>
      <c r="BR7" s="104" t="str">
        <f>IF(OR($BD7="", BR$2=""), "", SUMIF(Schedule!$U$11:$U$376, _xlfn.CONCAT(BR$2, " - ", $BD7), Schedule!$AD$11:$AD$376))</f>
        <v/>
      </c>
      <c r="BS7" s="103" t="str">
        <f>IF(OR($BD7="", BS$2=""), "", SUMIF(Schedule!$U$11:$U$376, _xlfn.CONCAT(BS$2, " - ", $BD7), Schedule!$AA$11:$AA$376))</f>
        <v/>
      </c>
      <c r="BT7" s="104" t="str">
        <f>IF(OR($BD7="", BT$2=""), "", SUMIF(Schedule!$U$11:$U$376, _xlfn.CONCAT(BT$2, " - ", $BD7), Schedule!$AD$11:$AD$376))</f>
        <v/>
      </c>
      <c r="BU7" s="103" t="str">
        <f>IF(OR($BD7="", BU$2=""), "", SUMIF(Schedule!$U$11:$U$376, _xlfn.CONCAT(BU$2, " - ", $BD7), Schedule!$AA$11:$AA$376))</f>
        <v/>
      </c>
      <c r="BV7" s="104" t="str">
        <f>IF(OR($BD7="", BV$2=""), "", SUMIF(Schedule!$U$11:$U$376, _xlfn.CONCAT(BV$2, " - ", $BD7), Schedule!$AD$11:$AD$376))</f>
        <v/>
      </c>
      <c r="BW7" s="103" t="str">
        <f>IF(OR($BD7="", BW$2=""), "", SUMIF(Schedule!$U$11:$U$376, _xlfn.CONCAT(BW$2, " - ", $BD7), Schedule!$AA$11:$AA$376))</f>
        <v/>
      </c>
      <c r="BX7" s="104" t="str">
        <f>IF(OR($BD7="", BX$2=""), "", SUMIF(Schedule!$U$11:$U$376, _xlfn.CONCAT(BX$2, " - ", $BD7), Schedule!$AD$11:$AD$376))</f>
        <v/>
      </c>
      <c r="BY7" s="103" t="str">
        <f>IF(OR($BD7="", BY$2=""), "", SUMIF(Schedule!$U$11:$U$376, _xlfn.CONCAT(BY$2, " - ", $BD7), Schedule!$AA$11:$AA$376))</f>
        <v/>
      </c>
      <c r="BZ7" s="104" t="str">
        <f>IF(OR($BD7="", BZ$2=""), "", SUMIF(Schedule!$U$11:$U$376, _xlfn.CONCAT(BZ$2, " - ", $BD7), Schedule!$AD$11:$AD$376))</f>
        <v/>
      </c>
      <c r="CA7" s="103" t="str">
        <f>IF(OR($BD7="", CA$2=""), "", SUMIF(Schedule!$U$11:$U$376, _xlfn.CONCAT(CA$2, " - ", $BD7), Schedule!$AA$11:$AA$376))</f>
        <v/>
      </c>
      <c r="CB7" s="104" t="str">
        <f>IF(OR($BD7="", CB$2=""), "", SUMIF(Schedule!$U$11:$U$376, _xlfn.CONCAT(CB$2, " - ", $BD7), Schedule!$AD$11:$AD$376))</f>
        <v/>
      </c>
    </row>
    <row r="8" spans="1:80" x14ac:dyDescent="0.2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BC8" s="25">
        <f t="shared" si="2"/>
        <v>43800</v>
      </c>
      <c r="BD8" s="11" t="str">
        <f t="shared" si="1"/>
        <v>Dec 2019</v>
      </c>
      <c r="BE8" s="103">
        <f>IF(OR($BD8="", BE$2=""), "", SUMIF(Schedule!$U$11:$U$376, _xlfn.CONCAT(BE$2, " - ", $BD8), Schedule!$AA$11:$AA$376))</f>
        <v>0</v>
      </c>
      <c r="BF8" s="104">
        <f>IF(OR($BD8="", BF$2=""), "", SUMIF(Schedule!$U$11:$U$376, _xlfn.CONCAT(BF$2, " - ", $BD8), Schedule!$AD$11:$AD$376))</f>
        <v>0</v>
      </c>
      <c r="BG8" s="103">
        <f>IF(OR($BD8="", BG$2=""), "", SUMIF(Schedule!$U$11:$U$376, _xlfn.CONCAT(BG$2, " - ", $BD8), Schedule!$AA$11:$AA$376))</f>
        <v>0</v>
      </c>
      <c r="BH8" s="104">
        <f>IF(OR($BD8="", BH$2=""), "", SUMIF(Schedule!$U$11:$U$376, _xlfn.CONCAT(BH$2, " - ", $BD8), Schedule!$AD$11:$AD$376))</f>
        <v>0</v>
      </c>
      <c r="BI8" s="103" t="str">
        <f>IF(OR($BD8="", BI$2=""), "", SUMIF(Schedule!$U$11:$U$376, _xlfn.CONCAT(BI$2, " - ", $BD8), Schedule!$AA$11:$AA$376))</f>
        <v/>
      </c>
      <c r="BJ8" s="104" t="str">
        <f>IF(OR($BD8="", BJ$2=""), "", SUMIF(Schedule!$U$11:$U$376, _xlfn.CONCAT(BJ$2, " - ", $BD8), Schedule!$AD$11:$AD$376))</f>
        <v/>
      </c>
      <c r="BK8" s="103" t="str">
        <f>IF(OR($BD8="", BK$2=""), "", SUMIF(Schedule!$U$11:$U$376, _xlfn.CONCAT(BK$2, " - ", $BD8), Schedule!$AA$11:$AA$376))</f>
        <v/>
      </c>
      <c r="BL8" s="104" t="str">
        <f>IF(OR($BD8="", BL$2=""), "", SUMIF(Schedule!$U$11:$U$376, _xlfn.CONCAT(BL$2, " - ", $BD8), Schedule!$AD$11:$AD$376))</f>
        <v/>
      </c>
      <c r="BM8" s="103" t="str">
        <f>IF(OR($BD8="", BM$2=""), "", SUMIF(Schedule!$U$11:$U$376, _xlfn.CONCAT(BM$2, " - ", $BD8), Schedule!$AA$11:$AA$376))</f>
        <v/>
      </c>
      <c r="BN8" s="104" t="str">
        <f>IF(OR($BD8="", BN$2=""), "", SUMIF(Schedule!$U$11:$U$376, _xlfn.CONCAT(BN$2, " - ", $BD8), Schedule!$AD$11:$AD$376))</f>
        <v/>
      </c>
      <c r="BO8" s="103" t="str">
        <f>IF(OR($BD8="", BO$2=""), "", SUMIF(Schedule!$U$11:$U$376, _xlfn.CONCAT(BO$2, " - ", $BD8), Schedule!$AA$11:$AA$376))</f>
        <v/>
      </c>
      <c r="BP8" s="104" t="str">
        <f>IF(OR($BD8="", BP$2=""), "", SUMIF(Schedule!$U$11:$U$376, _xlfn.CONCAT(BP$2, " - ", $BD8), Schedule!$AD$11:$AD$376))</f>
        <v/>
      </c>
      <c r="BQ8" s="103" t="str">
        <f>IF(OR($BD8="", BQ$2=""), "", SUMIF(Schedule!$U$11:$U$376, _xlfn.CONCAT(BQ$2, " - ", $BD8), Schedule!$AA$11:$AA$376))</f>
        <v/>
      </c>
      <c r="BR8" s="104" t="str">
        <f>IF(OR($BD8="", BR$2=""), "", SUMIF(Schedule!$U$11:$U$376, _xlfn.CONCAT(BR$2, " - ", $BD8), Schedule!$AD$11:$AD$376))</f>
        <v/>
      </c>
      <c r="BS8" s="103" t="str">
        <f>IF(OR($BD8="", BS$2=""), "", SUMIF(Schedule!$U$11:$U$376, _xlfn.CONCAT(BS$2, " - ", $BD8), Schedule!$AA$11:$AA$376))</f>
        <v/>
      </c>
      <c r="BT8" s="104" t="str">
        <f>IF(OR($BD8="", BT$2=""), "", SUMIF(Schedule!$U$11:$U$376, _xlfn.CONCAT(BT$2, " - ", $BD8), Schedule!$AD$11:$AD$376))</f>
        <v/>
      </c>
      <c r="BU8" s="103" t="str">
        <f>IF(OR($BD8="", BU$2=""), "", SUMIF(Schedule!$U$11:$U$376, _xlfn.CONCAT(BU$2, " - ", $BD8), Schedule!$AA$11:$AA$376))</f>
        <v/>
      </c>
      <c r="BV8" s="104" t="str">
        <f>IF(OR($BD8="", BV$2=""), "", SUMIF(Schedule!$U$11:$U$376, _xlfn.CONCAT(BV$2, " - ", $BD8), Schedule!$AD$11:$AD$376))</f>
        <v/>
      </c>
      <c r="BW8" s="103" t="str">
        <f>IF(OR($BD8="", BW$2=""), "", SUMIF(Schedule!$U$11:$U$376, _xlfn.CONCAT(BW$2, " - ", $BD8), Schedule!$AA$11:$AA$376))</f>
        <v/>
      </c>
      <c r="BX8" s="104" t="str">
        <f>IF(OR($BD8="", BX$2=""), "", SUMIF(Schedule!$U$11:$U$376, _xlfn.CONCAT(BX$2, " - ", $BD8), Schedule!$AD$11:$AD$376))</f>
        <v/>
      </c>
      <c r="BY8" s="103" t="str">
        <f>IF(OR($BD8="", BY$2=""), "", SUMIF(Schedule!$U$11:$U$376, _xlfn.CONCAT(BY$2, " - ", $BD8), Schedule!$AA$11:$AA$376))</f>
        <v/>
      </c>
      <c r="BZ8" s="104" t="str">
        <f>IF(OR($BD8="", BZ$2=""), "", SUMIF(Schedule!$U$11:$U$376, _xlfn.CONCAT(BZ$2, " - ", $BD8), Schedule!$AD$11:$AD$376))</f>
        <v/>
      </c>
      <c r="CA8" s="103" t="str">
        <f>IF(OR($BD8="", CA$2=""), "", SUMIF(Schedule!$U$11:$U$376, _xlfn.CONCAT(CA$2, " - ", $BD8), Schedule!$AA$11:$AA$376))</f>
        <v/>
      </c>
      <c r="CB8" s="104" t="str">
        <f>IF(OR($BD8="", CB$2=""), "", SUMIF(Schedule!$U$11:$U$376, _xlfn.CONCAT(CB$2, " - ", $BD8), Schedule!$AD$11:$AD$376))</f>
        <v/>
      </c>
    </row>
    <row r="9" spans="1:80" x14ac:dyDescent="0.25">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BC9" s="25">
        <f t="shared" si="2"/>
        <v>43831</v>
      </c>
      <c r="BD9" s="11" t="str">
        <f t="shared" si="1"/>
        <v>Jan 2020</v>
      </c>
      <c r="BE9" s="103">
        <f>IF(OR($BD9="", BE$2=""), "", SUMIF(Schedule!$U$11:$U$376, _xlfn.CONCAT(BE$2, " - ", $BD9), Schedule!$AA$11:$AA$376))</f>
        <v>0</v>
      </c>
      <c r="BF9" s="104">
        <f>IF(OR($BD9="", BF$2=""), "", SUMIF(Schedule!$U$11:$U$376, _xlfn.CONCAT(BF$2, " - ", $BD9), Schedule!$AD$11:$AD$376))</f>
        <v>0</v>
      </c>
      <c r="BG9" s="103">
        <f>IF(OR($BD9="", BG$2=""), "", SUMIF(Schedule!$U$11:$U$376, _xlfn.CONCAT(BG$2, " - ", $BD9), Schedule!$AA$11:$AA$376))</f>
        <v>0</v>
      </c>
      <c r="BH9" s="104">
        <f>IF(OR($BD9="", BH$2=""), "", SUMIF(Schedule!$U$11:$U$376, _xlfn.CONCAT(BH$2, " - ", $BD9), Schedule!$AD$11:$AD$376))</f>
        <v>0</v>
      </c>
      <c r="BI9" s="103" t="str">
        <f>IF(OR($BD9="", BI$2=""), "", SUMIF(Schedule!$U$11:$U$376, _xlfn.CONCAT(BI$2, " - ", $BD9), Schedule!$AA$11:$AA$376))</f>
        <v/>
      </c>
      <c r="BJ9" s="104" t="str">
        <f>IF(OR($BD9="", BJ$2=""), "", SUMIF(Schedule!$U$11:$U$376, _xlfn.CONCAT(BJ$2, " - ", $BD9), Schedule!$AD$11:$AD$376))</f>
        <v/>
      </c>
      <c r="BK9" s="103" t="str">
        <f>IF(OR($BD9="", BK$2=""), "", SUMIF(Schedule!$U$11:$U$376, _xlfn.CONCAT(BK$2, " - ", $BD9), Schedule!$AA$11:$AA$376))</f>
        <v/>
      </c>
      <c r="BL9" s="104" t="str">
        <f>IF(OR($BD9="", BL$2=""), "", SUMIF(Schedule!$U$11:$U$376, _xlfn.CONCAT(BL$2, " - ", $BD9), Schedule!$AD$11:$AD$376))</f>
        <v/>
      </c>
      <c r="BM9" s="103" t="str">
        <f>IF(OR($BD9="", BM$2=""), "", SUMIF(Schedule!$U$11:$U$376, _xlfn.CONCAT(BM$2, " - ", $BD9), Schedule!$AA$11:$AA$376))</f>
        <v/>
      </c>
      <c r="BN9" s="104" t="str">
        <f>IF(OR($BD9="", BN$2=""), "", SUMIF(Schedule!$U$11:$U$376, _xlfn.CONCAT(BN$2, " - ", $BD9), Schedule!$AD$11:$AD$376))</f>
        <v/>
      </c>
      <c r="BO9" s="103" t="str">
        <f>IF(OR($BD9="", BO$2=""), "", SUMIF(Schedule!$U$11:$U$376, _xlfn.CONCAT(BO$2, " - ", $BD9), Schedule!$AA$11:$AA$376))</f>
        <v/>
      </c>
      <c r="BP9" s="104" t="str">
        <f>IF(OR($BD9="", BP$2=""), "", SUMIF(Schedule!$U$11:$U$376, _xlfn.CONCAT(BP$2, " - ", $BD9), Schedule!$AD$11:$AD$376))</f>
        <v/>
      </c>
      <c r="BQ9" s="103" t="str">
        <f>IF(OR($BD9="", BQ$2=""), "", SUMIF(Schedule!$U$11:$U$376, _xlfn.CONCAT(BQ$2, " - ", $BD9), Schedule!$AA$11:$AA$376))</f>
        <v/>
      </c>
      <c r="BR9" s="104" t="str">
        <f>IF(OR($BD9="", BR$2=""), "", SUMIF(Schedule!$U$11:$U$376, _xlfn.CONCAT(BR$2, " - ", $BD9), Schedule!$AD$11:$AD$376))</f>
        <v/>
      </c>
      <c r="BS9" s="103" t="str">
        <f>IF(OR($BD9="", BS$2=""), "", SUMIF(Schedule!$U$11:$U$376, _xlfn.CONCAT(BS$2, " - ", $BD9), Schedule!$AA$11:$AA$376))</f>
        <v/>
      </c>
      <c r="BT9" s="104" t="str">
        <f>IF(OR($BD9="", BT$2=""), "", SUMIF(Schedule!$U$11:$U$376, _xlfn.CONCAT(BT$2, " - ", $BD9), Schedule!$AD$11:$AD$376))</f>
        <v/>
      </c>
      <c r="BU9" s="103" t="str">
        <f>IF(OR($BD9="", BU$2=""), "", SUMIF(Schedule!$U$11:$U$376, _xlfn.CONCAT(BU$2, " - ", $BD9), Schedule!$AA$11:$AA$376))</f>
        <v/>
      </c>
      <c r="BV9" s="104" t="str">
        <f>IF(OR($BD9="", BV$2=""), "", SUMIF(Schedule!$U$11:$U$376, _xlfn.CONCAT(BV$2, " - ", $BD9), Schedule!$AD$11:$AD$376))</f>
        <v/>
      </c>
      <c r="BW9" s="103" t="str">
        <f>IF(OR($BD9="", BW$2=""), "", SUMIF(Schedule!$U$11:$U$376, _xlfn.CONCAT(BW$2, " - ", $BD9), Schedule!$AA$11:$AA$376))</f>
        <v/>
      </c>
      <c r="BX9" s="104" t="str">
        <f>IF(OR($BD9="", BX$2=""), "", SUMIF(Schedule!$U$11:$U$376, _xlfn.CONCAT(BX$2, " - ", $BD9), Schedule!$AD$11:$AD$376))</f>
        <v/>
      </c>
      <c r="BY9" s="103" t="str">
        <f>IF(OR($BD9="", BY$2=""), "", SUMIF(Schedule!$U$11:$U$376, _xlfn.CONCAT(BY$2, " - ", $BD9), Schedule!$AA$11:$AA$376))</f>
        <v/>
      </c>
      <c r="BZ9" s="104" t="str">
        <f>IF(OR($BD9="", BZ$2=""), "", SUMIF(Schedule!$U$11:$U$376, _xlfn.CONCAT(BZ$2, " - ", $BD9), Schedule!$AD$11:$AD$376))</f>
        <v/>
      </c>
      <c r="CA9" s="103" t="str">
        <f>IF(OR($BD9="", CA$2=""), "", SUMIF(Schedule!$U$11:$U$376, _xlfn.CONCAT(CA$2, " - ", $BD9), Schedule!$AA$11:$AA$376))</f>
        <v/>
      </c>
      <c r="CB9" s="104" t="str">
        <f>IF(OR($BD9="", CB$2=""), "", SUMIF(Schedule!$U$11:$U$376, _xlfn.CONCAT(CB$2, " - ", $BD9), Schedule!$AD$11:$AD$376))</f>
        <v/>
      </c>
    </row>
    <row r="10" spans="1:80" x14ac:dyDescent="0.25">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BC10" s="25">
        <f t="shared" si="2"/>
        <v>43862</v>
      </c>
      <c r="BD10" s="11" t="str">
        <f t="shared" si="1"/>
        <v>Feb 2020</v>
      </c>
      <c r="BE10" s="103">
        <f>IF(OR($BD10="", BE$2=""), "", SUMIF(Schedule!$U$11:$U$376, _xlfn.CONCAT(BE$2, " - ", $BD10), Schedule!$AA$11:$AA$376))</f>
        <v>0</v>
      </c>
      <c r="BF10" s="104">
        <f>IF(OR($BD10="", BF$2=""), "", SUMIF(Schedule!$U$11:$U$376, _xlfn.CONCAT(BF$2, " - ", $BD10), Schedule!$AD$11:$AD$376))</f>
        <v>0</v>
      </c>
      <c r="BG10" s="103">
        <f>IF(OR($BD10="", BG$2=""), "", SUMIF(Schedule!$U$11:$U$376, _xlfn.CONCAT(BG$2, " - ", $BD10), Schedule!$AA$11:$AA$376))</f>
        <v>0</v>
      </c>
      <c r="BH10" s="104">
        <f>IF(OR($BD10="", BH$2=""), "", SUMIF(Schedule!$U$11:$U$376, _xlfn.CONCAT(BH$2, " - ", $BD10), Schedule!$AD$11:$AD$376))</f>
        <v>0</v>
      </c>
      <c r="BI10" s="103" t="str">
        <f>IF(OR($BD10="", BI$2=""), "", SUMIF(Schedule!$U$11:$U$376, _xlfn.CONCAT(BI$2, " - ", $BD10), Schedule!$AA$11:$AA$376))</f>
        <v/>
      </c>
      <c r="BJ10" s="104" t="str">
        <f>IF(OR($BD10="", BJ$2=""), "", SUMIF(Schedule!$U$11:$U$376, _xlfn.CONCAT(BJ$2, " - ", $BD10), Schedule!$AD$11:$AD$376))</f>
        <v/>
      </c>
      <c r="BK10" s="103" t="str">
        <f>IF(OR($BD10="", BK$2=""), "", SUMIF(Schedule!$U$11:$U$376, _xlfn.CONCAT(BK$2, " - ", $BD10), Schedule!$AA$11:$AA$376))</f>
        <v/>
      </c>
      <c r="BL10" s="104" t="str">
        <f>IF(OR($BD10="", BL$2=""), "", SUMIF(Schedule!$U$11:$U$376, _xlfn.CONCAT(BL$2, " - ", $BD10), Schedule!$AD$11:$AD$376))</f>
        <v/>
      </c>
      <c r="BM10" s="103" t="str">
        <f>IF(OR($BD10="", BM$2=""), "", SUMIF(Schedule!$U$11:$U$376, _xlfn.CONCAT(BM$2, " - ", $BD10), Schedule!$AA$11:$AA$376))</f>
        <v/>
      </c>
      <c r="BN10" s="104" t="str">
        <f>IF(OR($BD10="", BN$2=""), "", SUMIF(Schedule!$U$11:$U$376, _xlfn.CONCAT(BN$2, " - ", $BD10), Schedule!$AD$11:$AD$376))</f>
        <v/>
      </c>
      <c r="BO10" s="103" t="str">
        <f>IF(OR($BD10="", BO$2=""), "", SUMIF(Schedule!$U$11:$U$376, _xlfn.CONCAT(BO$2, " - ", $BD10), Schedule!$AA$11:$AA$376))</f>
        <v/>
      </c>
      <c r="BP10" s="104" t="str">
        <f>IF(OR($BD10="", BP$2=""), "", SUMIF(Schedule!$U$11:$U$376, _xlfn.CONCAT(BP$2, " - ", $BD10), Schedule!$AD$11:$AD$376))</f>
        <v/>
      </c>
      <c r="BQ10" s="103" t="str">
        <f>IF(OR($BD10="", BQ$2=""), "", SUMIF(Schedule!$U$11:$U$376, _xlfn.CONCAT(BQ$2, " - ", $BD10), Schedule!$AA$11:$AA$376))</f>
        <v/>
      </c>
      <c r="BR10" s="104" t="str">
        <f>IF(OR($BD10="", BR$2=""), "", SUMIF(Schedule!$U$11:$U$376, _xlfn.CONCAT(BR$2, " - ", $BD10), Schedule!$AD$11:$AD$376))</f>
        <v/>
      </c>
      <c r="BS10" s="103" t="str">
        <f>IF(OR($BD10="", BS$2=""), "", SUMIF(Schedule!$U$11:$U$376, _xlfn.CONCAT(BS$2, " - ", $BD10), Schedule!$AA$11:$AA$376))</f>
        <v/>
      </c>
      <c r="BT10" s="104" t="str">
        <f>IF(OR($BD10="", BT$2=""), "", SUMIF(Schedule!$U$11:$U$376, _xlfn.CONCAT(BT$2, " - ", $BD10), Schedule!$AD$11:$AD$376))</f>
        <v/>
      </c>
      <c r="BU10" s="103" t="str">
        <f>IF(OR($BD10="", BU$2=""), "", SUMIF(Schedule!$U$11:$U$376, _xlfn.CONCAT(BU$2, " - ", $BD10), Schedule!$AA$11:$AA$376))</f>
        <v/>
      </c>
      <c r="BV10" s="104" t="str">
        <f>IF(OR($BD10="", BV$2=""), "", SUMIF(Schedule!$U$11:$U$376, _xlfn.CONCAT(BV$2, " - ", $BD10), Schedule!$AD$11:$AD$376))</f>
        <v/>
      </c>
      <c r="BW10" s="103" t="str">
        <f>IF(OR($BD10="", BW$2=""), "", SUMIF(Schedule!$U$11:$U$376, _xlfn.CONCAT(BW$2, " - ", $BD10), Schedule!$AA$11:$AA$376))</f>
        <v/>
      </c>
      <c r="BX10" s="104" t="str">
        <f>IF(OR($BD10="", BX$2=""), "", SUMIF(Schedule!$U$11:$U$376, _xlfn.CONCAT(BX$2, " - ", $BD10), Schedule!$AD$11:$AD$376))</f>
        <v/>
      </c>
      <c r="BY10" s="103" t="str">
        <f>IF(OR($BD10="", BY$2=""), "", SUMIF(Schedule!$U$11:$U$376, _xlfn.CONCAT(BY$2, " - ", $BD10), Schedule!$AA$11:$AA$376))</f>
        <v/>
      </c>
      <c r="BZ10" s="104" t="str">
        <f>IF(OR($BD10="", BZ$2=""), "", SUMIF(Schedule!$U$11:$U$376, _xlfn.CONCAT(BZ$2, " - ", $BD10), Schedule!$AD$11:$AD$376))</f>
        <v/>
      </c>
      <c r="CA10" s="103" t="str">
        <f>IF(OR($BD10="", CA$2=""), "", SUMIF(Schedule!$U$11:$U$376, _xlfn.CONCAT(CA$2, " - ", $BD10), Schedule!$AA$11:$AA$376))</f>
        <v/>
      </c>
      <c r="CB10" s="104" t="str">
        <f>IF(OR($BD10="", CB$2=""), "", SUMIF(Schedule!$U$11:$U$376, _xlfn.CONCAT(CB$2, " - ", $BD10), Schedule!$AD$11:$AD$376))</f>
        <v/>
      </c>
    </row>
    <row r="11" spans="1:80" x14ac:dyDescent="0.25">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BC11" s="25">
        <f t="shared" si="2"/>
        <v>43891</v>
      </c>
      <c r="BD11" s="11" t="str">
        <f t="shared" si="1"/>
        <v>Mar 2020</v>
      </c>
      <c r="BE11" s="103">
        <f>IF(OR($BD11="", BE$2=""), "", SUMIF(Schedule!$U$11:$U$376, _xlfn.CONCAT(BE$2, " - ", $BD11), Schedule!$AA$11:$AA$376))</f>
        <v>0</v>
      </c>
      <c r="BF11" s="104">
        <f>IF(OR($BD11="", BF$2=""), "", SUMIF(Schedule!$U$11:$U$376, _xlfn.CONCAT(BF$2, " - ", $BD11), Schedule!$AD$11:$AD$376))</f>
        <v>0</v>
      </c>
      <c r="BG11" s="103">
        <f>IF(OR($BD11="", BG$2=""), "", SUMIF(Schedule!$U$11:$U$376, _xlfn.CONCAT(BG$2, " - ", $BD11), Schedule!$AA$11:$AA$376))</f>
        <v>0</v>
      </c>
      <c r="BH11" s="104">
        <f>IF(OR($BD11="", BH$2=""), "", SUMIF(Schedule!$U$11:$U$376, _xlfn.CONCAT(BH$2, " - ", $BD11), Schedule!$AD$11:$AD$376))</f>
        <v>0</v>
      </c>
      <c r="BI11" s="103" t="str">
        <f>IF(OR($BD11="", BI$2=""), "", SUMIF(Schedule!$U$11:$U$376, _xlfn.CONCAT(BI$2, " - ", $BD11), Schedule!$AA$11:$AA$376))</f>
        <v/>
      </c>
      <c r="BJ11" s="104" t="str">
        <f>IF(OR($BD11="", BJ$2=""), "", SUMIF(Schedule!$U$11:$U$376, _xlfn.CONCAT(BJ$2, " - ", $BD11), Schedule!$AD$11:$AD$376))</f>
        <v/>
      </c>
      <c r="BK11" s="103" t="str">
        <f>IF(OR($BD11="", BK$2=""), "", SUMIF(Schedule!$U$11:$U$376, _xlfn.CONCAT(BK$2, " - ", $BD11), Schedule!$AA$11:$AA$376))</f>
        <v/>
      </c>
      <c r="BL11" s="104" t="str">
        <f>IF(OR($BD11="", BL$2=""), "", SUMIF(Schedule!$U$11:$U$376, _xlfn.CONCAT(BL$2, " - ", $BD11), Schedule!$AD$11:$AD$376))</f>
        <v/>
      </c>
      <c r="BM11" s="103" t="str">
        <f>IF(OR($BD11="", BM$2=""), "", SUMIF(Schedule!$U$11:$U$376, _xlfn.CONCAT(BM$2, " - ", $BD11), Schedule!$AA$11:$AA$376))</f>
        <v/>
      </c>
      <c r="BN11" s="104" t="str">
        <f>IF(OR($BD11="", BN$2=""), "", SUMIF(Schedule!$U$11:$U$376, _xlfn.CONCAT(BN$2, " - ", $BD11), Schedule!$AD$11:$AD$376))</f>
        <v/>
      </c>
      <c r="BO11" s="103" t="str">
        <f>IF(OR($BD11="", BO$2=""), "", SUMIF(Schedule!$U$11:$U$376, _xlfn.CONCAT(BO$2, " - ", $BD11), Schedule!$AA$11:$AA$376))</f>
        <v/>
      </c>
      <c r="BP11" s="104" t="str">
        <f>IF(OR($BD11="", BP$2=""), "", SUMIF(Schedule!$U$11:$U$376, _xlfn.CONCAT(BP$2, " - ", $BD11), Schedule!$AD$11:$AD$376))</f>
        <v/>
      </c>
      <c r="BQ11" s="103" t="str">
        <f>IF(OR($BD11="", BQ$2=""), "", SUMIF(Schedule!$U$11:$U$376, _xlfn.CONCAT(BQ$2, " - ", $BD11), Schedule!$AA$11:$AA$376))</f>
        <v/>
      </c>
      <c r="BR11" s="104" t="str">
        <f>IF(OR($BD11="", BR$2=""), "", SUMIF(Schedule!$U$11:$U$376, _xlfn.CONCAT(BR$2, " - ", $BD11), Schedule!$AD$11:$AD$376))</f>
        <v/>
      </c>
      <c r="BS11" s="103" t="str">
        <f>IF(OR($BD11="", BS$2=""), "", SUMIF(Schedule!$U$11:$U$376, _xlfn.CONCAT(BS$2, " - ", $BD11), Schedule!$AA$11:$AA$376))</f>
        <v/>
      </c>
      <c r="BT11" s="104" t="str">
        <f>IF(OR($BD11="", BT$2=""), "", SUMIF(Schedule!$U$11:$U$376, _xlfn.CONCAT(BT$2, " - ", $BD11), Schedule!$AD$11:$AD$376))</f>
        <v/>
      </c>
      <c r="BU11" s="103" t="str">
        <f>IF(OR($BD11="", BU$2=""), "", SUMIF(Schedule!$U$11:$U$376, _xlfn.CONCAT(BU$2, " - ", $BD11), Schedule!$AA$11:$AA$376))</f>
        <v/>
      </c>
      <c r="BV11" s="104" t="str">
        <f>IF(OR($BD11="", BV$2=""), "", SUMIF(Schedule!$U$11:$U$376, _xlfn.CONCAT(BV$2, " - ", $BD11), Schedule!$AD$11:$AD$376))</f>
        <v/>
      </c>
      <c r="BW11" s="103" t="str">
        <f>IF(OR($BD11="", BW$2=""), "", SUMIF(Schedule!$U$11:$U$376, _xlfn.CONCAT(BW$2, " - ", $BD11), Schedule!$AA$11:$AA$376))</f>
        <v/>
      </c>
      <c r="BX11" s="104" t="str">
        <f>IF(OR($BD11="", BX$2=""), "", SUMIF(Schedule!$U$11:$U$376, _xlfn.CONCAT(BX$2, " - ", $BD11), Schedule!$AD$11:$AD$376))</f>
        <v/>
      </c>
      <c r="BY11" s="103" t="str">
        <f>IF(OR($BD11="", BY$2=""), "", SUMIF(Schedule!$U$11:$U$376, _xlfn.CONCAT(BY$2, " - ", $BD11), Schedule!$AA$11:$AA$376))</f>
        <v/>
      </c>
      <c r="BZ11" s="104" t="str">
        <f>IF(OR($BD11="", BZ$2=""), "", SUMIF(Schedule!$U$11:$U$376, _xlfn.CONCAT(BZ$2, " - ", $BD11), Schedule!$AD$11:$AD$376))</f>
        <v/>
      </c>
      <c r="CA11" s="103" t="str">
        <f>IF(OR($BD11="", CA$2=""), "", SUMIF(Schedule!$U$11:$U$376, _xlfn.CONCAT(CA$2, " - ", $BD11), Schedule!$AA$11:$AA$376))</f>
        <v/>
      </c>
      <c r="CB11" s="104" t="str">
        <f>IF(OR($BD11="", CB$2=""), "", SUMIF(Schedule!$U$11:$U$376, _xlfn.CONCAT(CB$2, " - ", $BD11), Schedule!$AD$11:$AD$376))</f>
        <v/>
      </c>
    </row>
    <row r="12" spans="1:80" x14ac:dyDescent="0.2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BC12" s="25">
        <f t="shared" si="2"/>
        <v>43922</v>
      </c>
      <c r="BD12" s="11" t="str">
        <f t="shared" si="1"/>
        <v>Apr 2020</v>
      </c>
      <c r="BE12" s="103">
        <f>IF(OR($BD12="", BE$2=""), "", SUMIF(Schedule!$U$11:$U$376, _xlfn.CONCAT(BE$2, " - ", $BD12), Schedule!$AA$11:$AA$376))</f>
        <v>0</v>
      </c>
      <c r="BF12" s="104">
        <f>IF(OR($BD12="", BF$2=""), "", SUMIF(Schedule!$U$11:$U$376, _xlfn.CONCAT(BF$2, " - ", $BD12), Schedule!$AD$11:$AD$376))</f>
        <v>0</v>
      </c>
      <c r="BG12" s="103">
        <f>IF(OR($BD12="", BG$2=""), "", SUMIF(Schedule!$U$11:$U$376, _xlfn.CONCAT(BG$2, " - ", $BD12), Schedule!$AA$11:$AA$376))</f>
        <v>0</v>
      </c>
      <c r="BH12" s="104">
        <f>IF(OR($BD12="", BH$2=""), "", SUMIF(Schedule!$U$11:$U$376, _xlfn.CONCAT(BH$2, " - ", $BD12), Schedule!$AD$11:$AD$376))</f>
        <v>0</v>
      </c>
      <c r="BI12" s="103" t="str">
        <f>IF(OR($BD12="", BI$2=""), "", SUMIF(Schedule!$U$11:$U$376, _xlfn.CONCAT(BI$2, " - ", $BD12), Schedule!$AA$11:$AA$376))</f>
        <v/>
      </c>
      <c r="BJ12" s="104" t="str">
        <f>IF(OR($BD12="", BJ$2=""), "", SUMIF(Schedule!$U$11:$U$376, _xlfn.CONCAT(BJ$2, " - ", $BD12), Schedule!$AD$11:$AD$376))</f>
        <v/>
      </c>
      <c r="BK12" s="103" t="str">
        <f>IF(OR($BD12="", BK$2=""), "", SUMIF(Schedule!$U$11:$U$376, _xlfn.CONCAT(BK$2, " - ", $BD12), Schedule!$AA$11:$AA$376))</f>
        <v/>
      </c>
      <c r="BL12" s="104" t="str">
        <f>IF(OR($BD12="", BL$2=""), "", SUMIF(Schedule!$U$11:$U$376, _xlfn.CONCAT(BL$2, " - ", $BD12), Schedule!$AD$11:$AD$376))</f>
        <v/>
      </c>
      <c r="BM12" s="103" t="str">
        <f>IF(OR($BD12="", BM$2=""), "", SUMIF(Schedule!$U$11:$U$376, _xlfn.CONCAT(BM$2, " - ", $BD12), Schedule!$AA$11:$AA$376))</f>
        <v/>
      </c>
      <c r="BN12" s="104" t="str">
        <f>IF(OR($BD12="", BN$2=""), "", SUMIF(Schedule!$U$11:$U$376, _xlfn.CONCAT(BN$2, " - ", $BD12), Schedule!$AD$11:$AD$376))</f>
        <v/>
      </c>
      <c r="BO12" s="103" t="str">
        <f>IF(OR($BD12="", BO$2=""), "", SUMIF(Schedule!$U$11:$U$376, _xlfn.CONCAT(BO$2, " - ", $BD12), Schedule!$AA$11:$AA$376))</f>
        <v/>
      </c>
      <c r="BP12" s="104" t="str">
        <f>IF(OR($BD12="", BP$2=""), "", SUMIF(Schedule!$U$11:$U$376, _xlfn.CONCAT(BP$2, " - ", $BD12), Schedule!$AD$11:$AD$376))</f>
        <v/>
      </c>
      <c r="BQ12" s="103" t="str">
        <f>IF(OR($BD12="", BQ$2=""), "", SUMIF(Schedule!$U$11:$U$376, _xlfn.CONCAT(BQ$2, " - ", $BD12), Schedule!$AA$11:$AA$376))</f>
        <v/>
      </c>
      <c r="BR12" s="104" t="str">
        <f>IF(OR($BD12="", BR$2=""), "", SUMIF(Schedule!$U$11:$U$376, _xlfn.CONCAT(BR$2, " - ", $BD12), Schedule!$AD$11:$AD$376))</f>
        <v/>
      </c>
      <c r="BS12" s="103" t="str">
        <f>IF(OR($BD12="", BS$2=""), "", SUMIF(Schedule!$U$11:$U$376, _xlfn.CONCAT(BS$2, " - ", $BD12), Schedule!$AA$11:$AA$376))</f>
        <v/>
      </c>
      <c r="BT12" s="104" t="str">
        <f>IF(OR($BD12="", BT$2=""), "", SUMIF(Schedule!$U$11:$U$376, _xlfn.CONCAT(BT$2, " - ", $BD12), Schedule!$AD$11:$AD$376))</f>
        <v/>
      </c>
      <c r="BU12" s="103" t="str">
        <f>IF(OR($BD12="", BU$2=""), "", SUMIF(Schedule!$U$11:$U$376, _xlfn.CONCAT(BU$2, " - ", $BD12), Schedule!$AA$11:$AA$376))</f>
        <v/>
      </c>
      <c r="BV12" s="104" t="str">
        <f>IF(OR($BD12="", BV$2=""), "", SUMIF(Schedule!$U$11:$U$376, _xlfn.CONCAT(BV$2, " - ", $BD12), Schedule!$AD$11:$AD$376))</f>
        <v/>
      </c>
      <c r="BW12" s="103" t="str">
        <f>IF(OR($BD12="", BW$2=""), "", SUMIF(Schedule!$U$11:$U$376, _xlfn.CONCAT(BW$2, " - ", $BD12), Schedule!$AA$11:$AA$376))</f>
        <v/>
      </c>
      <c r="BX12" s="104" t="str">
        <f>IF(OR($BD12="", BX$2=""), "", SUMIF(Schedule!$U$11:$U$376, _xlfn.CONCAT(BX$2, " - ", $BD12), Schedule!$AD$11:$AD$376))</f>
        <v/>
      </c>
      <c r="BY12" s="103" t="str">
        <f>IF(OR($BD12="", BY$2=""), "", SUMIF(Schedule!$U$11:$U$376, _xlfn.CONCAT(BY$2, " - ", $BD12), Schedule!$AA$11:$AA$376))</f>
        <v/>
      </c>
      <c r="BZ12" s="104" t="str">
        <f>IF(OR($BD12="", BZ$2=""), "", SUMIF(Schedule!$U$11:$U$376, _xlfn.CONCAT(BZ$2, " - ", $BD12), Schedule!$AD$11:$AD$376))</f>
        <v/>
      </c>
      <c r="CA12" s="103" t="str">
        <f>IF(OR($BD12="", CA$2=""), "", SUMIF(Schedule!$U$11:$U$376, _xlfn.CONCAT(CA$2, " - ", $BD12), Schedule!$AA$11:$AA$376))</f>
        <v/>
      </c>
      <c r="CB12" s="104" t="str">
        <f>IF(OR($BD12="", CB$2=""), "", SUMIF(Schedule!$U$11:$U$376, _xlfn.CONCAT(CB$2, " - ", $BD12), Schedule!$AD$11:$AD$376))</f>
        <v/>
      </c>
    </row>
    <row r="13" spans="1:80" x14ac:dyDescent="0.25">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BC13" s="25">
        <f t="shared" si="2"/>
        <v>43952</v>
      </c>
      <c r="BD13" s="11" t="str">
        <f t="shared" si="1"/>
        <v>May 2020</v>
      </c>
      <c r="BE13" s="103">
        <f>IF(OR($BD13="", BE$2=""), "", SUMIF(Schedule!$U$11:$U$376, _xlfn.CONCAT(BE$2, " - ", $BD13), Schedule!$AA$11:$AA$376))</f>
        <v>0</v>
      </c>
      <c r="BF13" s="104">
        <f>IF(OR($BD13="", BF$2=""), "", SUMIF(Schedule!$U$11:$U$376, _xlfn.CONCAT(BF$2, " - ", $BD13), Schedule!$AD$11:$AD$376))</f>
        <v>0</v>
      </c>
      <c r="BG13" s="103">
        <f>IF(OR($BD13="", BG$2=""), "", SUMIF(Schedule!$U$11:$U$376, _xlfn.CONCAT(BG$2, " - ", $BD13), Schedule!$AA$11:$AA$376))</f>
        <v>0</v>
      </c>
      <c r="BH13" s="104">
        <f>IF(OR($BD13="", BH$2=""), "", SUMIF(Schedule!$U$11:$U$376, _xlfn.CONCAT(BH$2, " - ", $BD13), Schedule!$AD$11:$AD$376))</f>
        <v>0</v>
      </c>
      <c r="BI13" s="103" t="str">
        <f>IF(OR($BD13="", BI$2=""), "", SUMIF(Schedule!$U$11:$U$376, _xlfn.CONCAT(BI$2, " - ", $BD13), Schedule!$AA$11:$AA$376))</f>
        <v/>
      </c>
      <c r="BJ13" s="104" t="str">
        <f>IF(OR($BD13="", BJ$2=""), "", SUMIF(Schedule!$U$11:$U$376, _xlfn.CONCAT(BJ$2, " - ", $BD13), Schedule!$AD$11:$AD$376))</f>
        <v/>
      </c>
      <c r="BK13" s="103" t="str">
        <f>IF(OR($BD13="", BK$2=""), "", SUMIF(Schedule!$U$11:$U$376, _xlfn.CONCAT(BK$2, " - ", $BD13), Schedule!$AA$11:$AA$376))</f>
        <v/>
      </c>
      <c r="BL13" s="104" t="str">
        <f>IF(OR($BD13="", BL$2=""), "", SUMIF(Schedule!$U$11:$U$376, _xlfn.CONCAT(BL$2, " - ", $BD13), Schedule!$AD$11:$AD$376))</f>
        <v/>
      </c>
      <c r="BM13" s="103" t="str">
        <f>IF(OR($BD13="", BM$2=""), "", SUMIF(Schedule!$U$11:$U$376, _xlfn.CONCAT(BM$2, " - ", $BD13), Schedule!$AA$11:$AA$376))</f>
        <v/>
      </c>
      <c r="BN13" s="104" t="str">
        <f>IF(OR($BD13="", BN$2=""), "", SUMIF(Schedule!$U$11:$U$376, _xlfn.CONCAT(BN$2, " - ", $BD13), Schedule!$AD$11:$AD$376))</f>
        <v/>
      </c>
      <c r="BO13" s="103" t="str">
        <f>IF(OR($BD13="", BO$2=""), "", SUMIF(Schedule!$U$11:$U$376, _xlfn.CONCAT(BO$2, " - ", $BD13), Schedule!$AA$11:$AA$376))</f>
        <v/>
      </c>
      <c r="BP13" s="104" t="str">
        <f>IF(OR($BD13="", BP$2=""), "", SUMIF(Schedule!$U$11:$U$376, _xlfn.CONCAT(BP$2, " - ", $BD13), Schedule!$AD$11:$AD$376))</f>
        <v/>
      </c>
      <c r="BQ13" s="103" t="str">
        <f>IF(OR($BD13="", BQ$2=""), "", SUMIF(Schedule!$U$11:$U$376, _xlfn.CONCAT(BQ$2, " - ", $BD13), Schedule!$AA$11:$AA$376))</f>
        <v/>
      </c>
      <c r="BR13" s="104" t="str">
        <f>IF(OR($BD13="", BR$2=""), "", SUMIF(Schedule!$U$11:$U$376, _xlfn.CONCAT(BR$2, " - ", $BD13), Schedule!$AD$11:$AD$376))</f>
        <v/>
      </c>
      <c r="BS13" s="103" t="str">
        <f>IF(OR($BD13="", BS$2=""), "", SUMIF(Schedule!$U$11:$U$376, _xlfn.CONCAT(BS$2, " - ", $BD13), Schedule!$AA$11:$AA$376))</f>
        <v/>
      </c>
      <c r="BT13" s="104" t="str">
        <f>IF(OR($BD13="", BT$2=""), "", SUMIF(Schedule!$U$11:$U$376, _xlfn.CONCAT(BT$2, " - ", $BD13), Schedule!$AD$11:$AD$376))</f>
        <v/>
      </c>
      <c r="BU13" s="103" t="str">
        <f>IF(OR($BD13="", BU$2=""), "", SUMIF(Schedule!$U$11:$U$376, _xlfn.CONCAT(BU$2, " - ", $BD13), Schedule!$AA$11:$AA$376))</f>
        <v/>
      </c>
      <c r="BV13" s="104" t="str">
        <f>IF(OR($BD13="", BV$2=""), "", SUMIF(Schedule!$U$11:$U$376, _xlfn.CONCAT(BV$2, " - ", $BD13), Schedule!$AD$11:$AD$376))</f>
        <v/>
      </c>
      <c r="BW13" s="103" t="str">
        <f>IF(OR($BD13="", BW$2=""), "", SUMIF(Schedule!$U$11:$U$376, _xlfn.CONCAT(BW$2, " - ", $BD13), Schedule!$AA$11:$AA$376))</f>
        <v/>
      </c>
      <c r="BX13" s="104" t="str">
        <f>IF(OR($BD13="", BX$2=""), "", SUMIF(Schedule!$U$11:$U$376, _xlfn.CONCAT(BX$2, " - ", $BD13), Schedule!$AD$11:$AD$376))</f>
        <v/>
      </c>
      <c r="BY13" s="103" t="str">
        <f>IF(OR($BD13="", BY$2=""), "", SUMIF(Schedule!$U$11:$U$376, _xlfn.CONCAT(BY$2, " - ", $BD13), Schedule!$AA$11:$AA$376))</f>
        <v/>
      </c>
      <c r="BZ13" s="104" t="str">
        <f>IF(OR($BD13="", BZ$2=""), "", SUMIF(Schedule!$U$11:$U$376, _xlfn.CONCAT(BZ$2, " - ", $BD13), Schedule!$AD$11:$AD$376))</f>
        <v/>
      </c>
      <c r="CA13" s="103" t="str">
        <f>IF(OR($BD13="", CA$2=""), "", SUMIF(Schedule!$U$11:$U$376, _xlfn.CONCAT(CA$2, " - ", $BD13), Schedule!$AA$11:$AA$376))</f>
        <v/>
      </c>
      <c r="CB13" s="104" t="str">
        <f>IF(OR($BD13="", CB$2=""), "", SUMIF(Schedule!$U$11:$U$376, _xlfn.CONCAT(CB$2, " - ", $BD13), Schedule!$AD$11:$AD$376))</f>
        <v/>
      </c>
    </row>
    <row r="14" spans="1:80" x14ac:dyDescent="0.25">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BC14" s="25">
        <f t="shared" si="2"/>
        <v>43983</v>
      </c>
      <c r="BD14" s="11" t="str">
        <f t="shared" si="1"/>
        <v>Jun 2020</v>
      </c>
      <c r="BE14" s="103">
        <f>IF(OR($BD14="", BE$2=""), "", SUMIF(Schedule!$U$11:$U$376, _xlfn.CONCAT(BE$2, " - ", $BD14), Schedule!$AA$11:$AA$376))</f>
        <v>0</v>
      </c>
      <c r="BF14" s="104">
        <f>IF(OR($BD14="", BF$2=""), "", SUMIF(Schedule!$U$11:$U$376, _xlfn.CONCAT(BF$2, " - ", $BD14), Schedule!$AD$11:$AD$376))</f>
        <v>0</v>
      </c>
      <c r="BG14" s="103">
        <f>IF(OR($BD14="", BG$2=""), "", SUMIF(Schedule!$U$11:$U$376, _xlfn.CONCAT(BG$2, " - ", $BD14), Schedule!$AA$11:$AA$376))</f>
        <v>0</v>
      </c>
      <c r="BH14" s="104">
        <f>IF(OR($BD14="", BH$2=""), "", SUMIF(Schedule!$U$11:$U$376, _xlfn.CONCAT(BH$2, " - ", $BD14), Schedule!$AD$11:$AD$376))</f>
        <v>0</v>
      </c>
      <c r="BI14" s="103" t="str">
        <f>IF(OR($BD14="", BI$2=""), "", SUMIF(Schedule!$U$11:$U$376, _xlfn.CONCAT(BI$2, " - ", $BD14), Schedule!$AA$11:$AA$376))</f>
        <v/>
      </c>
      <c r="BJ14" s="104" t="str">
        <f>IF(OR($BD14="", BJ$2=""), "", SUMIF(Schedule!$U$11:$U$376, _xlfn.CONCAT(BJ$2, " - ", $BD14), Schedule!$AD$11:$AD$376))</f>
        <v/>
      </c>
      <c r="BK14" s="103" t="str">
        <f>IF(OR($BD14="", BK$2=""), "", SUMIF(Schedule!$U$11:$U$376, _xlfn.CONCAT(BK$2, " - ", $BD14), Schedule!$AA$11:$AA$376))</f>
        <v/>
      </c>
      <c r="BL14" s="104" t="str">
        <f>IF(OR($BD14="", BL$2=""), "", SUMIF(Schedule!$U$11:$U$376, _xlfn.CONCAT(BL$2, " - ", $BD14), Schedule!$AD$11:$AD$376))</f>
        <v/>
      </c>
      <c r="BM14" s="103" t="str">
        <f>IF(OR($BD14="", BM$2=""), "", SUMIF(Schedule!$U$11:$U$376, _xlfn.CONCAT(BM$2, " - ", $BD14), Schedule!$AA$11:$AA$376))</f>
        <v/>
      </c>
      <c r="BN14" s="104" t="str">
        <f>IF(OR($BD14="", BN$2=""), "", SUMIF(Schedule!$U$11:$U$376, _xlfn.CONCAT(BN$2, " - ", $BD14), Schedule!$AD$11:$AD$376))</f>
        <v/>
      </c>
      <c r="BO14" s="103" t="str">
        <f>IF(OR($BD14="", BO$2=""), "", SUMIF(Schedule!$U$11:$U$376, _xlfn.CONCAT(BO$2, " - ", $BD14), Schedule!$AA$11:$AA$376))</f>
        <v/>
      </c>
      <c r="BP14" s="104" t="str">
        <f>IF(OR($BD14="", BP$2=""), "", SUMIF(Schedule!$U$11:$U$376, _xlfn.CONCAT(BP$2, " - ", $BD14), Schedule!$AD$11:$AD$376))</f>
        <v/>
      </c>
      <c r="BQ14" s="103" t="str">
        <f>IF(OR($BD14="", BQ$2=""), "", SUMIF(Schedule!$U$11:$U$376, _xlfn.CONCAT(BQ$2, " - ", $BD14), Schedule!$AA$11:$AA$376))</f>
        <v/>
      </c>
      <c r="BR14" s="104" t="str">
        <f>IF(OR($BD14="", BR$2=""), "", SUMIF(Schedule!$U$11:$U$376, _xlfn.CONCAT(BR$2, " - ", $BD14), Schedule!$AD$11:$AD$376))</f>
        <v/>
      </c>
      <c r="BS14" s="103" t="str">
        <f>IF(OR($BD14="", BS$2=""), "", SUMIF(Schedule!$U$11:$U$376, _xlfn.CONCAT(BS$2, " - ", $BD14), Schedule!$AA$11:$AA$376))</f>
        <v/>
      </c>
      <c r="BT14" s="104" t="str">
        <f>IF(OR($BD14="", BT$2=""), "", SUMIF(Schedule!$U$11:$U$376, _xlfn.CONCAT(BT$2, " - ", $BD14), Schedule!$AD$11:$AD$376))</f>
        <v/>
      </c>
      <c r="BU14" s="103" t="str">
        <f>IF(OR($BD14="", BU$2=""), "", SUMIF(Schedule!$U$11:$U$376, _xlfn.CONCAT(BU$2, " - ", $BD14), Schedule!$AA$11:$AA$376))</f>
        <v/>
      </c>
      <c r="BV14" s="104" t="str">
        <f>IF(OR($BD14="", BV$2=""), "", SUMIF(Schedule!$U$11:$U$376, _xlfn.CONCAT(BV$2, " - ", $BD14), Schedule!$AD$11:$AD$376))</f>
        <v/>
      </c>
      <c r="BW14" s="103" t="str">
        <f>IF(OR($BD14="", BW$2=""), "", SUMIF(Schedule!$U$11:$U$376, _xlfn.CONCAT(BW$2, " - ", $BD14), Schedule!$AA$11:$AA$376))</f>
        <v/>
      </c>
      <c r="BX14" s="104" t="str">
        <f>IF(OR($BD14="", BX$2=""), "", SUMIF(Schedule!$U$11:$U$376, _xlfn.CONCAT(BX$2, " - ", $BD14), Schedule!$AD$11:$AD$376))</f>
        <v/>
      </c>
      <c r="BY14" s="103" t="str">
        <f>IF(OR($BD14="", BY$2=""), "", SUMIF(Schedule!$U$11:$U$376, _xlfn.CONCAT(BY$2, " - ", $BD14), Schedule!$AA$11:$AA$376))</f>
        <v/>
      </c>
      <c r="BZ14" s="104" t="str">
        <f>IF(OR($BD14="", BZ$2=""), "", SUMIF(Schedule!$U$11:$U$376, _xlfn.CONCAT(BZ$2, " - ", $BD14), Schedule!$AD$11:$AD$376))</f>
        <v/>
      </c>
      <c r="CA14" s="103" t="str">
        <f>IF(OR($BD14="", CA$2=""), "", SUMIF(Schedule!$U$11:$U$376, _xlfn.CONCAT(CA$2, " - ", $BD14), Schedule!$AA$11:$AA$376))</f>
        <v/>
      </c>
      <c r="CB14" s="104" t="str">
        <f>IF(OR($BD14="", CB$2=""), "", SUMIF(Schedule!$U$11:$U$376, _xlfn.CONCAT(CB$2, " - ", $BD14), Schedule!$AD$11:$AD$376))</f>
        <v/>
      </c>
    </row>
    <row r="15" spans="1:80" x14ac:dyDescent="0.2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BC15" s="25">
        <f t="shared" si="2"/>
        <v>44013</v>
      </c>
      <c r="BD15" s="11" t="str">
        <f t="shared" si="1"/>
        <v>Jul 2020</v>
      </c>
      <c r="BE15" s="103">
        <f>IF(OR($BD15="", BE$2=""), "", SUMIF(Schedule!$U$11:$U$376, _xlfn.CONCAT(BE$2, " - ", $BD15), Schedule!$AA$11:$AA$376))</f>
        <v>0</v>
      </c>
      <c r="BF15" s="104">
        <f>IF(OR($BD15="", BF$2=""), "", SUMIF(Schedule!$U$11:$U$376, _xlfn.CONCAT(BF$2, " - ", $BD15), Schedule!$AD$11:$AD$376))</f>
        <v>0</v>
      </c>
      <c r="BG15" s="103">
        <f>IF(OR($BD15="", BG$2=""), "", SUMIF(Schedule!$U$11:$U$376, _xlfn.CONCAT(BG$2, " - ", $BD15), Schedule!$AA$11:$AA$376))</f>
        <v>0</v>
      </c>
      <c r="BH15" s="104">
        <f>IF(OR($BD15="", BH$2=""), "", SUMIF(Schedule!$U$11:$U$376, _xlfn.CONCAT(BH$2, " - ", $BD15), Schedule!$AD$11:$AD$376))</f>
        <v>0</v>
      </c>
      <c r="BI15" s="103" t="str">
        <f>IF(OR($BD15="", BI$2=""), "", SUMIF(Schedule!$U$11:$U$376, _xlfn.CONCAT(BI$2, " - ", $BD15), Schedule!$AA$11:$AA$376))</f>
        <v/>
      </c>
      <c r="BJ15" s="104" t="str">
        <f>IF(OR($BD15="", BJ$2=""), "", SUMIF(Schedule!$U$11:$U$376, _xlfn.CONCAT(BJ$2, " - ", $BD15), Schedule!$AD$11:$AD$376))</f>
        <v/>
      </c>
      <c r="BK15" s="103" t="str">
        <f>IF(OR($BD15="", BK$2=""), "", SUMIF(Schedule!$U$11:$U$376, _xlfn.CONCAT(BK$2, " - ", $BD15), Schedule!$AA$11:$AA$376))</f>
        <v/>
      </c>
      <c r="BL15" s="104" t="str">
        <f>IF(OR($BD15="", BL$2=""), "", SUMIF(Schedule!$U$11:$U$376, _xlfn.CONCAT(BL$2, " - ", $BD15), Schedule!$AD$11:$AD$376))</f>
        <v/>
      </c>
      <c r="BM15" s="103" t="str">
        <f>IF(OR($BD15="", BM$2=""), "", SUMIF(Schedule!$U$11:$U$376, _xlfn.CONCAT(BM$2, " - ", $BD15), Schedule!$AA$11:$AA$376))</f>
        <v/>
      </c>
      <c r="BN15" s="104" t="str">
        <f>IF(OR($BD15="", BN$2=""), "", SUMIF(Schedule!$U$11:$U$376, _xlfn.CONCAT(BN$2, " - ", $BD15), Schedule!$AD$11:$AD$376))</f>
        <v/>
      </c>
      <c r="BO15" s="103" t="str">
        <f>IF(OR($BD15="", BO$2=""), "", SUMIF(Schedule!$U$11:$U$376, _xlfn.CONCAT(BO$2, " - ", $BD15), Schedule!$AA$11:$AA$376))</f>
        <v/>
      </c>
      <c r="BP15" s="104" t="str">
        <f>IF(OR($BD15="", BP$2=""), "", SUMIF(Schedule!$U$11:$U$376, _xlfn.CONCAT(BP$2, " - ", $BD15), Schedule!$AD$11:$AD$376))</f>
        <v/>
      </c>
      <c r="BQ15" s="103" t="str">
        <f>IF(OR($BD15="", BQ$2=""), "", SUMIF(Schedule!$U$11:$U$376, _xlfn.CONCAT(BQ$2, " - ", $BD15), Schedule!$AA$11:$AA$376))</f>
        <v/>
      </c>
      <c r="BR15" s="104" t="str">
        <f>IF(OR($BD15="", BR$2=""), "", SUMIF(Schedule!$U$11:$U$376, _xlfn.CONCAT(BR$2, " - ", $BD15), Schedule!$AD$11:$AD$376))</f>
        <v/>
      </c>
      <c r="BS15" s="103" t="str">
        <f>IF(OR($BD15="", BS$2=""), "", SUMIF(Schedule!$U$11:$U$376, _xlfn.CONCAT(BS$2, " - ", $BD15), Schedule!$AA$11:$AA$376))</f>
        <v/>
      </c>
      <c r="BT15" s="104" t="str">
        <f>IF(OR($BD15="", BT$2=""), "", SUMIF(Schedule!$U$11:$U$376, _xlfn.CONCAT(BT$2, " - ", $BD15), Schedule!$AD$11:$AD$376))</f>
        <v/>
      </c>
      <c r="BU15" s="103" t="str">
        <f>IF(OR($BD15="", BU$2=""), "", SUMIF(Schedule!$U$11:$U$376, _xlfn.CONCAT(BU$2, " - ", $BD15), Schedule!$AA$11:$AA$376))</f>
        <v/>
      </c>
      <c r="BV15" s="104" t="str">
        <f>IF(OR($BD15="", BV$2=""), "", SUMIF(Schedule!$U$11:$U$376, _xlfn.CONCAT(BV$2, " - ", $BD15), Schedule!$AD$11:$AD$376))</f>
        <v/>
      </c>
      <c r="BW15" s="103" t="str">
        <f>IF(OR($BD15="", BW$2=""), "", SUMIF(Schedule!$U$11:$U$376, _xlfn.CONCAT(BW$2, " - ", $BD15), Schedule!$AA$11:$AA$376))</f>
        <v/>
      </c>
      <c r="BX15" s="104" t="str">
        <f>IF(OR($BD15="", BX$2=""), "", SUMIF(Schedule!$U$11:$U$376, _xlfn.CONCAT(BX$2, " - ", $BD15), Schedule!$AD$11:$AD$376))</f>
        <v/>
      </c>
      <c r="BY15" s="103" t="str">
        <f>IF(OR($BD15="", BY$2=""), "", SUMIF(Schedule!$U$11:$U$376, _xlfn.CONCAT(BY$2, " - ", $BD15), Schedule!$AA$11:$AA$376))</f>
        <v/>
      </c>
      <c r="BZ15" s="104" t="str">
        <f>IF(OR($BD15="", BZ$2=""), "", SUMIF(Schedule!$U$11:$U$376, _xlfn.CONCAT(BZ$2, " - ", $BD15), Schedule!$AD$11:$AD$376))</f>
        <v/>
      </c>
      <c r="CA15" s="103" t="str">
        <f>IF(OR($BD15="", CA$2=""), "", SUMIF(Schedule!$U$11:$U$376, _xlfn.CONCAT(CA$2, " - ", $BD15), Schedule!$AA$11:$AA$376))</f>
        <v/>
      </c>
      <c r="CB15" s="104" t="str">
        <f>IF(OR($BD15="", CB$2=""), "", SUMIF(Schedule!$U$11:$U$376, _xlfn.CONCAT(CB$2, " - ", $BD15), Schedule!$AD$11:$AD$376))</f>
        <v/>
      </c>
    </row>
    <row r="16" spans="1:80" x14ac:dyDescent="0.25">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BC16" s="97">
        <f t="shared" si="2"/>
        <v>44044</v>
      </c>
      <c r="BD16" s="12" t="str">
        <f t="shared" si="1"/>
        <v>Aug 2020</v>
      </c>
      <c r="BE16" s="105">
        <f>IF(OR($BD16="", BE$2=""), "", SUMIF(Schedule!$U$11:$U$376, _xlfn.CONCAT(BE$2, " - ", $BD16), Schedule!$AA$11:$AA$376))</f>
        <v>0</v>
      </c>
      <c r="BF16" s="106">
        <f>IF(OR($BD16="", BF$2=""), "", SUMIF(Schedule!$U$11:$U$376, _xlfn.CONCAT(BF$2, " - ", $BD16), Schedule!$AD$11:$AD$376))</f>
        <v>0</v>
      </c>
      <c r="BG16" s="105">
        <f>IF(OR($BD16="", BG$2=""), "", SUMIF(Schedule!$U$11:$U$376, _xlfn.CONCAT(BG$2, " - ", $BD16), Schedule!$AA$11:$AA$376))</f>
        <v>0</v>
      </c>
      <c r="BH16" s="106">
        <f>IF(OR($BD16="", BH$2=""), "", SUMIF(Schedule!$U$11:$U$376, _xlfn.CONCAT(BH$2, " - ", $BD16), Schedule!$AD$11:$AD$376))</f>
        <v>0</v>
      </c>
      <c r="BI16" s="105" t="str">
        <f>IF(OR($BD16="", BI$2=""), "", SUMIF(Schedule!$U$11:$U$376, _xlfn.CONCAT(BI$2, " - ", $BD16), Schedule!$AA$11:$AA$376))</f>
        <v/>
      </c>
      <c r="BJ16" s="106" t="str">
        <f>IF(OR($BD16="", BJ$2=""), "", SUMIF(Schedule!$U$11:$U$376, _xlfn.CONCAT(BJ$2, " - ", $BD16), Schedule!$AD$11:$AD$376))</f>
        <v/>
      </c>
      <c r="BK16" s="105" t="str">
        <f>IF(OR($BD16="", BK$2=""), "", SUMIF(Schedule!$U$11:$U$376, _xlfn.CONCAT(BK$2, " - ", $BD16), Schedule!$AA$11:$AA$376))</f>
        <v/>
      </c>
      <c r="BL16" s="106" t="str">
        <f>IF(OR($BD16="", BL$2=""), "", SUMIF(Schedule!$U$11:$U$376, _xlfn.CONCAT(BL$2, " - ", $BD16), Schedule!$AD$11:$AD$376))</f>
        <v/>
      </c>
      <c r="BM16" s="105" t="str">
        <f>IF(OR($BD16="", BM$2=""), "", SUMIF(Schedule!$U$11:$U$376, _xlfn.CONCAT(BM$2, " - ", $BD16), Schedule!$AA$11:$AA$376))</f>
        <v/>
      </c>
      <c r="BN16" s="106" t="str">
        <f>IF(OR($BD16="", BN$2=""), "", SUMIF(Schedule!$U$11:$U$376, _xlfn.CONCAT(BN$2, " - ", $BD16), Schedule!$AD$11:$AD$376))</f>
        <v/>
      </c>
      <c r="BO16" s="105" t="str">
        <f>IF(OR($BD16="", BO$2=""), "", SUMIF(Schedule!$U$11:$U$376, _xlfn.CONCAT(BO$2, " - ", $BD16), Schedule!$AA$11:$AA$376))</f>
        <v/>
      </c>
      <c r="BP16" s="106" t="str">
        <f>IF(OR($BD16="", BP$2=""), "", SUMIF(Schedule!$U$11:$U$376, _xlfn.CONCAT(BP$2, " - ", $BD16), Schedule!$AD$11:$AD$376))</f>
        <v/>
      </c>
      <c r="BQ16" s="105" t="str">
        <f>IF(OR($BD16="", BQ$2=""), "", SUMIF(Schedule!$U$11:$U$376, _xlfn.CONCAT(BQ$2, " - ", $BD16), Schedule!$AA$11:$AA$376))</f>
        <v/>
      </c>
      <c r="BR16" s="106" t="str">
        <f>IF(OR($BD16="", BR$2=""), "", SUMIF(Schedule!$U$11:$U$376, _xlfn.CONCAT(BR$2, " - ", $BD16), Schedule!$AD$11:$AD$376))</f>
        <v/>
      </c>
      <c r="BS16" s="105" t="str">
        <f>IF(OR($BD16="", BS$2=""), "", SUMIF(Schedule!$U$11:$U$376, _xlfn.CONCAT(BS$2, " - ", $BD16), Schedule!$AA$11:$AA$376))</f>
        <v/>
      </c>
      <c r="BT16" s="106" t="str">
        <f>IF(OR($BD16="", BT$2=""), "", SUMIF(Schedule!$U$11:$U$376, _xlfn.CONCAT(BT$2, " - ", $BD16), Schedule!$AD$11:$AD$376))</f>
        <v/>
      </c>
      <c r="BU16" s="105" t="str">
        <f>IF(OR($BD16="", BU$2=""), "", SUMIF(Schedule!$U$11:$U$376, _xlfn.CONCAT(BU$2, " - ", $BD16), Schedule!$AA$11:$AA$376))</f>
        <v/>
      </c>
      <c r="BV16" s="106" t="str">
        <f>IF(OR($BD16="", BV$2=""), "", SUMIF(Schedule!$U$11:$U$376, _xlfn.CONCAT(BV$2, " - ", $BD16), Schedule!$AD$11:$AD$376))</f>
        <v/>
      </c>
      <c r="BW16" s="105" t="str">
        <f>IF(OR($BD16="", BW$2=""), "", SUMIF(Schedule!$U$11:$U$376, _xlfn.CONCAT(BW$2, " - ", $BD16), Schedule!$AA$11:$AA$376))</f>
        <v/>
      </c>
      <c r="BX16" s="106" t="str">
        <f>IF(OR($BD16="", BX$2=""), "", SUMIF(Schedule!$U$11:$U$376, _xlfn.CONCAT(BX$2, " - ", $BD16), Schedule!$AD$11:$AD$376))</f>
        <v/>
      </c>
      <c r="BY16" s="105" t="str">
        <f>IF(OR($BD16="", BY$2=""), "", SUMIF(Schedule!$U$11:$U$376, _xlfn.CONCAT(BY$2, " - ", $BD16), Schedule!$AA$11:$AA$376))</f>
        <v/>
      </c>
      <c r="BZ16" s="106" t="str">
        <f>IF(OR($BD16="", BZ$2=""), "", SUMIF(Schedule!$U$11:$U$376, _xlfn.CONCAT(BZ$2, " - ", $BD16), Schedule!$AD$11:$AD$376))</f>
        <v/>
      </c>
      <c r="CA16" s="105" t="str">
        <f>IF(OR($BD16="", CA$2=""), "", SUMIF(Schedule!$U$11:$U$376, _xlfn.CONCAT(CA$2, " - ", $BD16), Schedule!$AA$11:$AA$376))</f>
        <v/>
      </c>
      <c r="CB16" s="106" t="str">
        <f>IF(OR($BD16="", CB$2=""), "", SUMIF(Schedule!$U$11:$U$376, _xlfn.CONCAT(CB$2, " - ", $BD16), Schedule!$AD$11:$AD$376))</f>
        <v/>
      </c>
    </row>
    <row r="17" spans="1:80" x14ac:dyDescent="0.25">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BE17" s="111">
        <f ca="1">SUM(BE$5:BE$16)</f>
        <v>64</v>
      </c>
      <c r="BF17" s="111">
        <f t="shared" ref="BF17:CB17" ca="1" si="3">SUM(BF$5:BF$16)</f>
        <v>0</v>
      </c>
      <c r="BG17" s="111">
        <f t="shared" ca="1" si="3"/>
        <v>128</v>
      </c>
      <c r="BH17" s="111">
        <f t="shared" ca="1" si="3"/>
        <v>0</v>
      </c>
      <c r="BI17" s="111">
        <f t="shared" si="3"/>
        <v>0</v>
      </c>
      <c r="BJ17" s="111">
        <f t="shared" si="3"/>
        <v>0</v>
      </c>
      <c r="BK17" s="111">
        <f t="shared" si="3"/>
        <v>0</v>
      </c>
      <c r="BL17" s="111">
        <f t="shared" si="3"/>
        <v>0</v>
      </c>
      <c r="BM17" s="111">
        <f t="shared" si="3"/>
        <v>0</v>
      </c>
      <c r="BN17" s="111">
        <f t="shared" si="3"/>
        <v>0</v>
      </c>
      <c r="BO17" s="111">
        <f t="shared" si="3"/>
        <v>0</v>
      </c>
      <c r="BP17" s="111">
        <f t="shared" si="3"/>
        <v>0</v>
      </c>
      <c r="BQ17" s="111">
        <f t="shared" si="3"/>
        <v>0</v>
      </c>
      <c r="BR17" s="111">
        <f t="shared" si="3"/>
        <v>0</v>
      </c>
      <c r="BS17" s="111">
        <f t="shared" si="3"/>
        <v>0</v>
      </c>
      <c r="BT17" s="111">
        <f t="shared" si="3"/>
        <v>0</v>
      </c>
      <c r="BU17" s="111">
        <f t="shared" si="3"/>
        <v>0</v>
      </c>
      <c r="BV17" s="111">
        <f t="shared" si="3"/>
        <v>0</v>
      </c>
      <c r="BW17" s="111">
        <f t="shared" si="3"/>
        <v>0</v>
      </c>
      <c r="BX17" s="111">
        <f t="shared" si="3"/>
        <v>0</v>
      </c>
      <c r="BY17" s="111">
        <f t="shared" si="3"/>
        <v>0</v>
      </c>
      <c r="BZ17" s="111">
        <f t="shared" si="3"/>
        <v>0</v>
      </c>
      <c r="CA17" s="111">
        <f t="shared" si="3"/>
        <v>0</v>
      </c>
      <c r="CB17" s="111">
        <f t="shared" si="3"/>
        <v>0</v>
      </c>
    </row>
    <row r="18" spans="1:80" x14ac:dyDescent="0.25">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row>
    <row r="19" spans="1:80" x14ac:dyDescent="0.25">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BE19" s="305" t="s">
        <v>53</v>
      </c>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06"/>
    </row>
    <row r="20" spans="1:80" x14ac:dyDescent="0.25">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row>
    <row r="21" spans="1:80" x14ac:dyDescent="0.25">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BE21" s="98" t="str">
        <f>IF('Types, Rates &amp; Payments'!$C$11="", "", 'Types, Rates &amp; Payments'!$C$11)</f>
        <v>Half Day</v>
      </c>
      <c r="BF21" s="99" t="str">
        <f>IF('Types, Rates &amp; Payments'!$C$11="", "", 'Types, Rates &amp; Payments'!$C$11)</f>
        <v>Half Day</v>
      </c>
      <c r="BG21" s="99" t="str">
        <f>IF('Types, Rates &amp; Payments'!$C$12="", "", 'Types, Rates &amp; Payments'!$C$12)</f>
        <v>Full Day</v>
      </c>
      <c r="BH21" s="99" t="str">
        <f>IF('Types, Rates &amp; Payments'!$C$12="", "", 'Types, Rates &amp; Payments'!$C$12)</f>
        <v>Full Day</v>
      </c>
      <c r="BI21" s="99" t="str">
        <f>IF('Types, Rates &amp; Payments'!$C$13="", "", 'Types, Rates &amp; Payments'!$C$13)</f>
        <v/>
      </c>
      <c r="BJ21" s="99" t="str">
        <f>IF('Types, Rates &amp; Payments'!$C$13="", "", 'Types, Rates &amp; Payments'!$C$13)</f>
        <v/>
      </c>
      <c r="BK21" s="99" t="str">
        <f>IF('Types, Rates &amp; Payments'!$C$14="", "", 'Types, Rates &amp; Payments'!$C$14)</f>
        <v/>
      </c>
      <c r="BL21" s="99" t="str">
        <f>IF('Types, Rates &amp; Payments'!$C$14="", "", 'Types, Rates &amp; Payments'!$C$14)</f>
        <v/>
      </c>
      <c r="BM21" s="99" t="str">
        <f>IF('Types, Rates &amp; Payments'!$C$15="", "", 'Types, Rates &amp; Payments'!$C$15)</f>
        <v/>
      </c>
      <c r="BN21" s="99" t="str">
        <f>IF('Types, Rates &amp; Payments'!$C$15="", "", 'Types, Rates &amp; Payments'!$C$15)</f>
        <v/>
      </c>
      <c r="BO21" s="99" t="str">
        <f>IF('Types, Rates &amp; Payments'!$C$16="", "", 'Types, Rates &amp; Payments'!$C$16)</f>
        <v/>
      </c>
      <c r="BP21" s="99" t="str">
        <f>IF('Types, Rates &amp; Payments'!$C$16="", "", 'Types, Rates &amp; Payments'!$C$16)</f>
        <v/>
      </c>
      <c r="BQ21" s="99" t="str">
        <f>IF('Types, Rates &amp; Payments'!$C$17="", "", 'Types, Rates &amp; Payments'!$C$17)</f>
        <v/>
      </c>
      <c r="BR21" s="99" t="str">
        <f>IF('Types, Rates &amp; Payments'!$C$17="", "", 'Types, Rates &amp; Payments'!$C$17)</f>
        <v/>
      </c>
      <c r="BS21" s="99" t="str">
        <f>IF('Types, Rates &amp; Payments'!$C$18="", "", 'Types, Rates &amp; Payments'!$C$18)</f>
        <v/>
      </c>
      <c r="BT21" s="99" t="str">
        <f>IF('Types, Rates &amp; Payments'!$C$18="", "", 'Types, Rates &amp; Payments'!$C$18)</f>
        <v/>
      </c>
      <c r="BU21" s="99" t="str">
        <f>IF('Types, Rates &amp; Payments'!$C$19="", "", 'Types, Rates &amp; Payments'!$C$19)</f>
        <v/>
      </c>
      <c r="BV21" s="99" t="str">
        <f>IF('Types, Rates &amp; Payments'!$C$19="", "", 'Types, Rates &amp; Payments'!$C$19)</f>
        <v/>
      </c>
      <c r="BW21" s="99" t="str">
        <f>IF('Types, Rates &amp; Payments'!$C$20="", "", 'Types, Rates &amp; Payments'!$C$20)</f>
        <v/>
      </c>
      <c r="BX21" s="99" t="str">
        <f>IF('Types, Rates &amp; Payments'!$C$20="", "", 'Types, Rates &amp; Payments'!$C$20)</f>
        <v/>
      </c>
      <c r="BY21" s="99" t="str">
        <f>IF('Types, Rates &amp; Payments'!$C$21="", "", 'Types, Rates &amp; Payments'!$C$21)</f>
        <v/>
      </c>
      <c r="BZ21" s="99" t="str">
        <f>IF('Types, Rates &amp; Payments'!$C$21="", "", 'Types, Rates &amp; Payments'!$C$21)</f>
        <v/>
      </c>
      <c r="CA21" s="99" t="str">
        <f>IF('Types, Rates &amp; Payments'!$C$22="", "", 'Types, Rates &amp; Payments'!$C$22)</f>
        <v/>
      </c>
      <c r="CB21" s="100" t="str">
        <f>IF('Types, Rates &amp; Payments'!$C$22="", "", 'Types, Rates &amp; Payments'!$C$22)</f>
        <v/>
      </c>
    </row>
    <row r="22" spans="1:80" x14ac:dyDescent="0.25">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BE22" s="12" t="s">
        <v>51</v>
      </c>
      <c r="BF22" s="12" t="s">
        <v>52</v>
      </c>
      <c r="BG22" s="12" t="s">
        <v>51</v>
      </c>
      <c r="BH22" s="12" t="s">
        <v>52</v>
      </c>
      <c r="BI22" s="12" t="s">
        <v>51</v>
      </c>
      <c r="BJ22" s="12" t="s">
        <v>52</v>
      </c>
      <c r="BK22" s="12" t="s">
        <v>51</v>
      </c>
      <c r="BL22" s="12" t="s">
        <v>52</v>
      </c>
      <c r="BM22" s="12" t="s">
        <v>51</v>
      </c>
      <c r="BN22" s="12" t="s">
        <v>52</v>
      </c>
      <c r="BO22" s="12" t="s">
        <v>51</v>
      </c>
      <c r="BP22" s="12" t="s">
        <v>52</v>
      </c>
      <c r="BQ22" s="12" t="s">
        <v>51</v>
      </c>
      <c r="BR22" s="12" t="s">
        <v>52</v>
      </c>
      <c r="BS22" s="12" t="s">
        <v>51</v>
      </c>
      <c r="BT22" s="12" t="s">
        <v>52</v>
      </c>
      <c r="BU22" s="12" t="s">
        <v>51</v>
      </c>
      <c r="BV22" s="12" t="s">
        <v>52</v>
      </c>
      <c r="BW22" s="12" t="s">
        <v>51</v>
      </c>
      <c r="BX22" s="12" t="s">
        <v>52</v>
      </c>
      <c r="BY22" s="12" t="s">
        <v>51</v>
      </c>
      <c r="BZ22" s="12" t="s">
        <v>52</v>
      </c>
      <c r="CA22" s="12" t="s">
        <v>51</v>
      </c>
      <c r="CB22" s="12" t="s">
        <v>52</v>
      </c>
    </row>
    <row r="23" spans="1:80" x14ac:dyDescent="0.25">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BE23" s="9" t="str">
        <f>IF(BE21="", "", _xlfn.CONCAT(BE21, " - ", BE22))</f>
        <v>Half Day - Done</v>
      </c>
      <c r="BF23" s="9" t="str">
        <f t="shared" ref="BF23" si="4">IF(BF21="", "", _xlfn.CONCAT(BF21, " - ", BF22))</f>
        <v>Half Day - Planned</v>
      </c>
      <c r="BG23" s="9" t="str">
        <f t="shared" ref="BG23" si="5">IF(BG21="", "", _xlfn.CONCAT(BG21, " - ", BG22))</f>
        <v>Full Day - Done</v>
      </c>
      <c r="BH23" s="9" t="str">
        <f t="shared" ref="BH23" si="6">IF(BH21="", "", _xlfn.CONCAT(BH21, " - ", BH22))</f>
        <v>Full Day - Planned</v>
      </c>
      <c r="BI23" s="9" t="str">
        <f t="shared" ref="BI23" si="7">IF(BI21="", "", _xlfn.CONCAT(BI21, " - ", BI22))</f>
        <v/>
      </c>
      <c r="BJ23" s="9" t="str">
        <f t="shared" ref="BJ23" si="8">IF(BJ21="", "", _xlfn.CONCAT(BJ21, " - ", BJ22))</f>
        <v/>
      </c>
      <c r="BK23" s="9" t="str">
        <f t="shared" ref="BK23" si="9">IF(BK21="", "", _xlfn.CONCAT(BK21, " - ", BK22))</f>
        <v/>
      </c>
      <c r="BL23" s="9" t="str">
        <f t="shared" ref="BL23" si="10">IF(BL21="", "", _xlfn.CONCAT(BL21, " - ", BL22))</f>
        <v/>
      </c>
      <c r="BM23" s="9" t="str">
        <f t="shared" ref="BM23" si="11">IF(BM21="", "", _xlfn.CONCAT(BM21, " - ", BM22))</f>
        <v/>
      </c>
      <c r="BN23" s="9" t="str">
        <f t="shared" ref="BN23" si="12">IF(BN21="", "", _xlfn.CONCAT(BN21, " - ", BN22))</f>
        <v/>
      </c>
      <c r="BO23" s="9" t="str">
        <f t="shared" ref="BO23" si="13">IF(BO21="", "", _xlfn.CONCAT(BO21, " - ", BO22))</f>
        <v/>
      </c>
      <c r="BP23" s="9" t="str">
        <f t="shared" ref="BP23" si="14">IF(BP21="", "", _xlfn.CONCAT(BP21, " - ", BP22))</f>
        <v/>
      </c>
      <c r="BQ23" s="9" t="str">
        <f t="shared" ref="BQ23" si="15">IF(BQ21="", "", _xlfn.CONCAT(BQ21, " - ", BQ22))</f>
        <v/>
      </c>
      <c r="BR23" s="9" t="str">
        <f t="shared" ref="BR23" si="16">IF(BR21="", "", _xlfn.CONCAT(BR21, " - ", BR22))</f>
        <v/>
      </c>
      <c r="BS23" s="9" t="str">
        <f t="shared" ref="BS23" si="17">IF(BS21="", "", _xlfn.CONCAT(BS21, " - ", BS22))</f>
        <v/>
      </c>
      <c r="BT23" s="9" t="str">
        <f t="shared" ref="BT23" si="18">IF(BT21="", "", _xlfn.CONCAT(BT21, " - ", BT22))</f>
        <v/>
      </c>
      <c r="BU23" s="9" t="str">
        <f t="shared" ref="BU23" si="19">IF(BU21="", "", _xlfn.CONCAT(BU21, " - ", BU22))</f>
        <v/>
      </c>
      <c r="BV23" s="9" t="str">
        <f t="shared" ref="BV23" si="20">IF(BV21="", "", _xlfn.CONCAT(BV21, " - ", BV22))</f>
        <v/>
      </c>
      <c r="BW23" s="9" t="str">
        <f t="shared" ref="BW23" si="21">IF(BW21="", "", _xlfn.CONCAT(BW21, " - ", BW22))</f>
        <v/>
      </c>
      <c r="BX23" s="9" t="str">
        <f t="shared" ref="BX23" si="22">IF(BX21="", "", _xlfn.CONCAT(BX21, " - ", BX22))</f>
        <v/>
      </c>
      <c r="BY23" s="9" t="str">
        <f t="shared" ref="BY23" si="23">IF(BY21="", "", _xlfn.CONCAT(BY21, " - ", BY22))</f>
        <v/>
      </c>
      <c r="BZ23" s="9" t="str">
        <f t="shared" ref="BZ23" si="24">IF(BZ21="", "", _xlfn.CONCAT(BZ21, " - ", BZ22))</f>
        <v/>
      </c>
      <c r="CA23" s="9" t="str">
        <f t="shared" ref="CA23" si="25">IF(CA21="", "", _xlfn.CONCAT(CA21, " - ", CA22))</f>
        <v/>
      </c>
      <c r="CB23" s="9" t="str">
        <f t="shared" ref="CB23" si="26">IF(CB21="", "", _xlfn.CONCAT(CB21, " - ", CB22))</f>
        <v/>
      </c>
    </row>
    <row r="24" spans="1:80" x14ac:dyDescent="0.25">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BC24" s="21">
        <f>Schedule!$AE$4</f>
        <v>43709</v>
      </c>
      <c r="BD24" s="10" t="str">
        <f>TEXT($BC24, "mmm yyyy")</f>
        <v>Sep 2019</v>
      </c>
      <c r="BE24" s="108">
        <f ca="1">IF(OR($BD24="", BE$21=""), "", SUMIF(Schedule!$U$11:$U$376, _xlfn.CONCAT(BE$21, " - ", $BD24), Schedule!$AB$11:$AB$376))</f>
        <v>0.5</v>
      </c>
      <c r="BF24" s="45">
        <f ca="1">IF(OR($BD24="", BF$21=""), "", SUMIF(Schedule!$U$11:$U$376, _xlfn.CONCAT(BF$21, " - ", $BD24), Schedule!$AE$11:$AE$376))</f>
        <v>0</v>
      </c>
      <c r="BG24" s="108">
        <f ca="1">IF(OR($BD24="", BG$21=""), "", SUMIF(Schedule!$U$11:$U$376, _xlfn.CONCAT(BG$21, " - ", $BD24), Schedule!$AB$11:$AB$376))</f>
        <v>1</v>
      </c>
      <c r="BH24" s="45">
        <f ca="1">IF(OR($BD24="", BH$21=""), "", SUMIF(Schedule!$U$11:$U$376, _xlfn.CONCAT(BH$21, " - ", $BD24), Schedule!$AE$11:$AE$376))</f>
        <v>0</v>
      </c>
      <c r="BI24" s="108" t="str">
        <f>IF(OR($BD24="", BI$21=""), "", SUMIF(Schedule!$U$11:$U$376, _xlfn.CONCAT(BI$21, " - ", $BD24), Schedule!$AB$11:$AB$376))</f>
        <v/>
      </c>
      <c r="BJ24" s="45" t="str">
        <f>IF(OR($BD24="", BJ$21=""), "", SUMIF(Schedule!$U$11:$U$376, _xlfn.CONCAT(BJ$21, " - ", $BD24), Schedule!$AE$11:$AE$376))</f>
        <v/>
      </c>
      <c r="BK24" s="108" t="str">
        <f>IF(OR($BD24="", BK$21=""), "", SUMIF(Schedule!$U$11:$U$376, _xlfn.CONCAT(BK$21, " - ", $BD24), Schedule!$AB$11:$AB$376))</f>
        <v/>
      </c>
      <c r="BL24" s="45" t="str">
        <f>IF(OR($BD24="", BL$21=""), "", SUMIF(Schedule!$U$11:$U$376, _xlfn.CONCAT(BL$21, " - ", $BD24), Schedule!$AE$11:$AE$376))</f>
        <v/>
      </c>
      <c r="BM24" s="108" t="str">
        <f>IF(OR($BD24="", BM$21=""), "", SUMIF(Schedule!$U$11:$U$376, _xlfn.CONCAT(BM$21, " - ", $BD24), Schedule!$AB$11:$AB$376))</f>
        <v/>
      </c>
      <c r="BN24" s="45" t="str">
        <f>IF(OR($BD24="", BN$21=""), "", SUMIF(Schedule!$U$11:$U$376, _xlfn.CONCAT(BN$21, " - ", $BD24), Schedule!$AE$11:$AE$376))</f>
        <v/>
      </c>
      <c r="BO24" s="108" t="str">
        <f>IF(OR($BD24="", BO$21=""), "", SUMIF(Schedule!$U$11:$U$376, _xlfn.CONCAT(BO$21, " - ", $BD24), Schedule!$AB$11:$AB$376))</f>
        <v/>
      </c>
      <c r="BP24" s="45" t="str">
        <f>IF(OR($BD24="", BP$21=""), "", SUMIF(Schedule!$U$11:$U$376, _xlfn.CONCAT(BP$21, " - ", $BD24), Schedule!$AE$11:$AE$376))</f>
        <v/>
      </c>
      <c r="BQ24" s="108" t="str">
        <f>IF(OR($BD24="", BQ$21=""), "", SUMIF(Schedule!$U$11:$U$376, _xlfn.CONCAT(BQ$21, " - ", $BD24), Schedule!$AB$11:$AB$376))</f>
        <v/>
      </c>
      <c r="BR24" s="45" t="str">
        <f>IF(OR($BD24="", BR$21=""), "", SUMIF(Schedule!$U$11:$U$376, _xlfn.CONCAT(BR$21, " - ", $BD24), Schedule!$AE$11:$AE$376))</f>
        <v/>
      </c>
      <c r="BS24" s="108" t="str">
        <f>IF(OR($BD24="", BS$21=""), "", SUMIF(Schedule!$U$11:$U$376, _xlfn.CONCAT(BS$21, " - ", $BD24), Schedule!$AB$11:$AB$376))</f>
        <v/>
      </c>
      <c r="BT24" s="45" t="str">
        <f>IF(OR($BD24="", BT$21=""), "", SUMIF(Schedule!$U$11:$U$376, _xlfn.CONCAT(BT$21, " - ", $BD24), Schedule!$AE$11:$AE$376))</f>
        <v/>
      </c>
      <c r="BU24" s="108" t="str">
        <f>IF(OR($BD24="", BU$21=""), "", SUMIF(Schedule!$U$11:$U$376, _xlfn.CONCAT(BU$21, " - ", $BD24), Schedule!$AB$11:$AB$376))</f>
        <v/>
      </c>
      <c r="BV24" s="45" t="str">
        <f>IF(OR($BD24="", BV$21=""), "", SUMIF(Schedule!$U$11:$U$376, _xlfn.CONCAT(BV$21, " - ", $BD24), Schedule!$AE$11:$AE$376))</f>
        <v/>
      </c>
      <c r="BW24" s="108" t="str">
        <f>IF(OR($BD24="", BW$21=""), "", SUMIF(Schedule!$U$11:$U$376, _xlfn.CONCAT(BW$21, " - ", $BD24), Schedule!$AB$11:$AB$376))</f>
        <v/>
      </c>
      <c r="BX24" s="45" t="str">
        <f>IF(OR($BD24="", BX$21=""), "", SUMIF(Schedule!$U$11:$U$376, _xlfn.CONCAT(BX$21, " - ", $BD24), Schedule!$AE$11:$AE$376))</f>
        <v/>
      </c>
      <c r="BY24" s="108" t="str">
        <f>IF(OR($BD24="", BY$21=""), "", SUMIF(Schedule!$U$11:$U$376, _xlfn.CONCAT(BY$21, " - ", $BD24), Schedule!$AB$11:$AB$376))</f>
        <v/>
      </c>
      <c r="BZ24" s="45" t="str">
        <f>IF(OR($BD24="", BZ$21=""), "", SUMIF(Schedule!$U$11:$U$376, _xlfn.CONCAT(BZ$21, " - ", $BD24), Schedule!$AE$11:$AE$376))</f>
        <v/>
      </c>
      <c r="CA24" s="108" t="str">
        <f>IF(OR($BD24="", CA$21=""), "", SUMIF(Schedule!$U$11:$U$376, _xlfn.CONCAT(CA$21, " - ", $BD24), Schedule!$AB$11:$AB$376))</f>
        <v/>
      </c>
      <c r="CB24" s="45" t="str">
        <f>IF(OR($BD24="", CB$21=""), "", SUMIF(Schedule!$U$11:$U$376, _xlfn.CONCAT(CB$21, " - ", $BD24), Schedule!$AE$11:$AE$376))</f>
        <v/>
      </c>
    </row>
    <row r="25" spans="1:80" x14ac:dyDescent="0.25">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BC25" s="25">
        <f>DATE(YEAR(BC24), MONTH(BC24)+1, DAY(BC24))</f>
        <v>43739</v>
      </c>
      <c r="BD25" s="11" t="str">
        <f t="shared" ref="BD25:BD35" si="27">TEXT($BC25, "mmm yyyy")</f>
        <v>Oct 2019</v>
      </c>
      <c r="BE25" s="109">
        <f>IF(OR($BD25="", BE$21=""), "", SUMIF(Schedule!$U$11:$U$376, _xlfn.CONCAT(BE$21, " - ", $BD25), Schedule!$AB$11:$AB$376))</f>
        <v>0</v>
      </c>
      <c r="BF25" s="46">
        <f>IF(OR($BD25="", BF$21=""), "", SUMIF(Schedule!$U$11:$U$376, _xlfn.CONCAT(BF$21, " - ", $BD25), Schedule!$AE$11:$AE$376))</f>
        <v>0</v>
      </c>
      <c r="BG25" s="109">
        <f>IF(OR($BD25="", BG$21=""), "", SUMIF(Schedule!$U$11:$U$376, _xlfn.CONCAT(BG$21, " - ", $BD25), Schedule!$AB$11:$AB$376))</f>
        <v>0</v>
      </c>
      <c r="BH25" s="46">
        <f>IF(OR($BD25="", BH$21=""), "", SUMIF(Schedule!$U$11:$U$376, _xlfn.CONCAT(BH$21, " - ", $BD25), Schedule!$AE$11:$AE$376))</f>
        <v>0</v>
      </c>
      <c r="BI25" s="109" t="str">
        <f>IF(OR($BD25="", BI$21=""), "", SUMIF(Schedule!$U$11:$U$376, _xlfn.CONCAT(BI$21, " - ", $BD25), Schedule!$AB$11:$AB$376))</f>
        <v/>
      </c>
      <c r="BJ25" s="46" t="str">
        <f>IF(OR($BD25="", BJ$21=""), "", SUMIF(Schedule!$U$11:$U$376, _xlfn.CONCAT(BJ$21, " - ", $BD25), Schedule!$AE$11:$AE$376))</f>
        <v/>
      </c>
      <c r="BK25" s="109" t="str">
        <f>IF(OR($BD25="", BK$21=""), "", SUMIF(Schedule!$U$11:$U$376, _xlfn.CONCAT(BK$21, " - ", $BD25), Schedule!$AB$11:$AB$376))</f>
        <v/>
      </c>
      <c r="BL25" s="46" t="str">
        <f>IF(OR($BD25="", BL$21=""), "", SUMIF(Schedule!$U$11:$U$376, _xlfn.CONCAT(BL$21, " - ", $BD25), Schedule!$AE$11:$AE$376))</f>
        <v/>
      </c>
      <c r="BM25" s="109" t="str">
        <f>IF(OR($BD25="", BM$21=""), "", SUMIF(Schedule!$U$11:$U$376, _xlfn.CONCAT(BM$21, " - ", $BD25), Schedule!$AB$11:$AB$376))</f>
        <v/>
      </c>
      <c r="BN25" s="46" t="str">
        <f>IF(OR($BD25="", BN$21=""), "", SUMIF(Schedule!$U$11:$U$376, _xlfn.CONCAT(BN$21, " - ", $BD25), Schedule!$AE$11:$AE$376))</f>
        <v/>
      </c>
      <c r="BO25" s="109" t="str">
        <f>IF(OR($BD25="", BO$21=""), "", SUMIF(Schedule!$U$11:$U$376, _xlfn.CONCAT(BO$21, " - ", $BD25), Schedule!$AB$11:$AB$376))</f>
        <v/>
      </c>
      <c r="BP25" s="46" t="str">
        <f>IF(OR($BD25="", BP$21=""), "", SUMIF(Schedule!$U$11:$U$376, _xlfn.CONCAT(BP$21, " - ", $BD25), Schedule!$AE$11:$AE$376))</f>
        <v/>
      </c>
      <c r="BQ25" s="109" t="str">
        <f>IF(OR($BD25="", BQ$21=""), "", SUMIF(Schedule!$U$11:$U$376, _xlfn.CONCAT(BQ$21, " - ", $BD25), Schedule!$AB$11:$AB$376))</f>
        <v/>
      </c>
      <c r="BR25" s="46" t="str">
        <f>IF(OR($BD25="", BR$21=""), "", SUMIF(Schedule!$U$11:$U$376, _xlfn.CONCAT(BR$21, " - ", $BD25), Schedule!$AE$11:$AE$376))</f>
        <v/>
      </c>
      <c r="BS25" s="109" t="str">
        <f>IF(OR($BD25="", BS$21=""), "", SUMIF(Schedule!$U$11:$U$376, _xlfn.CONCAT(BS$21, " - ", $BD25), Schedule!$AB$11:$AB$376))</f>
        <v/>
      </c>
      <c r="BT25" s="46" t="str">
        <f>IF(OR($BD25="", BT$21=""), "", SUMIF(Schedule!$U$11:$U$376, _xlfn.CONCAT(BT$21, " - ", $BD25), Schedule!$AE$11:$AE$376))</f>
        <v/>
      </c>
      <c r="BU25" s="109" t="str">
        <f>IF(OR($BD25="", BU$21=""), "", SUMIF(Schedule!$U$11:$U$376, _xlfn.CONCAT(BU$21, " - ", $BD25), Schedule!$AB$11:$AB$376))</f>
        <v/>
      </c>
      <c r="BV25" s="46" t="str">
        <f>IF(OR($BD25="", BV$21=""), "", SUMIF(Schedule!$U$11:$U$376, _xlfn.CONCAT(BV$21, " - ", $BD25), Schedule!$AE$11:$AE$376))</f>
        <v/>
      </c>
      <c r="BW25" s="109" t="str">
        <f>IF(OR($BD25="", BW$21=""), "", SUMIF(Schedule!$U$11:$U$376, _xlfn.CONCAT(BW$21, " - ", $BD25), Schedule!$AB$11:$AB$376))</f>
        <v/>
      </c>
      <c r="BX25" s="46" t="str">
        <f>IF(OR($BD25="", BX$21=""), "", SUMIF(Schedule!$U$11:$U$376, _xlfn.CONCAT(BX$21, " - ", $BD25), Schedule!$AE$11:$AE$376))</f>
        <v/>
      </c>
      <c r="BY25" s="109" t="str">
        <f>IF(OR($BD25="", BY$21=""), "", SUMIF(Schedule!$U$11:$U$376, _xlfn.CONCAT(BY$21, " - ", $BD25), Schedule!$AB$11:$AB$376))</f>
        <v/>
      </c>
      <c r="BZ25" s="46" t="str">
        <f>IF(OR($BD25="", BZ$21=""), "", SUMIF(Schedule!$U$11:$U$376, _xlfn.CONCAT(BZ$21, " - ", $BD25), Schedule!$AE$11:$AE$376))</f>
        <v/>
      </c>
      <c r="CA25" s="109" t="str">
        <f>IF(OR($BD25="", CA$21=""), "", SUMIF(Schedule!$U$11:$U$376, _xlfn.CONCAT(CA$21, " - ", $BD25), Schedule!$AB$11:$AB$376))</f>
        <v/>
      </c>
      <c r="CB25" s="46" t="str">
        <f>IF(OR($BD25="", CB$21=""), "", SUMIF(Schedule!$U$11:$U$376, _xlfn.CONCAT(CB$21, " - ", $BD25), Schedule!$AE$11:$AE$376))</f>
        <v/>
      </c>
    </row>
    <row r="26" spans="1:80" x14ac:dyDescent="0.25">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BC26" s="25">
        <f t="shared" ref="BC26:BC35" si="28">DATE(YEAR(BC25), MONTH(BC25)+1, DAY(BC25))</f>
        <v>43770</v>
      </c>
      <c r="BD26" s="11" t="str">
        <f t="shared" si="27"/>
        <v>Nov 2019</v>
      </c>
      <c r="BE26" s="109">
        <f>IF(OR($BD26="", BE$21=""), "", SUMIF(Schedule!$U$11:$U$376, _xlfn.CONCAT(BE$21, " - ", $BD26), Schedule!$AB$11:$AB$376))</f>
        <v>0</v>
      </c>
      <c r="BF26" s="46">
        <f>IF(OR($BD26="", BF$21=""), "", SUMIF(Schedule!$U$11:$U$376, _xlfn.CONCAT(BF$21, " - ", $BD26), Schedule!$AE$11:$AE$376))</f>
        <v>0</v>
      </c>
      <c r="BG26" s="109">
        <f>IF(OR($BD26="", BG$21=""), "", SUMIF(Schedule!$U$11:$U$376, _xlfn.CONCAT(BG$21, " - ", $BD26), Schedule!$AB$11:$AB$376))</f>
        <v>0</v>
      </c>
      <c r="BH26" s="46">
        <f>IF(OR($BD26="", BH$21=""), "", SUMIF(Schedule!$U$11:$U$376, _xlfn.CONCAT(BH$21, " - ", $BD26), Schedule!$AE$11:$AE$376))</f>
        <v>0</v>
      </c>
      <c r="BI26" s="109" t="str">
        <f>IF(OR($BD26="", BI$21=""), "", SUMIF(Schedule!$U$11:$U$376, _xlfn.CONCAT(BI$21, " - ", $BD26), Schedule!$AB$11:$AB$376))</f>
        <v/>
      </c>
      <c r="BJ26" s="46" t="str">
        <f>IF(OR($BD26="", BJ$21=""), "", SUMIF(Schedule!$U$11:$U$376, _xlfn.CONCAT(BJ$21, " - ", $BD26), Schedule!$AE$11:$AE$376))</f>
        <v/>
      </c>
      <c r="BK26" s="109" t="str">
        <f>IF(OR($BD26="", BK$21=""), "", SUMIF(Schedule!$U$11:$U$376, _xlfn.CONCAT(BK$21, " - ", $BD26), Schedule!$AB$11:$AB$376))</f>
        <v/>
      </c>
      <c r="BL26" s="46" t="str">
        <f>IF(OR($BD26="", BL$21=""), "", SUMIF(Schedule!$U$11:$U$376, _xlfn.CONCAT(BL$21, " - ", $BD26), Schedule!$AE$11:$AE$376))</f>
        <v/>
      </c>
      <c r="BM26" s="109" t="str">
        <f>IF(OR($BD26="", BM$21=""), "", SUMIF(Schedule!$U$11:$U$376, _xlfn.CONCAT(BM$21, " - ", $BD26), Schedule!$AB$11:$AB$376))</f>
        <v/>
      </c>
      <c r="BN26" s="46" t="str">
        <f>IF(OR($BD26="", BN$21=""), "", SUMIF(Schedule!$U$11:$U$376, _xlfn.CONCAT(BN$21, " - ", $BD26), Schedule!$AE$11:$AE$376))</f>
        <v/>
      </c>
      <c r="BO26" s="109" t="str">
        <f>IF(OR($BD26="", BO$21=""), "", SUMIF(Schedule!$U$11:$U$376, _xlfn.CONCAT(BO$21, " - ", $BD26), Schedule!$AB$11:$AB$376))</f>
        <v/>
      </c>
      <c r="BP26" s="46" t="str">
        <f>IF(OR($BD26="", BP$21=""), "", SUMIF(Schedule!$U$11:$U$376, _xlfn.CONCAT(BP$21, " - ", $BD26), Schedule!$AE$11:$AE$376))</f>
        <v/>
      </c>
      <c r="BQ26" s="109" t="str">
        <f>IF(OR($BD26="", BQ$21=""), "", SUMIF(Schedule!$U$11:$U$376, _xlfn.CONCAT(BQ$21, " - ", $BD26), Schedule!$AB$11:$AB$376))</f>
        <v/>
      </c>
      <c r="BR26" s="46" t="str">
        <f>IF(OR($BD26="", BR$21=""), "", SUMIF(Schedule!$U$11:$U$376, _xlfn.CONCAT(BR$21, " - ", $BD26), Schedule!$AE$11:$AE$376))</f>
        <v/>
      </c>
      <c r="BS26" s="109" t="str">
        <f>IF(OR($BD26="", BS$21=""), "", SUMIF(Schedule!$U$11:$U$376, _xlfn.CONCAT(BS$21, " - ", $BD26), Schedule!$AB$11:$AB$376))</f>
        <v/>
      </c>
      <c r="BT26" s="46" t="str">
        <f>IF(OR($BD26="", BT$21=""), "", SUMIF(Schedule!$U$11:$U$376, _xlfn.CONCAT(BT$21, " - ", $BD26), Schedule!$AE$11:$AE$376))</f>
        <v/>
      </c>
      <c r="BU26" s="109" t="str">
        <f>IF(OR($BD26="", BU$21=""), "", SUMIF(Schedule!$U$11:$U$376, _xlfn.CONCAT(BU$21, " - ", $BD26), Schedule!$AB$11:$AB$376))</f>
        <v/>
      </c>
      <c r="BV26" s="46" t="str">
        <f>IF(OR($BD26="", BV$21=""), "", SUMIF(Schedule!$U$11:$U$376, _xlfn.CONCAT(BV$21, " - ", $BD26), Schedule!$AE$11:$AE$376))</f>
        <v/>
      </c>
      <c r="BW26" s="109" t="str">
        <f>IF(OR($BD26="", BW$21=""), "", SUMIF(Schedule!$U$11:$U$376, _xlfn.CONCAT(BW$21, " - ", $BD26), Schedule!$AB$11:$AB$376))</f>
        <v/>
      </c>
      <c r="BX26" s="46" t="str">
        <f>IF(OR($BD26="", BX$21=""), "", SUMIF(Schedule!$U$11:$U$376, _xlfn.CONCAT(BX$21, " - ", $BD26), Schedule!$AE$11:$AE$376))</f>
        <v/>
      </c>
      <c r="BY26" s="109" t="str">
        <f>IF(OR($BD26="", BY$21=""), "", SUMIF(Schedule!$U$11:$U$376, _xlfn.CONCAT(BY$21, " - ", $BD26), Schedule!$AB$11:$AB$376))</f>
        <v/>
      </c>
      <c r="BZ26" s="46" t="str">
        <f>IF(OR($BD26="", BZ$21=""), "", SUMIF(Schedule!$U$11:$U$376, _xlfn.CONCAT(BZ$21, " - ", $BD26), Schedule!$AE$11:$AE$376))</f>
        <v/>
      </c>
      <c r="CA26" s="109" t="str">
        <f>IF(OR($BD26="", CA$21=""), "", SUMIF(Schedule!$U$11:$U$376, _xlfn.CONCAT(CA$21, " - ", $BD26), Schedule!$AB$11:$AB$376))</f>
        <v/>
      </c>
      <c r="CB26" s="46" t="str">
        <f>IF(OR($BD26="", CB$21=""), "", SUMIF(Schedule!$U$11:$U$376, _xlfn.CONCAT(CB$21, " - ", $BD26), Schedule!$AE$11:$AE$376))</f>
        <v/>
      </c>
    </row>
    <row r="27" spans="1:80" x14ac:dyDescent="0.25">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BC27" s="25">
        <f t="shared" si="28"/>
        <v>43800</v>
      </c>
      <c r="BD27" s="11" t="str">
        <f t="shared" si="27"/>
        <v>Dec 2019</v>
      </c>
      <c r="BE27" s="109">
        <f>IF(OR($BD27="", BE$21=""), "", SUMIF(Schedule!$U$11:$U$376, _xlfn.CONCAT(BE$21, " - ", $BD27), Schedule!$AB$11:$AB$376))</f>
        <v>0</v>
      </c>
      <c r="BF27" s="46">
        <f>IF(OR($BD27="", BF$21=""), "", SUMIF(Schedule!$U$11:$U$376, _xlfn.CONCAT(BF$21, " - ", $BD27), Schedule!$AE$11:$AE$376))</f>
        <v>0</v>
      </c>
      <c r="BG27" s="109">
        <f>IF(OR($BD27="", BG$21=""), "", SUMIF(Schedule!$U$11:$U$376, _xlfn.CONCAT(BG$21, " - ", $BD27), Schedule!$AB$11:$AB$376))</f>
        <v>0</v>
      </c>
      <c r="BH27" s="46">
        <f>IF(OR($BD27="", BH$21=""), "", SUMIF(Schedule!$U$11:$U$376, _xlfn.CONCAT(BH$21, " - ", $BD27), Schedule!$AE$11:$AE$376))</f>
        <v>0</v>
      </c>
      <c r="BI27" s="109" t="str">
        <f>IF(OR($BD27="", BI$21=""), "", SUMIF(Schedule!$U$11:$U$376, _xlfn.CONCAT(BI$21, " - ", $BD27), Schedule!$AB$11:$AB$376))</f>
        <v/>
      </c>
      <c r="BJ27" s="46" t="str">
        <f>IF(OR($BD27="", BJ$21=""), "", SUMIF(Schedule!$U$11:$U$376, _xlfn.CONCAT(BJ$21, " - ", $BD27), Schedule!$AE$11:$AE$376))</f>
        <v/>
      </c>
      <c r="BK27" s="109" t="str">
        <f>IF(OR($BD27="", BK$21=""), "", SUMIF(Schedule!$U$11:$U$376, _xlfn.CONCAT(BK$21, " - ", $BD27), Schedule!$AB$11:$AB$376))</f>
        <v/>
      </c>
      <c r="BL27" s="46" t="str">
        <f>IF(OR($BD27="", BL$21=""), "", SUMIF(Schedule!$U$11:$U$376, _xlfn.CONCAT(BL$21, " - ", $BD27), Schedule!$AE$11:$AE$376))</f>
        <v/>
      </c>
      <c r="BM27" s="109" t="str">
        <f>IF(OR($BD27="", BM$21=""), "", SUMIF(Schedule!$U$11:$U$376, _xlfn.CONCAT(BM$21, " - ", $BD27), Schedule!$AB$11:$AB$376))</f>
        <v/>
      </c>
      <c r="BN27" s="46" t="str">
        <f>IF(OR($BD27="", BN$21=""), "", SUMIF(Schedule!$U$11:$U$376, _xlfn.CONCAT(BN$21, " - ", $BD27), Schedule!$AE$11:$AE$376))</f>
        <v/>
      </c>
      <c r="BO27" s="109" t="str">
        <f>IF(OR($BD27="", BO$21=""), "", SUMIF(Schedule!$U$11:$U$376, _xlfn.CONCAT(BO$21, " - ", $BD27), Schedule!$AB$11:$AB$376))</f>
        <v/>
      </c>
      <c r="BP27" s="46" t="str">
        <f>IF(OR($BD27="", BP$21=""), "", SUMIF(Schedule!$U$11:$U$376, _xlfn.CONCAT(BP$21, " - ", $BD27), Schedule!$AE$11:$AE$376))</f>
        <v/>
      </c>
      <c r="BQ27" s="109" t="str">
        <f>IF(OR($BD27="", BQ$21=""), "", SUMIF(Schedule!$U$11:$U$376, _xlfn.CONCAT(BQ$21, " - ", $BD27), Schedule!$AB$11:$AB$376))</f>
        <v/>
      </c>
      <c r="BR27" s="46" t="str">
        <f>IF(OR($BD27="", BR$21=""), "", SUMIF(Schedule!$U$11:$U$376, _xlfn.CONCAT(BR$21, " - ", $BD27), Schedule!$AE$11:$AE$376))</f>
        <v/>
      </c>
      <c r="BS27" s="109" t="str">
        <f>IF(OR($BD27="", BS$21=""), "", SUMIF(Schedule!$U$11:$U$376, _xlfn.CONCAT(BS$21, " - ", $BD27), Schedule!$AB$11:$AB$376))</f>
        <v/>
      </c>
      <c r="BT27" s="46" t="str">
        <f>IF(OR($BD27="", BT$21=""), "", SUMIF(Schedule!$U$11:$U$376, _xlfn.CONCAT(BT$21, " - ", $BD27), Schedule!$AE$11:$AE$376))</f>
        <v/>
      </c>
      <c r="BU27" s="109" t="str">
        <f>IF(OR($BD27="", BU$21=""), "", SUMIF(Schedule!$U$11:$U$376, _xlfn.CONCAT(BU$21, " - ", $BD27), Schedule!$AB$11:$AB$376))</f>
        <v/>
      </c>
      <c r="BV27" s="46" t="str">
        <f>IF(OR($BD27="", BV$21=""), "", SUMIF(Schedule!$U$11:$U$376, _xlfn.CONCAT(BV$21, " - ", $BD27), Schedule!$AE$11:$AE$376))</f>
        <v/>
      </c>
      <c r="BW27" s="109" t="str">
        <f>IF(OR($BD27="", BW$21=""), "", SUMIF(Schedule!$U$11:$U$376, _xlfn.CONCAT(BW$21, " - ", $BD27), Schedule!$AB$11:$AB$376))</f>
        <v/>
      </c>
      <c r="BX27" s="46" t="str">
        <f>IF(OR($BD27="", BX$21=""), "", SUMIF(Schedule!$U$11:$U$376, _xlfn.CONCAT(BX$21, " - ", $BD27), Schedule!$AE$11:$AE$376))</f>
        <v/>
      </c>
      <c r="BY27" s="109" t="str">
        <f>IF(OR($BD27="", BY$21=""), "", SUMIF(Schedule!$U$11:$U$376, _xlfn.CONCAT(BY$21, " - ", $BD27), Schedule!$AB$11:$AB$376))</f>
        <v/>
      </c>
      <c r="BZ27" s="46" t="str">
        <f>IF(OR($BD27="", BZ$21=""), "", SUMIF(Schedule!$U$11:$U$376, _xlfn.CONCAT(BZ$21, " - ", $BD27), Schedule!$AE$11:$AE$376))</f>
        <v/>
      </c>
      <c r="CA27" s="109" t="str">
        <f>IF(OR($BD27="", CA$21=""), "", SUMIF(Schedule!$U$11:$U$376, _xlfn.CONCAT(CA$21, " - ", $BD27), Schedule!$AB$11:$AB$376))</f>
        <v/>
      </c>
      <c r="CB27" s="46" t="str">
        <f>IF(OR($BD27="", CB$21=""), "", SUMIF(Schedule!$U$11:$U$376, _xlfn.CONCAT(CB$21, " - ", $BD27), Schedule!$AE$11:$AE$376))</f>
        <v/>
      </c>
    </row>
    <row r="28" spans="1:80" x14ac:dyDescent="0.25">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BC28" s="25">
        <f t="shared" si="28"/>
        <v>43831</v>
      </c>
      <c r="BD28" s="11" t="str">
        <f t="shared" si="27"/>
        <v>Jan 2020</v>
      </c>
      <c r="BE28" s="109">
        <f>IF(OR($BD28="", BE$21=""), "", SUMIF(Schedule!$U$11:$U$376, _xlfn.CONCAT(BE$21, " - ", $BD28), Schedule!$AB$11:$AB$376))</f>
        <v>0</v>
      </c>
      <c r="BF28" s="46">
        <f>IF(OR($BD28="", BF$21=""), "", SUMIF(Schedule!$U$11:$U$376, _xlfn.CONCAT(BF$21, " - ", $BD28), Schedule!$AE$11:$AE$376))</f>
        <v>0</v>
      </c>
      <c r="BG28" s="109">
        <f>IF(OR($BD28="", BG$21=""), "", SUMIF(Schedule!$U$11:$U$376, _xlfn.CONCAT(BG$21, " - ", $BD28), Schedule!$AB$11:$AB$376))</f>
        <v>0</v>
      </c>
      <c r="BH28" s="46">
        <f>IF(OR($BD28="", BH$21=""), "", SUMIF(Schedule!$U$11:$U$376, _xlfn.CONCAT(BH$21, " - ", $BD28), Schedule!$AE$11:$AE$376))</f>
        <v>0</v>
      </c>
      <c r="BI28" s="109" t="str">
        <f>IF(OR($BD28="", BI$21=""), "", SUMIF(Schedule!$U$11:$U$376, _xlfn.CONCAT(BI$21, " - ", $BD28), Schedule!$AB$11:$AB$376))</f>
        <v/>
      </c>
      <c r="BJ28" s="46" t="str">
        <f>IF(OR($BD28="", BJ$21=""), "", SUMIF(Schedule!$U$11:$U$376, _xlfn.CONCAT(BJ$21, " - ", $BD28), Schedule!$AE$11:$AE$376))</f>
        <v/>
      </c>
      <c r="BK28" s="109" t="str">
        <f>IF(OR($BD28="", BK$21=""), "", SUMIF(Schedule!$U$11:$U$376, _xlfn.CONCAT(BK$21, " - ", $BD28), Schedule!$AB$11:$AB$376))</f>
        <v/>
      </c>
      <c r="BL28" s="46" t="str">
        <f>IF(OR($BD28="", BL$21=""), "", SUMIF(Schedule!$U$11:$U$376, _xlfn.CONCAT(BL$21, " - ", $BD28), Schedule!$AE$11:$AE$376))</f>
        <v/>
      </c>
      <c r="BM28" s="109" t="str">
        <f>IF(OR($BD28="", BM$21=""), "", SUMIF(Schedule!$U$11:$U$376, _xlfn.CONCAT(BM$21, " - ", $BD28), Schedule!$AB$11:$AB$376))</f>
        <v/>
      </c>
      <c r="BN28" s="46" t="str">
        <f>IF(OR($BD28="", BN$21=""), "", SUMIF(Schedule!$U$11:$U$376, _xlfn.CONCAT(BN$21, " - ", $BD28), Schedule!$AE$11:$AE$376))</f>
        <v/>
      </c>
      <c r="BO28" s="109" t="str">
        <f>IF(OR($BD28="", BO$21=""), "", SUMIF(Schedule!$U$11:$U$376, _xlfn.CONCAT(BO$21, " - ", $BD28), Schedule!$AB$11:$AB$376))</f>
        <v/>
      </c>
      <c r="BP28" s="46" t="str">
        <f>IF(OR($BD28="", BP$21=""), "", SUMIF(Schedule!$U$11:$U$376, _xlfn.CONCAT(BP$21, " - ", $BD28), Schedule!$AE$11:$AE$376))</f>
        <v/>
      </c>
      <c r="BQ28" s="109" t="str">
        <f>IF(OR($BD28="", BQ$21=""), "", SUMIF(Schedule!$U$11:$U$376, _xlfn.CONCAT(BQ$21, " - ", $BD28), Schedule!$AB$11:$AB$376))</f>
        <v/>
      </c>
      <c r="BR28" s="46" t="str">
        <f>IF(OR($BD28="", BR$21=""), "", SUMIF(Schedule!$U$11:$U$376, _xlfn.CONCAT(BR$21, " - ", $BD28), Schedule!$AE$11:$AE$376))</f>
        <v/>
      </c>
      <c r="BS28" s="109" t="str">
        <f>IF(OR($BD28="", BS$21=""), "", SUMIF(Schedule!$U$11:$U$376, _xlfn.CONCAT(BS$21, " - ", $BD28), Schedule!$AB$11:$AB$376))</f>
        <v/>
      </c>
      <c r="BT28" s="46" t="str">
        <f>IF(OR($BD28="", BT$21=""), "", SUMIF(Schedule!$U$11:$U$376, _xlfn.CONCAT(BT$21, " - ", $BD28), Schedule!$AE$11:$AE$376))</f>
        <v/>
      </c>
      <c r="BU28" s="109" t="str">
        <f>IF(OR($BD28="", BU$21=""), "", SUMIF(Schedule!$U$11:$U$376, _xlfn.CONCAT(BU$21, " - ", $BD28), Schedule!$AB$11:$AB$376))</f>
        <v/>
      </c>
      <c r="BV28" s="46" t="str">
        <f>IF(OR($BD28="", BV$21=""), "", SUMIF(Schedule!$U$11:$U$376, _xlfn.CONCAT(BV$21, " - ", $BD28), Schedule!$AE$11:$AE$376))</f>
        <v/>
      </c>
      <c r="BW28" s="109" t="str">
        <f>IF(OR($BD28="", BW$21=""), "", SUMIF(Schedule!$U$11:$U$376, _xlfn.CONCAT(BW$21, " - ", $BD28), Schedule!$AB$11:$AB$376))</f>
        <v/>
      </c>
      <c r="BX28" s="46" t="str">
        <f>IF(OR($BD28="", BX$21=""), "", SUMIF(Schedule!$U$11:$U$376, _xlfn.CONCAT(BX$21, " - ", $BD28), Schedule!$AE$11:$AE$376))</f>
        <v/>
      </c>
      <c r="BY28" s="109" t="str">
        <f>IF(OR($BD28="", BY$21=""), "", SUMIF(Schedule!$U$11:$U$376, _xlfn.CONCAT(BY$21, " - ", $BD28), Schedule!$AB$11:$AB$376))</f>
        <v/>
      </c>
      <c r="BZ28" s="46" t="str">
        <f>IF(OR($BD28="", BZ$21=""), "", SUMIF(Schedule!$U$11:$U$376, _xlfn.CONCAT(BZ$21, " - ", $BD28), Schedule!$AE$11:$AE$376))</f>
        <v/>
      </c>
      <c r="CA28" s="109" t="str">
        <f>IF(OR($BD28="", CA$21=""), "", SUMIF(Schedule!$U$11:$U$376, _xlfn.CONCAT(CA$21, " - ", $BD28), Schedule!$AB$11:$AB$376))</f>
        <v/>
      </c>
      <c r="CB28" s="46" t="str">
        <f>IF(OR($BD28="", CB$21=""), "", SUMIF(Schedule!$U$11:$U$376, _xlfn.CONCAT(CB$21, " - ", $BD28), Schedule!$AE$11:$AE$376))</f>
        <v/>
      </c>
    </row>
    <row r="29" spans="1:80" x14ac:dyDescent="0.25">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BC29" s="25">
        <f t="shared" si="28"/>
        <v>43862</v>
      </c>
      <c r="BD29" s="11" t="str">
        <f t="shared" si="27"/>
        <v>Feb 2020</v>
      </c>
      <c r="BE29" s="109">
        <f>IF(OR($BD29="", BE$21=""), "", SUMIF(Schedule!$U$11:$U$376, _xlfn.CONCAT(BE$21, " - ", $BD29), Schedule!$AB$11:$AB$376))</f>
        <v>0</v>
      </c>
      <c r="BF29" s="46">
        <f>IF(OR($BD29="", BF$21=""), "", SUMIF(Schedule!$U$11:$U$376, _xlfn.CONCAT(BF$21, " - ", $BD29), Schedule!$AE$11:$AE$376))</f>
        <v>0</v>
      </c>
      <c r="BG29" s="109">
        <f>IF(OR($BD29="", BG$21=""), "", SUMIF(Schedule!$U$11:$U$376, _xlfn.CONCAT(BG$21, " - ", $BD29), Schedule!$AB$11:$AB$376))</f>
        <v>0</v>
      </c>
      <c r="BH29" s="46">
        <f>IF(OR($BD29="", BH$21=""), "", SUMIF(Schedule!$U$11:$U$376, _xlfn.CONCAT(BH$21, " - ", $BD29), Schedule!$AE$11:$AE$376))</f>
        <v>0</v>
      </c>
      <c r="BI29" s="109" t="str">
        <f>IF(OR($BD29="", BI$21=""), "", SUMIF(Schedule!$U$11:$U$376, _xlfn.CONCAT(BI$21, " - ", $BD29), Schedule!$AB$11:$AB$376))</f>
        <v/>
      </c>
      <c r="BJ29" s="46" t="str">
        <f>IF(OR($BD29="", BJ$21=""), "", SUMIF(Schedule!$U$11:$U$376, _xlfn.CONCAT(BJ$21, " - ", $BD29), Schedule!$AE$11:$AE$376))</f>
        <v/>
      </c>
      <c r="BK29" s="109" t="str">
        <f>IF(OR($BD29="", BK$21=""), "", SUMIF(Schedule!$U$11:$U$376, _xlfn.CONCAT(BK$21, " - ", $BD29), Schedule!$AB$11:$AB$376))</f>
        <v/>
      </c>
      <c r="BL29" s="46" t="str">
        <f>IF(OR($BD29="", BL$21=""), "", SUMIF(Schedule!$U$11:$U$376, _xlfn.CONCAT(BL$21, " - ", $BD29), Schedule!$AE$11:$AE$376))</f>
        <v/>
      </c>
      <c r="BM29" s="109" t="str">
        <f>IF(OR($BD29="", BM$21=""), "", SUMIF(Schedule!$U$11:$U$376, _xlfn.CONCAT(BM$21, " - ", $BD29), Schedule!$AB$11:$AB$376))</f>
        <v/>
      </c>
      <c r="BN29" s="46" t="str">
        <f>IF(OR($BD29="", BN$21=""), "", SUMIF(Schedule!$U$11:$U$376, _xlfn.CONCAT(BN$21, " - ", $BD29), Schedule!$AE$11:$AE$376))</f>
        <v/>
      </c>
      <c r="BO29" s="109" t="str">
        <f>IF(OR($BD29="", BO$21=""), "", SUMIF(Schedule!$U$11:$U$376, _xlfn.CONCAT(BO$21, " - ", $BD29), Schedule!$AB$11:$AB$376))</f>
        <v/>
      </c>
      <c r="BP29" s="46" t="str">
        <f>IF(OR($BD29="", BP$21=""), "", SUMIF(Schedule!$U$11:$U$376, _xlfn.CONCAT(BP$21, " - ", $BD29), Schedule!$AE$11:$AE$376))</f>
        <v/>
      </c>
      <c r="BQ29" s="109" t="str">
        <f>IF(OR($BD29="", BQ$21=""), "", SUMIF(Schedule!$U$11:$U$376, _xlfn.CONCAT(BQ$21, " - ", $BD29), Schedule!$AB$11:$AB$376))</f>
        <v/>
      </c>
      <c r="BR29" s="46" t="str">
        <f>IF(OR($BD29="", BR$21=""), "", SUMIF(Schedule!$U$11:$U$376, _xlfn.CONCAT(BR$21, " - ", $BD29), Schedule!$AE$11:$AE$376))</f>
        <v/>
      </c>
      <c r="BS29" s="109" t="str">
        <f>IF(OR($BD29="", BS$21=""), "", SUMIF(Schedule!$U$11:$U$376, _xlfn.CONCAT(BS$21, " - ", $BD29), Schedule!$AB$11:$AB$376))</f>
        <v/>
      </c>
      <c r="BT29" s="46" t="str">
        <f>IF(OR($BD29="", BT$21=""), "", SUMIF(Schedule!$U$11:$U$376, _xlfn.CONCAT(BT$21, " - ", $BD29), Schedule!$AE$11:$AE$376))</f>
        <v/>
      </c>
      <c r="BU29" s="109" t="str">
        <f>IF(OR($BD29="", BU$21=""), "", SUMIF(Schedule!$U$11:$U$376, _xlfn.CONCAT(BU$21, " - ", $BD29), Schedule!$AB$11:$AB$376))</f>
        <v/>
      </c>
      <c r="BV29" s="46" t="str">
        <f>IF(OR($BD29="", BV$21=""), "", SUMIF(Schedule!$U$11:$U$376, _xlfn.CONCAT(BV$21, " - ", $BD29), Schedule!$AE$11:$AE$376))</f>
        <v/>
      </c>
      <c r="BW29" s="109" t="str">
        <f>IF(OR($BD29="", BW$21=""), "", SUMIF(Schedule!$U$11:$U$376, _xlfn.CONCAT(BW$21, " - ", $BD29), Schedule!$AB$11:$AB$376))</f>
        <v/>
      </c>
      <c r="BX29" s="46" t="str">
        <f>IF(OR($BD29="", BX$21=""), "", SUMIF(Schedule!$U$11:$U$376, _xlfn.CONCAT(BX$21, " - ", $BD29), Schedule!$AE$11:$AE$376))</f>
        <v/>
      </c>
      <c r="BY29" s="109" t="str">
        <f>IF(OR($BD29="", BY$21=""), "", SUMIF(Schedule!$U$11:$U$376, _xlfn.CONCAT(BY$21, " - ", $BD29), Schedule!$AB$11:$AB$376))</f>
        <v/>
      </c>
      <c r="BZ29" s="46" t="str">
        <f>IF(OR($BD29="", BZ$21=""), "", SUMIF(Schedule!$U$11:$U$376, _xlfn.CONCAT(BZ$21, " - ", $BD29), Schedule!$AE$11:$AE$376))</f>
        <v/>
      </c>
      <c r="CA29" s="109" t="str">
        <f>IF(OR($BD29="", CA$21=""), "", SUMIF(Schedule!$U$11:$U$376, _xlfn.CONCAT(CA$21, " - ", $BD29), Schedule!$AB$11:$AB$376))</f>
        <v/>
      </c>
      <c r="CB29" s="46" t="str">
        <f>IF(OR($BD29="", CB$21=""), "", SUMIF(Schedule!$U$11:$U$376, _xlfn.CONCAT(CB$21, " - ", $BD29), Schedule!$AE$11:$AE$376))</f>
        <v/>
      </c>
    </row>
    <row r="30" spans="1:80" x14ac:dyDescent="0.25">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BC30" s="25">
        <f t="shared" si="28"/>
        <v>43891</v>
      </c>
      <c r="BD30" s="11" t="str">
        <f t="shared" si="27"/>
        <v>Mar 2020</v>
      </c>
      <c r="BE30" s="109">
        <f>IF(OR($BD30="", BE$21=""), "", SUMIF(Schedule!$U$11:$U$376, _xlfn.CONCAT(BE$21, " - ", $BD30), Schedule!$AB$11:$AB$376))</f>
        <v>0</v>
      </c>
      <c r="BF30" s="46">
        <f>IF(OR($BD30="", BF$21=""), "", SUMIF(Schedule!$U$11:$U$376, _xlfn.CONCAT(BF$21, " - ", $BD30), Schedule!$AE$11:$AE$376))</f>
        <v>0</v>
      </c>
      <c r="BG30" s="109">
        <f>IF(OR($BD30="", BG$21=""), "", SUMIF(Schedule!$U$11:$U$376, _xlfn.CONCAT(BG$21, " - ", $BD30), Schedule!$AB$11:$AB$376))</f>
        <v>0</v>
      </c>
      <c r="BH30" s="46">
        <f>IF(OR($BD30="", BH$21=""), "", SUMIF(Schedule!$U$11:$U$376, _xlfn.CONCAT(BH$21, " - ", $BD30), Schedule!$AE$11:$AE$376))</f>
        <v>0</v>
      </c>
      <c r="BI30" s="109" t="str">
        <f>IF(OR($BD30="", BI$21=""), "", SUMIF(Schedule!$U$11:$U$376, _xlfn.CONCAT(BI$21, " - ", $BD30), Schedule!$AB$11:$AB$376))</f>
        <v/>
      </c>
      <c r="BJ30" s="46" t="str">
        <f>IF(OR($BD30="", BJ$21=""), "", SUMIF(Schedule!$U$11:$U$376, _xlfn.CONCAT(BJ$21, " - ", $BD30), Schedule!$AE$11:$AE$376))</f>
        <v/>
      </c>
      <c r="BK30" s="109" t="str">
        <f>IF(OR($BD30="", BK$21=""), "", SUMIF(Schedule!$U$11:$U$376, _xlfn.CONCAT(BK$21, " - ", $BD30), Schedule!$AB$11:$AB$376))</f>
        <v/>
      </c>
      <c r="BL30" s="46" t="str">
        <f>IF(OR($BD30="", BL$21=""), "", SUMIF(Schedule!$U$11:$U$376, _xlfn.CONCAT(BL$21, " - ", $BD30), Schedule!$AE$11:$AE$376))</f>
        <v/>
      </c>
      <c r="BM30" s="109" t="str">
        <f>IF(OR($BD30="", BM$21=""), "", SUMIF(Schedule!$U$11:$U$376, _xlfn.CONCAT(BM$21, " - ", $BD30), Schedule!$AB$11:$AB$376))</f>
        <v/>
      </c>
      <c r="BN30" s="46" t="str">
        <f>IF(OR($BD30="", BN$21=""), "", SUMIF(Schedule!$U$11:$U$376, _xlfn.CONCAT(BN$21, " - ", $BD30), Schedule!$AE$11:$AE$376))</f>
        <v/>
      </c>
      <c r="BO30" s="109" t="str">
        <f>IF(OR($BD30="", BO$21=""), "", SUMIF(Schedule!$U$11:$U$376, _xlfn.CONCAT(BO$21, " - ", $BD30), Schedule!$AB$11:$AB$376))</f>
        <v/>
      </c>
      <c r="BP30" s="46" t="str">
        <f>IF(OR($BD30="", BP$21=""), "", SUMIF(Schedule!$U$11:$U$376, _xlfn.CONCAT(BP$21, " - ", $BD30), Schedule!$AE$11:$AE$376))</f>
        <v/>
      </c>
      <c r="BQ30" s="109" t="str">
        <f>IF(OR($BD30="", BQ$21=""), "", SUMIF(Schedule!$U$11:$U$376, _xlfn.CONCAT(BQ$21, " - ", $BD30), Schedule!$AB$11:$AB$376))</f>
        <v/>
      </c>
      <c r="BR30" s="46" t="str">
        <f>IF(OR($BD30="", BR$21=""), "", SUMIF(Schedule!$U$11:$U$376, _xlfn.CONCAT(BR$21, " - ", $BD30), Schedule!$AE$11:$AE$376))</f>
        <v/>
      </c>
      <c r="BS30" s="109" t="str">
        <f>IF(OR($BD30="", BS$21=""), "", SUMIF(Schedule!$U$11:$U$376, _xlfn.CONCAT(BS$21, " - ", $BD30), Schedule!$AB$11:$AB$376))</f>
        <v/>
      </c>
      <c r="BT30" s="46" t="str">
        <f>IF(OR($BD30="", BT$21=""), "", SUMIF(Schedule!$U$11:$U$376, _xlfn.CONCAT(BT$21, " - ", $BD30), Schedule!$AE$11:$AE$376))</f>
        <v/>
      </c>
      <c r="BU30" s="109" t="str">
        <f>IF(OR($BD30="", BU$21=""), "", SUMIF(Schedule!$U$11:$U$376, _xlfn.CONCAT(BU$21, " - ", $BD30), Schedule!$AB$11:$AB$376))</f>
        <v/>
      </c>
      <c r="BV30" s="46" t="str">
        <f>IF(OR($BD30="", BV$21=""), "", SUMIF(Schedule!$U$11:$U$376, _xlfn.CONCAT(BV$21, " - ", $BD30), Schedule!$AE$11:$AE$376))</f>
        <v/>
      </c>
      <c r="BW30" s="109" t="str">
        <f>IF(OR($BD30="", BW$21=""), "", SUMIF(Schedule!$U$11:$U$376, _xlfn.CONCAT(BW$21, " - ", $BD30), Schedule!$AB$11:$AB$376))</f>
        <v/>
      </c>
      <c r="BX30" s="46" t="str">
        <f>IF(OR($BD30="", BX$21=""), "", SUMIF(Schedule!$U$11:$U$376, _xlfn.CONCAT(BX$21, " - ", $BD30), Schedule!$AE$11:$AE$376))</f>
        <v/>
      </c>
      <c r="BY30" s="109" t="str">
        <f>IF(OR($BD30="", BY$21=""), "", SUMIF(Schedule!$U$11:$U$376, _xlfn.CONCAT(BY$21, " - ", $BD30), Schedule!$AB$11:$AB$376))</f>
        <v/>
      </c>
      <c r="BZ30" s="46" t="str">
        <f>IF(OR($BD30="", BZ$21=""), "", SUMIF(Schedule!$U$11:$U$376, _xlfn.CONCAT(BZ$21, " - ", $BD30), Schedule!$AE$11:$AE$376))</f>
        <v/>
      </c>
      <c r="CA30" s="109" t="str">
        <f>IF(OR($BD30="", CA$21=""), "", SUMIF(Schedule!$U$11:$U$376, _xlfn.CONCAT(CA$21, " - ", $BD30), Schedule!$AB$11:$AB$376))</f>
        <v/>
      </c>
      <c r="CB30" s="46" t="str">
        <f>IF(OR($BD30="", CB$21=""), "", SUMIF(Schedule!$U$11:$U$376, _xlfn.CONCAT(CB$21, " - ", $BD30), Schedule!$AE$11:$AE$376))</f>
        <v/>
      </c>
    </row>
    <row r="31" spans="1:80" x14ac:dyDescent="0.25">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BC31" s="25">
        <f t="shared" si="28"/>
        <v>43922</v>
      </c>
      <c r="BD31" s="11" t="str">
        <f t="shared" si="27"/>
        <v>Apr 2020</v>
      </c>
      <c r="BE31" s="109">
        <f>IF(OR($BD31="", BE$21=""), "", SUMIF(Schedule!$U$11:$U$376, _xlfn.CONCAT(BE$21, " - ", $BD31), Schedule!$AB$11:$AB$376))</f>
        <v>0</v>
      </c>
      <c r="BF31" s="46">
        <f>IF(OR($BD31="", BF$21=""), "", SUMIF(Schedule!$U$11:$U$376, _xlfn.CONCAT(BF$21, " - ", $BD31), Schedule!$AE$11:$AE$376))</f>
        <v>0</v>
      </c>
      <c r="BG31" s="109">
        <f>IF(OR($BD31="", BG$21=""), "", SUMIF(Schedule!$U$11:$U$376, _xlfn.CONCAT(BG$21, " - ", $BD31), Schedule!$AB$11:$AB$376))</f>
        <v>0</v>
      </c>
      <c r="BH31" s="46">
        <f>IF(OR($BD31="", BH$21=""), "", SUMIF(Schedule!$U$11:$U$376, _xlfn.CONCAT(BH$21, " - ", $BD31), Schedule!$AE$11:$AE$376))</f>
        <v>0</v>
      </c>
      <c r="BI31" s="109" t="str">
        <f>IF(OR($BD31="", BI$21=""), "", SUMIF(Schedule!$U$11:$U$376, _xlfn.CONCAT(BI$21, " - ", $BD31), Schedule!$AB$11:$AB$376))</f>
        <v/>
      </c>
      <c r="BJ31" s="46" t="str">
        <f>IF(OR($BD31="", BJ$21=""), "", SUMIF(Schedule!$U$11:$U$376, _xlfn.CONCAT(BJ$21, " - ", $BD31), Schedule!$AE$11:$AE$376))</f>
        <v/>
      </c>
      <c r="BK31" s="109" t="str">
        <f>IF(OR($BD31="", BK$21=""), "", SUMIF(Schedule!$U$11:$U$376, _xlfn.CONCAT(BK$21, " - ", $BD31), Schedule!$AB$11:$AB$376))</f>
        <v/>
      </c>
      <c r="BL31" s="46" t="str">
        <f>IF(OR($BD31="", BL$21=""), "", SUMIF(Schedule!$U$11:$U$376, _xlfn.CONCAT(BL$21, " - ", $BD31), Schedule!$AE$11:$AE$376))</f>
        <v/>
      </c>
      <c r="BM31" s="109" t="str">
        <f>IF(OR($BD31="", BM$21=""), "", SUMIF(Schedule!$U$11:$U$376, _xlfn.CONCAT(BM$21, " - ", $BD31), Schedule!$AB$11:$AB$376))</f>
        <v/>
      </c>
      <c r="BN31" s="46" t="str">
        <f>IF(OR($BD31="", BN$21=""), "", SUMIF(Schedule!$U$11:$U$376, _xlfn.CONCAT(BN$21, " - ", $BD31), Schedule!$AE$11:$AE$376))</f>
        <v/>
      </c>
      <c r="BO31" s="109" t="str">
        <f>IF(OR($BD31="", BO$21=""), "", SUMIF(Schedule!$U$11:$U$376, _xlfn.CONCAT(BO$21, " - ", $BD31), Schedule!$AB$11:$AB$376))</f>
        <v/>
      </c>
      <c r="BP31" s="46" t="str">
        <f>IF(OR($BD31="", BP$21=""), "", SUMIF(Schedule!$U$11:$U$376, _xlfn.CONCAT(BP$21, " - ", $BD31), Schedule!$AE$11:$AE$376))</f>
        <v/>
      </c>
      <c r="BQ31" s="109" t="str">
        <f>IF(OR($BD31="", BQ$21=""), "", SUMIF(Schedule!$U$11:$U$376, _xlfn.CONCAT(BQ$21, " - ", $BD31), Schedule!$AB$11:$AB$376))</f>
        <v/>
      </c>
      <c r="BR31" s="46" t="str">
        <f>IF(OR($BD31="", BR$21=""), "", SUMIF(Schedule!$U$11:$U$376, _xlfn.CONCAT(BR$21, " - ", $BD31), Schedule!$AE$11:$AE$376))</f>
        <v/>
      </c>
      <c r="BS31" s="109" t="str">
        <f>IF(OR($BD31="", BS$21=""), "", SUMIF(Schedule!$U$11:$U$376, _xlfn.CONCAT(BS$21, " - ", $BD31), Schedule!$AB$11:$AB$376))</f>
        <v/>
      </c>
      <c r="BT31" s="46" t="str">
        <f>IF(OR($BD31="", BT$21=""), "", SUMIF(Schedule!$U$11:$U$376, _xlfn.CONCAT(BT$21, " - ", $BD31), Schedule!$AE$11:$AE$376))</f>
        <v/>
      </c>
      <c r="BU31" s="109" t="str">
        <f>IF(OR($BD31="", BU$21=""), "", SUMIF(Schedule!$U$11:$U$376, _xlfn.CONCAT(BU$21, " - ", $BD31), Schedule!$AB$11:$AB$376))</f>
        <v/>
      </c>
      <c r="BV31" s="46" t="str">
        <f>IF(OR($BD31="", BV$21=""), "", SUMIF(Schedule!$U$11:$U$376, _xlfn.CONCAT(BV$21, " - ", $BD31), Schedule!$AE$11:$AE$376))</f>
        <v/>
      </c>
      <c r="BW31" s="109" t="str">
        <f>IF(OR($BD31="", BW$21=""), "", SUMIF(Schedule!$U$11:$U$376, _xlfn.CONCAT(BW$21, " - ", $BD31), Schedule!$AB$11:$AB$376))</f>
        <v/>
      </c>
      <c r="BX31" s="46" t="str">
        <f>IF(OR($BD31="", BX$21=""), "", SUMIF(Schedule!$U$11:$U$376, _xlfn.CONCAT(BX$21, " - ", $BD31), Schedule!$AE$11:$AE$376))</f>
        <v/>
      </c>
      <c r="BY31" s="109" t="str">
        <f>IF(OR($BD31="", BY$21=""), "", SUMIF(Schedule!$U$11:$U$376, _xlfn.CONCAT(BY$21, " - ", $BD31), Schedule!$AB$11:$AB$376))</f>
        <v/>
      </c>
      <c r="BZ31" s="46" t="str">
        <f>IF(OR($BD31="", BZ$21=""), "", SUMIF(Schedule!$U$11:$U$376, _xlfn.CONCAT(BZ$21, " - ", $BD31), Schedule!$AE$11:$AE$376))</f>
        <v/>
      </c>
      <c r="CA31" s="109" t="str">
        <f>IF(OR($BD31="", CA$21=""), "", SUMIF(Schedule!$U$11:$U$376, _xlfn.CONCAT(CA$21, " - ", $BD31), Schedule!$AB$11:$AB$376))</f>
        <v/>
      </c>
      <c r="CB31" s="46" t="str">
        <f>IF(OR($BD31="", CB$21=""), "", SUMIF(Schedule!$U$11:$U$376, _xlfn.CONCAT(CB$21, " - ", $BD31), Schedule!$AE$11:$AE$376))</f>
        <v/>
      </c>
    </row>
    <row r="32" spans="1:80" x14ac:dyDescent="0.25">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BC32" s="25">
        <f t="shared" si="28"/>
        <v>43952</v>
      </c>
      <c r="BD32" s="11" t="str">
        <f t="shared" si="27"/>
        <v>May 2020</v>
      </c>
      <c r="BE32" s="109">
        <f>IF(OR($BD32="", BE$21=""), "", SUMIF(Schedule!$U$11:$U$376, _xlfn.CONCAT(BE$21, " - ", $BD32), Schedule!$AB$11:$AB$376))</f>
        <v>0</v>
      </c>
      <c r="BF32" s="46">
        <f>IF(OR($BD32="", BF$21=""), "", SUMIF(Schedule!$U$11:$U$376, _xlfn.CONCAT(BF$21, " - ", $BD32), Schedule!$AE$11:$AE$376))</f>
        <v>0</v>
      </c>
      <c r="BG32" s="109">
        <f>IF(OR($BD32="", BG$21=""), "", SUMIF(Schedule!$U$11:$U$376, _xlfn.CONCAT(BG$21, " - ", $BD32), Schedule!$AB$11:$AB$376))</f>
        <v>0</v>
      </c>
      <c r="BH32" s="46">
        <f>IF(OR($BD32="", BH$21=""), "", SUMIF(Schedule!$U$11:$U$376, _xlfn.CONCAT(BH$21, " - ", $BD32), Schedule!$AE$11:$AE$376))</f>
        <v>0</v>
      </c>
      <c r="BI32" s="109" t="str">
        <f>IF(OR($BD32="", BI$21=""), "", SUMIF(Schedule!$U$11:$U$376, _xlfn.CONCAT(BI$21, " - ", $BD32), Schedule!$AB$11:$AB$376))</f>
        <v/>
      </c>
      <c r="BJ32" s="46" t="str">
        <f>IF(OR($BD32="", BJ$21=""), "", SUMIF(Schedule!$U$11:$U$376, _xlfn.CONCAT(BJ$21, " - ", $BD32), Schedule!$AE$11:$AE$376))</f>
        <v/>
      </c>
      <c r="BK32" s="109" t="str">
        <f>IF(OR($BD32="", BK$21=""), "", SUMIF(Schedule!$U$11:$U$376, _xlfn.CONCAT(BK$21, " - ", $BD32), Schedule!$AB$11:$AB$376))</f>
        <v/>
      </c>
      <c r="BL32" s="46" t="str">
        <f>IF(OR($BD32="", BL$21=""), "", SUMIF(Schedule!$U$11:$U$376, _xlfn.CONCAT(BL$21, " - ", $BD32), Schedule!$AE$11:$AE$376))</f>
        <v/>
      </c>
      <c r="BM32" s="109" t="str">
        <f>IF(OR($BD32="", BM$21=""), "", SUMIF(Schedule!$U$11:$U$376, _xlfn.CONCAT(BM$21, " - ", $BD32), Schedule!$AB$11:$AB$376))</f>
        <v/>
      </c>
      <c r="BN32" s="46" t="str">
        <f>IF(OR($BD32="", BN$21=""), "", SUMIF(Schedule!$U$11:$U$376, _xlfn.CONCAT(BN$21, " - ", $BD32), Schedule!$AE$11:$AE$376))</f>
        <v/>
      </c>
      <c r="BO32" s="109" t="str">
        <f>IF(OR($BD32="", BO$21=""), "", SUMIF(Schedule!$U$11:$U$376, _xlfn.CONCAT(BO$21, " - ", $BD32), Schedule!$AB$11:$AB$376))</f>
        <v/>
      </c>
      <c r="BP32" s="46" t="str">
        <f>IF(OR($BD32="", BP$21=""), "", SUMIF(Schedule!$U$11:$U$376, _xlfn.CONCAT(BP$21, " - ", $BD32), Schedule!$AE$11:$AE$376))</f>
        <v/>
      </c>
      <c r="BQ32" s="109" t="str">
        <f>IF(OR($BD32="", BQ$21=""), "", SUMIF(Schedule!$U$11:$U$376, _xlfn.CONCAT(BQ$21, " - ", $BD32), Schedule!$AB$11:$AB$376))</f>
        <v/>
      </c>
      <c r="BR32" s="46" t="str">
        <f>IF(OR($BD32="", BR$21=""), "", SUMIF(Schedule!$U$11:$U$376, _xlfn.CONCAT(BR$21, " - ", $BD32), Schedule!$AE$11:$AE$376))</f>
        <v/>
      </c>
      <c r="BS32" s="109" t="str">
        <f>IF(OR($BD32="", BS$21=""), "", SUMIF(Schedule!$U$11:$U$376, _xlfn.CONCAT(BS$21, " - ", $BD32), Schedule!$AB$11:$AB$376))</f>
        <v/>
      </c>
      <c r="BT32" s="46" t="str">
        <f>IF(OR($BD32="", BT$21=""), "", SUMIF(Schedule!$U$11:$U$376, _xlfn.CONCAT(BT$21, " - ", $BD32), Schedule!$AE$11:$AE$376))</f>
        <v/>
      </c>
      <c r="BU32" s="109" t="str">
        <f>IF(OR($BD32="", BU$21=""), "", SUMIF(Schedule!$U$11:$U$376, _xlfn.CONCAT(BU$21, " - ", $BD32), Schedule!$AB$11:$AB$376))</f>
        <v/>
      </c>
      <c r="BV32" s="46" t="str">
        <f>IF(OR($BD32="", BV$21=""), "", SUMIF(Schedule!$U$11:$U$376, _xlfn.CONCAT(BV$21, " - ", $BD32), Schedule!$AE$11:$AE$376))</f>
        <v/>
      </c>
      <c r="BW32" s="109" t="str">
        <f>IF(OR($BD32="", BW$21=""), "", SUMIF(Schedule!$U$11:$U$376, _xlfn.CONCAT(BW$21, " - ", $BD32), Schedule!$AB$11:$AB$376))</f>
        <v/>
      </c>
      <c r="BX32" s="46" t="str">
        <f>IF(OR($BD32="", BX$21=""), "", SUMIF(Schedule!$U$11:$U$376, _xlfn.CONCAT(BX$21, " - ", $BD32), Schedule!$AE$11:$AE$376))</f>
        <v/>
      </c>
      <c r="BY32" s="109" t="str">
        <f>IF(OR($BD32="", BY$21=""), "", SUMIF(Schedule!$U$11:$U$376, _xlfn.CONCAT(BY$21, " - ", $BD32), Schedule!$AB$11:$AB$376))</f>
        <v/>
      </c>
      <c r="BZ32" s="46" t="str">
        <f>IF(OR($BD32="", BZ$21=""), "", SUMIF(Schedule!$U$11:$U$376, _xlfn.CONCAT(BZ$21, " - ", $BD32), Schedule!$AE$11:$AE$376))</f>
        <v/>
      </c>
      <c r="CA32" s="109" t="str">
        <f>IF(OR($BD32="", CA$21=""), "", SUMIF(Schedule!$U$11:$U$376, _xlfn.CONCAT(CA$21, " - ", $BD32), Schedule!$AB$11:$AB$376))</f>
        <v/>
      </c>
      <c r="CB32" s="46" t="str">
        <f>IF(OR($BD32="", CB$21=""), "", SUMIF(Schedule!$U$11:$U$376, _xlfn.CONCAT(CB$21, " - ", $BD32), Schedule!$AE$11:$AE$376))</f>
        <v/>
      </c>
    </row>
    <row r="33" spans="1:80" x14ac:dyDescent="0.25">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BC33" s="25">
        <f t="shared" si="28"/>
        <v>43983</v>
      </c>
      <c r="BD33" s="11" t="str">
        <f t="shared" si="27"/>
        <v>Jun 2020</v>
      </c>
      <c r="BE33" s="109">
        <f>IF(OR($BD33="", BE$21=""), "", SUMIF(Schedule!$U$11:$U$376, _xlfn.CONCAT(BE$21, " - ", $BD33), Schedule!$AB$11:$AB$376))</f>
        <v>0</v>
      </c>
      <c r="BF33" s="46">
        <f>IF(OR($BD33="", BF$21=""), "", SUMIF(Schedule!$U$11:$U$376, _xlfn.CONCAT(BF$21, " - ", $BD33), Schedule!$AE$11:$AE$376))</f>
        <v>0</v>
      </c>
      <c r="BG33" s="109">
        <f>IF(OR($BD33="", BG$21=""), "", SUMIF(Schedule!$U$11:$U$376, _xlfn.CONCAT(BG$21, " - ", $BD33), Schedule!$AB$11:$AB$376))</f>
        <v>0</v>
      </c>
      <c r="BH33" s="46">
        <f>IF(OR($BD33="", BH$21=""), "", SUMIF(Schedule!$U$11:$U$376, _xlfn.CONCAT(BH$21, " - ", $BD33), Schedule!$AE$11:$AE$376))</f>
        <v>0</v>
      </c>
      <c r="BI33" s="109" t="str">
        <f>IF(OR($BD33="", BI$21=""), "", SUMIF(Schedule!$U$11:$U$376, _xlfn.CONCAT(BI$21, " - ", $BD33), Schedule!$AB$11:$AB$376))</f>
        <v/>
      </c>
      <c r="BJ33" s="46" t="str">
        <f>IF(OR($BD33="", BJ$21=""), "", SUMIF(Schedule!$U$11:$U$376, _xlfn.CONCAT(BJ$21, " - ", $BD33), Schedule!$AE$11:$AE$376))</f>
        <v/>
      </c>
      <c r="BK33" s="109" t="str">
        <f>IF(OR($BD33="", BK$21=""), "", SUMIF(Schedule!$U$11:$U$376, _xlfn.CONCAT(BK$21, " - ", $BD33), Schedule!$AB$11:$AB$376))</f>
        <v/>
      </c>
      <c r="BL33" s="46" t="str">
        <f>IF(OR($BD33="", BL$21=""), "", SUMIF(Schedule!$U$11:$U$376, _xlfn.CONCAT(BL$21, " - ", $BD33), Schedule!$AE$11:$AE$376))</f>
        <v/>
      </c>
      <c r="BM33" s="109" t="str">
        <f>IF(OR($BD33="", BM$21=""), "", SUMIF(Schedule!$U$11:$U$376, _xlfn.CONCAT(BM$21, " - ", $BD33), Schedule!$AB$11:$AB$376))</f>
        <v/>
      </c>
      <c r="BN33" s="46" t="str">
        <f>IF(OR($BD33="", BN$21=""), "", SUMIF(Schedule!$U$11:$U$376, _xlfn.CONCAT(BN$21, " - ", $BD33), Schedule!$AE$11:$AE$376))</f>
        <v/>
      </c>
      <c r="BO33" s="109" t="str">
        <f>IF(OR($BD33="", BO$21=""), "", SUMIF(Schedule!$U$11:$U$376, _xlfn.CONCAT(BO$21, " - ", $BD33), Schedule!$AB$11:$AB$376))</f>
        <v/>
      </c>
      <c r="BP33" s="46" t="str">
        <f>IF(OR($BD33="", BP$21=""), "", SUMIF(Schedule!$U$11:$U$376, _xlfn.CONCAT(BP$21, " - ", $BD33), Schedule!$AE$11:$AE$376))</f>
        <v/>
      </c>
      <c r="BQ33" s="109" t="str">
        <f>IF(OR($BD33="", BQ$21=""), "", SUMIF(Schedule!$U$11:$U$376, _xlfn.CONCAT(BQ$21, " - ", $BD33), Schedule!$AB$11:$AB$376))</f>
        <v/>
      </c>
      <c r="BR33" s="46" t="str">
        <f>IF(OR($BD33="", BR$21=""), "", SUMIF(Schedule!$U$11:$U$376, _xlfn.CONCAT(BR$21, " - ", $BD33), Schedule!$AE$11:$AE$376))</f>
        <v/>
      </c>
      <c r="BS33" s="109" t="str">
        <f>IF(OR($BD33="", BS$21=""), "", SUMIF(Schedule!$U$11:$U$376, _xlfn.CONCAT(BS$21, " - ", $BD33), Schedule!$AB$11:$AB$376))</f>
        <v/>
      </c>
      <c r="BT33" s="46" t="str">
        <f>IF(OR($BD33="", BT$21=""), "", SUMIF(Schedule!$U$11:$U$376, _xlfn.CONCAT(BT$21, " - ", $BD33), Schedule!$AE$11:$AE$376))</f>
        <v/>
      </c>
      <c r="BU33" s="109" t="str">
        <f>IF(OR($BD33="", BU$21=""), "", SUMIF(Schedule!$U$11:$U$376, _xlfn.CONCAT(BU$21, " - ", $BD33), Schedule!$AB$11:$AB$376))</f>
        <v/>
      </c>
      <c r="BV33" s="46" t="str">
        <f>IF(OR($BD33="", BV$21=""), "", SUMIF(Schedule!$U$11:$U$376, _xlfn.CONCAT(BV$21, " - ", $BD33), Schedule!$AE$11:$AE$376))</f>
        <v/>
      </c>
      <c r="BW33" s="109" t="str">
        <f>IF(OR($BD33="", BW$21=""), "", SUMIF(Schedule!$U$11:$U$376, _xlfn.CONCAT(BW$21, " - ", $BD33), Schedule!$AB$11:$AB$376))</f>
        <v/>
      </c>
      <c r="BX33" s="46" t="str">
        <f>IF(OR($BD33="", BX$21=""), "", SUMIF(Schedule!$U$11:$U$376, _xlfn.CONCAT(BX$21, " - ", $BD33), Schedule!$AE$11:$AE$376))</f>
        <v/>
      </c>
      <c r="BY33" s="109" t="str">
        <f>IF(OR($BD33="", BY$21=""), "", SUMIF(Schedule!$U$11:$U$376, _xlfn.CONCAT(BY$21, " - ", $BD33), Schedule!$AB$11:$AB$376))</f>
        <v/>
      </c>
      <c r="BZ33" s="46" t="str">
        <f>IF(OR($BD33="", BZ$21=""), "", SUMIF(Schedule!$U$11:$U$376, _xlfn.CONCAT(BZ$21, " - ", $BD33), Schedule!$AE$11:$AE$376))</f>
        <v/>
      </c>
      <c r="CA33" s="109" t="str">
        <f>IF(OR($BD33="", CA$21=""), "", SUMIF(Schedule!$U$11:$U$376, _xlfn.CONCAT(CA$21, " - ", $BD33), Schedule!$AB$11:$AB$376))</f>
        <v/>
      </c>
      <c r="CB33" s="46" t="str">
        <f>IF(OR($BD33="", CB$21=""), "", SUMIF(Schedule!$U$11:$U$376, _xlfn.CONCAT(CB$21, " - ", $BD33), Schedule!$AE$11:$AE$376))</f>
        <v/>
      </c>
    </row>
    <row r="34" spans="1:80" x14ac:dyDescent="0.25">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BC34" s="25">
        <f t="shared" si="28"/>
        <v>44013</v>
      </c>
      <c r="BD34" s="11" t="str">
        <f t="shared" si="27"/>
        <v>Jul 2020</v>
      </c>
      <c r="BE34" s="109">
        <f>IF(OR($BD34="", BE$21=""), "", SUMIF(Schedule!$U$11:$U$376, _xlfn.CONCAT(BE$21, " - ", $BD34), Schedule!$AB$11:$AB$376))</f>
        <v>0</v>
      </c>
      <c r="BF34" s="46">
        <f>IF(OR($BD34="", BF$21=""), "", SUMIF(Schedule!$U$11:$U$376, _xlfn.CONCAT(BF$21, " - ", $BD34), Schedule!$AE$11:$AE$376))</f>
        <v>0</v>
      </c>
      <c r="BG34" s="109">
        <f>IF(OR($BD34="", BG$21=""), "", SUMIF(Schedule!$U$11:$U$376, _xlfn.CONCAT(BG$21, " - ", $BD34), Schedule!$AB$11:$AB$376))</f>
        <v>0</v>
      </c>
      <c r="BH34" s="46">
        <f>IF(OR($BD34="", BH$21=""), "", SUMIF(Schedule!$U$11:$U$376, _xlfn.CONCAT(BH$21, " - ", $BD34), Schedule!$AE$11:$AE$376))</f>
        <v>0</v>
      </c>
      <c r="BI34" s="109" t="str">
        <f>IF(OR($BD34="", BI$21=""), "", SUMIF(Schedule!$U$11:$U$376, _xlfn.CONCAT(BI$21, " - ", $BD34), Schedule!$AB$11:$AB$376))</f>
        <v/>
      </c>
      <c r="BJ34" s="46" t="str">
        <f>IF(OR($BD34="", BJ$21=""), "", SUMIF(Schedule!$U$11:$U$376, _xlfn.CONCAT(BJ$21, " - ", $BD34), Schedule!$AE$11:$AE$376))</f>
        <v/>
      </c>
      <c r="BK34" s="109" t="str">
        <f>IF(OR($BD34="", BK$21=""), "", SUMIF(Schedule!$U$11:$U$376, _xlfn.CONCAT(BK$21, " - ", $BD34), Schedule!$AB$11:$AB$376))</f>
        <v/>
      </c>
      <c r="BL34" s="46" t="str">
        <f>IF(OR($BD34="", BL$21=""), "", SUMIF(Schedule!$U$11:$U$376, _xlfn.CONCAT(BL$21, " - ", $BD34), Schedule!$AE$11:$AE$376))</f>
        <v/>
      </c>
      <c r="BM34" s="109" t="str">
        <f>IF(OR($BD34="", BM$21=""), "", SUMIF(Schedule!$U$11:$U$376, _xlfn.CONCAT(BM$21, " - ", $BD34), Schedule!$AB$11:$AB$376))</f>
        <v/>
      </c>
      <c r="BN34" s="46" t="str">
        <f>IF(OR($BD34="", BN$21=""), "", SUMIF(Schedule!$U$11:$U$376, _xlfn.CONCAT(BN$21, " - ", $BD34), Schedule!$AE$11:$AE$376))</f>
        <v/>
      </c>
      <c r="BO34" s="109" t="str">
        <f>IF(OR($BD34="", BO$21=""), "", SUMIF(Schedule!$U$11:$U$376, _xlfn.CONCAT(BO$21, " - ", $BD34), Schedule!$AB$11:$AB$376))</f>
        <v/>
      </c>
      <c r="BP34" s="46" t="str">
        <f>IF(OR($BD34="", BP$21=""), "", SUMIF(Schedule!$U$11:$U$376, _xlfn.CONCAT(BP$21, " - ", $BD34), Schedule!$AE$11:$AE$376))</f>
        <v/>
      </c>
      <c r="BQ34" s="109" t="str">
        <f>IF(OR($BD34="", BQ$21=""), "", SUMIF(Schedule!$U$11:$U$376, _xlfn.CONCAT(BQ$21, " - ", $BD34), Schedule!$AB$11:$AB$376))</f>
        <v/>
      </c>
      <c r="BR34" s="46" t="str">
        <f>IF(OR($BD34="", BR$21=""), "", SUMIF(Schedule!$U$11:$U$376, _xlfn.CONCAT(BR$21, " - ", $BD34), Schedule!$AE$11:$AE$376))</f>
        <v/>
      </c>
      <c r="BS34" s="109" t="str">
        <f>IF(OR($BD34="", BS$21=""), "", SUMIF(Schedule!$U$11:$U$376, _xlfn.CONCAT(BS$21, " - ", $BD34), Schedule!$AB$11:$AB$376))</f>
        <v/>
      </c>
      <c r="BT34" s="46" t="str">
        <f>IF(OR($BD34="", BT$21=""), "", SUMIF(Schedule!$U$11:$U$376, _xlfn.CONCAT(BT$21, " - ", $BD34), Schedule!$AE$11:$AE$376))</f>
        <v/>
      </c>
      <c r="BU34" s="109" t="str">
        <f>IF(OR($BD34="", BU$21=""), "", SUMIF(Schedule!$U$11:$U$376, _xlfn.CONCAT(BU$21, " - ", $BD34), Schedule!$AB$11:$AB$376))</f>
        <v/>
      </c>
      <c r="BV34" s="46" t="str">
        <f>IF(OR($BD34="", BV$21=""), "", SUMIF(Schedule!$U$11:$U$376, _xlfn.CONCAT(BV$21, " - ", $BD34), Schedule!$AE$11:$AE$376))</f>
        <v/>
      </c>
      <c r="BW34" s="109" t="str">
        <f>IF(OR($BD34="", BW$21=""), "", SUMIF(Schedule!$U$11:$U$376, _xlfn.CONCAT(BW$21, " - ", $BD34), Schedule!$AB$11:$AB$376))</f>
        <v/>
      </c>
      <c r="BX34" s="46" t="str">
        <f>IF(OR($BD34="", BX$21=""), "", SUMIF(Schedule!$U$11:$U$376, _xlfn.CONCAT(BX$21, " - ", $BD34), Schedule!$AE$11:$AE$376))</f>
        <v/>
      </c>
      <c r="BY34" s="109" t="str">
        <f>IF(OR($BD34="", BY$21=""), "", SUMIF(Schedule!$U$11:$U$376, _xlfn.CONCAT(BY$21, " - ", $BD34), Schedule!$AB$11:$AB$376))</f>
        <v/>
      </c>
      <c r="BZ34" s="46" t="str">
        <f>IF(OR($BD34="", BZ$21=""), "", SUMIF(Schedule!$U$11:$U$376, _xlfn.CONCAT(BZ$21, " - ", $BD34), Schedule!$AE$11:$AE$376))</f>
        <v/>
      </c>
      <c r="CA34" s="109" t="str">
        <f>IF(OR($BD34="", CA$21=""), "", SUMIF(Schedule!$U$11:$U$376, _xlfn.CONCAT(CA$21, " - ", $BD34), Schedule!$AB$11:$AB$376))</f>
        <v/>
      </c>
      <c r="CB34" s="46" t="str">
        <f>IF(OR($BD34="", CB$21=""), "", SUMIF(Schedule!$U$11:$U$376, _xlfn.CONCAT(CB$21, " - ", $BD34), Schedule!$AE$11:$AE$376))</f>
        <v/>
      </c>
    </row>
    <row r="35" spans="1:80" x14ac:dyDescent="0.2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BC35" s="97">
        <f t="shared" si="28"/>
        <v>44044</v>
      </c>
      <c r="BD35" s="12" t="str">
        <f t="shared" si="27"/>
        <v>Aug 2020</v>
      </c>
      <c r="BE35" s="110">
        <f>IF(OR($BD35="", BE$21=""), "", SUMIF(Schedule!$U$11:$U$376, _xlfn.CONCAT(BE$21, " - ", $BD35), Schedule!$AB$11:$AB$376))</f>
        <v>0</v>
      </c>
      <c r="BF35" s="47">
        <f>IF(OR($BD35="", BF$21=""), "", SUMIF(Schedule!$U$11:$U$376, _xlfn.CONCAT(BF$21, " - ", $BD35), Schedule!$AE$11:$AE$376))</f>
        <v>0</v>
      </c>
      <c r="BG35" s="110">
        <f>IF(OR($BD35="", BG$21=""), "", SUMIF(Schedule!$U$11:$U$376, _xlfn.CONCAT(BG$21, " - ", $BD35), Schedule!$AB$11:$AB$376))</f>
        <v>0</v>
      </c>
      <c r="BH35" s="47">
        <f>IF(OR($BD35="", BH$21=""), "", SUMIF(Schedule!$U$11:$U$376, _xlfn.CONCAT(BH$21, " - ", $BD35), Schedule!$AE$11:$AE$376))</f>
        <v>0</v>
      </c>
      <c r="BI35" s="110" t="str">
        <f>IF(OR($BD35="", BI$21=""), "", SUMIF(Schedule!$U$11:$U$376, _xlfn.CONCAT(BI$21, " - ", $BD35), Schedule!$AB$11:$AB$376))</f>
        <v/>
      </c>
      <c r="BJ35" s="47" t="str">
        <f>IF(OR($BD35="", BJ$21=""), "", SUMIF(Schedule!$U$11:$U$376, _xlfn.CONCAT(BJ$21, " - ", $BD35), Schedule!$AE$11:$AE$376))</f>
        <v/>
      </c>
      <c r="BK35" s="110" t="str">
        <f>IF(OR($BD35="", BK$21=""), "", SUMIF(Schedule!$U$11:$U$376, _xlfn.CONCAT(BK$21, " - ", $BD35), Schedule!$AB$11:$AB$376))</f>
        <v/>
      </c>
      <c r="BL35" s="47" t="str">
        <f>IF(OR($BD35="", BL$21=""), "", SUMIF(Schedule!$U$11:$U$376, _xlfn.CONCAT(BL$21, " - ", $BD35), Schedule!$AE$11:$AE$376))</f>
        <v/>
      </c>
      <c r="BM35" s="110" t="str">
        <f>IF(OR($BD35="", BM$21=""), "", SUMIF(Schedule!$U$11:$U$376, _xlfn.CONCAT(BM$21, " - ", $BD35), Schedule!$AB$11:$AB$376))</f>
        <v/>
      </c>
      <c r="BN35" s="47" t="str">
        <f>IF(OR($BD35="", BN$21=""), "", SUMIF(Schedule!$U$11:$U$376, _xlfn.CONCAT(BN$21, " - ", $BD35), Schedule!$AE$11:$AE$376))</f>
        <v/>
      </c>
      <c r="BO35" s="110" t="str">
        <f>IF(OR($BD35="", BO$21=""), "", SUMIF(Schedule!$U$11:$U$376, _xlfn.CONCAT(BO$21, " - ", $BD35), Schedule!$AB$11:$AB$376))</f>
        <v/>
      </c>
      <c r="BP35" s="47" t="str">
        <f>IF(OR($BD35="", BP$21=""), "", SUMIF(Schedule!$U$11:$U$376, _xlfn.CONCAT(BP$21, " - ", $BD35), Schedule!$AE$11:$AE$376))</f>
        <v/>
      </c>
      <c r="BQ35" s="110" t="str">
        <f>IF(OR($BD35="", BQ$21=""), "", SUMIF(Schedule!$U$11:$U$376, _xlfn.CONCAT(BQ$21, " - ", $BD35), Schedule!$AB$11:$AB$376))</f>
        <v/>
      </c>
      <c r="BR35" s="47" t="str">
        <f>IF(OR($BD35="", BR$21=""), "", SUMIF(Schedule!$U$11:$U$376, _xlfn.CONCAT(BR$21, " - ", $BD35), Schedule!$AE$11:$AE$376))</f>
        <v/>
      </c>
      <c r="BS35" s="110" t="str">
        <f>IF(OR($BD35="", BS$21=""), "", SUMIF(Schedule!$U$11:$U$376, _xlfn.CONCAT(BS$21, " - ", $BD35), Schedule!$AB$11:$AB$376))</f>
        <v/>
      </c>
      <c r="BT35" s="47" t="str">
        <f>IF(OR($BD35="", BT$21=""), "", SUMIF(Schedule!$U$11:$U$376, _xlfn.CONCAT(BT$21, " - ", $BD35), Schedule!$AE$11:$AE$376))</f>
        <v/>
      </c>
      <c r="BU35" s="110" t="str">
        <f>IF(OR($BD35="", BU$21=""), "", SUMIF(Schedule!$U$11:$U$376, _xlfn.CONCAT(BU$21, " - ", $BD35), Schedule!$AB$11:$AB$376))</f>
        <v/>
      </c>
      <c r="BV35" s="47" t="str">
        <f>IF(OR($BD35="", BV$21=""), "", SUMIF(Schedule!$U$11:$U$376, _xlfn.CONCAT(BV$21, " - ", $BD35), Schedule!$AE$11:$AE$376))</f>
        <v/>
      </c>
      <c r="BW35" s="110" t="str">
        <f>IF(OR($BD35="", BW$21=""), "", SUMIF(Schedule!$U$11:$U$376, _xlfn.CONCAT(BW$21, " - ", $BD35), Schedule!$AB$11:$AB$376))</f>
        <v/>
      </c>
      <c r="BX35" s="47" t="str">
        <f>IF(OR($BD35="", BX$21=""), "", SUMIF(Schedule!$U$11:$U$376, _xlfn.CONCAT(BX$21, " - ", $BD35), Schedule!$AE$11:$AE$376))</f>
        <v/>
      </c>
      <c r="BY35" s="110" t="str">
        <f>IF(OR($BD35="", BY$21=""), "", SUMIF(Schedule!$U$11:$U$376, _xlfn.CONCAT(BY$21, " - ", $BD35), Schedule!$AB$11:$AB$376))</f>
        <v/>
      </c>
      <c r="BZ35" s="47" t="str">
        <f>IF(OR($BD35="", BZ$21=""), "", SUMIF(Schedule!$U$11:$U$376, _xlfn.CONCAT(BZ$21, " - ", $BD35), Schedule!$AE$11:$AE$376))</f>
        <v/>
      </c>
      <c r="CA35" s="110" t="str">
        <f>IF(OR($BD35="", CA$21=""), "", SUMIF(Schedule!$U$11:$U$376, _xlfn.CONCAT(CA$21, " - ", $BD35), Schedule!$AB$11:$AB$376))</f>
        <v/>
      </c>
      <c r="CB35" s="47" t="str">
        <f>IF(OR($BD35="", CB$21=""), "", SUMIF(Schedule!$U$11:$U$376, _xlfn.CONCAT(CB$21, " - ", $BD35), Schedule!$AE$11:$AE$376))</f>
        <v/>
      </c>
    </row>
    <row r="36" spans="1:80" x14ac:dyDescent="0.25">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BE36" s="112">
        <f ca="1">SUM(BE$24:BE$35)</f>
        <v>0.5</v>
      </c>
      <c r="BF36" s="112">
        <f t="shared" ref="BF36:CB36" ca="1" si="29">SUM(BF$24:BF$35)</f>
        <v>0</v>
      </c>
      <c r="BG36" s="112">
        <f t="shared" ca="1" si="29"/>
        <v>1</v>
      </c>
      <c r="BH36" s="112">
        <f t="shared" ca="1" si="29"/>
        <v>0</v>
      </c>
      <c r="BI36" s="112">
        <f t="shared" si="29"/>
        <v>0</v>
      </c>
      <c r="BJ36" s="112">
        <f t="shared" si="29"/>
        <v>0</v>
      </c>
      <c r="BK36" s="112">
        <f t="shared" si="29"/>
        <v>0</v>
      </c>
      <c r="BL36" s="112">
        <f t="shared" si="29"/>
        <v>0</v>
      </c>
      <c r="BM36" s="112">
        <f t="shared" si="29"/>
        <v>0</v>
      </c>
      <c r="BN36" s="112">
        <f t="shared" si="29"/>
        <v>0</v>
      </c>
      <c r="BO36" s="112">
        <f t="shared" si="29"/>
        <v>0</v>
      </c>
      <c r="BP36" s="112">
        <f t="shared" si="29"/>
        <v>0</v>
      </c>
      <c r="BQ36" s="112">
        <f t="shared" si="29"/>
        <v>0</v>
      </c>
      <c r="BR36" s="112">
        <f t="shared" si="29"/>
        <v>0</v>
      </c>
      <c r="BS36" s="112">
        <f t="shared" si="29"/>
        <v>0</v>
      </c>
      <c r="BT36" s="112">
        <f t="shared" si="29"/>
        <v>0</v>
      </c>
      <c r="BU36" s="112">
        <f t="shared" si="29"/>
        <v>0</v>
      </c>
      <c r="BV36" s="112">
        <f t="shared" si="29"/>
        <v>0</v>
      </c>
      <c r="BW36" s="112">
        <f t="shared" si="29"/>
        <v>0</v>
      </c>
      <c r="BX36" s="112">
        <f t="shared" si="29"/>
        <v>0</v>
      </c>
      <c r="BY36" s="112">
        <f t="shared" si="29"/>
        <v>0</v>
      </c>
      <c r="BZ36" s="112">
        <f t="shared" si="29"/>
        <v>0</v>
      </c>
      <c r="CA36" s="112">
        <f t="shared" si="29"/>
        <v>0</v>
      </c>
      <c r="CB36" s="112">
        <f t="shared" si="29"/>
        <v>0</v>
      </c>
    </row>
    <row r="37" spans="1:80" x14ac:dyDescent="0.25">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row>
    <row r="38" spans="1:80" x14ac:dyDescent="0.25">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BE38" s="305" t="s">
        <v>54</v>
      </c>
      <c r="BF38" s="310"/>
      <c r="BG38" s="310"/>
      <c r="BH38" s="310"/>
      <c r="BI38" s="310"/>
      <c r="BJ38" s="310"/>
      <c r="BK38" s="310"/>
      <c r="BL38" s="310"/>
      <c r="BM38" s="310"/>
      <c r="BN38" s="310"/>
      <c r="BO38" s="310"/>
      <c r="BP38" s="310"/>
      <c r="BQ38" s="310"/>
      <c r="BR38" s="310"/>
      <c r="BS38" s="310"/>
      <c r="BT38" s="310"/>
      <c r="BU38" s="310"/>
      <c r="BV38" s="310"/>
      <c r="BW38" s="310"/>
      <c r="BX38" s="310"/>
      <c r="BY38" s="310"/>
      <c r="BZ38" s="310"/>
      <c r="CA38" s="310"/>
      <c r="CB38" s="306"/>
    </row>
    <row r="39" spans="1:80" x14ac:dyDescent="0.25">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row>
    <row r="40" spans="1:80" x14ac:dyDescent="0.25">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row>
    <row r="41" spans="1:80" x14ac:dyDescent="0.2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row>
    <row r="42" spans="1:80" x14ac:dyDescent="0.25">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row>
    <row r="43" spans="1:80" x14ac:dyDescent="0.25">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row>
    <row r="44" spans="1:80" x14ac:dyDescent="0.25">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row>
    <row r="45" spans="1:80" x14ac:dyDescent="0.25">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BD45" s="9" t="s">
        <v>58</v>
      </c>
      <c r="BE45" s="9" t="s">
        <v>57</v>
      </c>
    </row>
    <row r="46" spans="1:80" x14ac:dyDescent="0.25">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BC46" s="113" t="s">
        <v>51</v>
      </c>
      <c r="BD46" s="102">
        <f>'Types, Rates &amp; Payments'!$H$8-'Types, Rates &amp; Payments'!$H$6</f>
        <v>0</v>
      </c>
      <c r="BE46" s="117">
        <f ca="1">SUM(Schedule!$AA$11:$AA$376)</f>
        <v>192</v>
      </c>
    </row>
    <row r="47" spans="1:80" x14ac:dyDescent="0.25">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BC47" s="114" t="s">
        <v>52</v>
      </c>
      <c r="BD47" s="115"/>
      <c r="BE47" s="116">
        <f ca="1">SUM(Schedule!$AD$11:$AD$376)</f>
        <v>0</v>
      </c>
    </row>
    <row r="48" spans="1:80" x14ac:dyDescent="0.25">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row>
    <row r="49" spans="1:80" x14ac:dyDescent="0.25">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row>
    <row r="50" spans="1:80" x14ac:dyDescent="0.25">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BE50" s="98" t="str">
        <f>BE$2</f>
        <v>Half Day</v>
      </c>
      <c r="BF50" s="99" t="str">
        <f t="shared" ref="BF50:CB50" si="30">BF$2</f>
        <v>Half Day</v>
      </c>
      <c r="BG50" s="99" t="str">
        <f t="shared" si="30"/>
        <v>Full Day</v>
      </c>
      <c r="BH50" s="99" t="str">
        <f t="shared" si="30"/>
        <v>Full Day</v>
      </c>
      <c r="BI50" s="99" t="str">
        <f t="shared" si="30"/>
        <v/>
      </c>
      <c r="BJ50" s="99" t="str">
        <f t="shared" si="30"/>
        <v/>
      </c>
      <c r="BK50" s="99" t="str">
        <f t="shared" si="30"/>
        <v/>
      </c>
      <c r="BL50" s="99" t="str">
        <f t="shared" si="30"/>
        <v/>
      </c>
      <c r="BM50" s="99" t="str">
        <f t="shared" si="30"/>
        <v/>
      </c>
      <c r="BN50" s="99" t="str">
        <f t="shared" si="30"/>
        <v/>
      </c>
      <c r="BO50" s="99" t="str">
        <f t="shared" si="30"/>
        <v/>
      </c>
      <c r="BP50" s="99" t="str">
        <f t="shared" si="30"/>
        <v/>
      </c>
      <c r="BQ50" s="99" t="str">
        <f t="shared" si="30"/>
        <v/>
      </c>
      <c r="BR50" s="99" t="str">
        <f t="shared" si="30"/>
        <v/>
      </c>
      <c r="BS50" s="99" t="str">
        <f t="shared" si="30"/>
        <v/>
      </c>
      <c r="BT50" s="99" t="str">
        <f t="shared" si="30"/>
        <v/>
      </c>
      <c r="BU50" s="99" t="str">
        <f t="shared" si="30"/>
        <v/>
      </c>
      <c r="BV50" s="99" t="str">
        <f t="shared" si="30"/>
        <v/>
      </c>
      <c r="BW50" s="99" t="str">
        <f t="shared" si="30"/>
        <v/>
      </c>
      <c r="BX50" s="99" t="str">
        <f t="shared" si="30"/>
        <v/>
      </c>
      <c r="BY50" s="99" t="str">
        <f t="shared" si="30"/>
        <v/>
      </c>
      <c r="BZ50" s="99" t="str">
        <f t="shared" si="30"/>
        <v/>
      </c>
      <c r="CA50" s="99" t="str">
        <f t="shared" si="30"/>
        <v/>
      </c>
      <c r="CB50" s="100" t="str">
        <f t="shared" si="30"/>
        <v/>
      </c>
    </row>
    <row r="51" spans="1:80" x14ac:dyDescent="0.2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BE51" s="9" t="str">
        <f>BE$4</f>
        <v>Half Day - Done</v>
      </c>
      <c r="BF51" s="9" t="str">
        <f t="shared" ref="BF51:CB51" si="31">BF$4</f>
        <v>Half Day - Planned</v>
      </c>
      <c r="BG51" s="9" t="str">
        <f t="shared" si="31"/>
        <v>Full Day - Done</v>
      </c>
      <c r="BH51" s="9" t="str">
        <f t="shared" si="31"/>
        <v>Full Day - Planned</v>
      </c>
      <c r="BI51" s="9" t="str">
        <f t="shared" si="31"/>
        <v/>
      </c>
      <c r="BJ51" s="9" t="str">
        <f t="shared" si="31"/>
        <v/>
      </c>
      <c r="BK51" s="9" t="str">
        <f t="shared" si="31"/>
        <v/>
      </c>
      <c r="BL51" s="9" t="str">
        <f t="shared" si="31"/>
        <v/>
      </c>
      <c r="BM51" s="9" t="str">
        <f t="shared" si="31"/>
        <v/>
      </c>
      <c r="BN51" s="9" t="str">
        <f t="shared" si="31"/>
        <v/>
      </c>
      <c r="BO51" s="9" t="str">
        <f t="shared" si="31"/>
        <v/>
      </c>
      <c r="BP51" s="9" t="str">
        <f t="shared" si="31"/>
        <v/>
      </c>
      <c r="BQ51" s="9" t="str">
        <f t="shared" si="31"/>
        <v/>
      </c>
      <c r="BR51" s="9" t="str">
        <f t="shared" si="31"/>
        <v/>
      </c>
      <c r="BS51" s="9" t="str">
        <f t="shared" si="31"/>
        <v/>
      </c>
      <c r="BT51" s="9" t="str">
        <f t="shared" si="31"/>
        <v/>
      </c>
      <c r="BU51" s="9" t="str">
        <f t="shared" si="31"/>
        <v/>
      </c>
      <c r="BV51" s="9" t="str">
        <f t="shared" si="31"/>
        <v/>
      </c>
      <c r="BW51" s="9" t="str">
        <f t="shared" si="31"/>
        <v/>
      </c>
      <c r="BX51" s="9" t="str">
        <f t="shared" si="31"/>
        <v/>
      </c>
      <c r="BY51" s="9" t="str">
        <f t="shared" si="31"/>
        <v/>
      </c>
      <c r="BZ51" s="9" t="str">
        <f t="shared" si="31"/>
        <v/>
      </c>
      <c r="CA51" s="9" t="str">
        <f t="shared" si="31"/>
        <v/>
      </c>
      <c r="CB51" s="9" t="str">
        <f t="shared" si="31"/>
        <v/>
      </c>
    </row>
    <row r="52" spans="1:80" x14ac:dyDescent="0.2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BD52" s="10" t="s">
        <v>59</v>
      </c>
      <c r="BE52" s="101">
        <f>IF(OR($BD52="", BE$50=""), "", SUMIF(Schedule!$W$11:$W$376, _xlfn.CONCAT(BE$50, " - ", $BD52), Schedule!$AA$11:$AA$376))</f>
        <v>0</v>
      </c>
      <c r="BF52" s="102">
        <f>IF(OR($BD52="", BF$50=""), "", SUMIF(Schedule!$W$11:$W$376, _xlfn.CONCAT(BF$50, " - ", $BD52), Schedule!$AD$11:$AD$376))</f>
        <v>0</v>
      </c>
      <c r="BG52" s="101">
        <f ca="1">IF(OR($BD52="", BG$50=""), "", SUMIF(Schedule!$W$11:$W$376, _xlfn.CONCAT(BG$50, " - ", $BD52), Schedule!$AA$11:$AA$376))</f>
        <v>64</v>
      </c>
      <c r="BH52" s="102">
        <f ca="1">IF(OR($BD52="", BH$50=""), "", SUMIF(Schedule!$W$11:$W$376, _xlfn.CONCAT(BH$50, " - ", $BD52), Schedule!$AD$11:$AD$376))</f>
        <v>0</v>
      </c>
      <c r="BI52" s="101" t="str">
        <f>IF(OR($BD52="", BI$50=""), "", SUMIF(Schedule!$W$11:$W$376, _xlfn.CONCAT(BI$50, " - ", $BD52), Schedule!$AA$11:$AA$376))</f>
        <v/>
      </c>
      <c r="BJ52" s="102" t="str">
        <f>IF(OR($BD52="", BJ$50=""), "", SUMIF(Schedule!$W$11:$W$376, _xlfn.CONCAT(BJ$50, " - ", $BD52), Schedule!$AD$11:$AD$376))</f>
        <v/>
      </c>
      <c r="BK52" s="101" t="str">
        <f>IF(OR($BD52="", BK$50=""), "", SUMIF(Schedule!$W$11:$W$376, _xlfn.CONCAT(BK$50, " - ", $BD52), Schedule!$AA$11:$AA$376))</f>
        <v/>
      </c>
      <c r="BL52" s="102" t="str">
        <f>IF(OR($BD52="", BL$50=""), "", SUMIF(Schedule!$W$11:$W$376, _xlfn.CONCAT(BL$50, " - ", $BD52), Schedule!$AD$11:$AD$376))</f>
        <v/>
      </c>
      <c r="BM52" s="101" t="str">
        <f>IF(OR($BD52="", BM$50=""), "", SUMIF(Schedule!$W$11:$W$376, _xlfn.CONCAT(BM$50, " - ", $BD52), Schedule!$AA$11:$AA$376))</f>
        <v/>
      </c>
      <c r="BN52" s="102" t="str">
        <f>IF(OR($BD52="", BN$50=""), "", SUMIF(Schedule!$W$11:$W$376, _xlfn.CONCAT(BN$50, " - ", $BD52), Schedule!$AD$11:$AD$376))</f>
        <v/>
      </c>
      <c r="BO52" s="101" t="str">
        <f>IF(OR($BD52="", BO$50=""), "", SUMIF(Schedule!$W$11:$W$376, _xlfn.CONCAT(BO$50, " - ", $BD52), Schedule!$AA$11:$AA$376))</f>
        <v/>
      </c>
      <c r="BP52" s="102" t="str">
        <f>IF(OR($BD52="", BP$50=""), "", SUMIF(Schedule!$W$11:$W$376, _xlfn.CONCAT(BP$50, " - ", $BD52), Schedule!$AD$11:$AD$376))</f>
        <v/>
      </c>
      <c r="BQ52" s="101" t="str">
        <f>IF(OR($BD52="", BQ$50=""), "", SUMIF(Schedule!$W$11:$W$376, _xlfn.CONCAT(BQ$50, " - ", $BD52), Schedule!$AA$11:$AA$376))</f>
        <v/>
      </c>
      <c r="BR52" s="102" t="str">
        <f>IF(OR($BD52="", BR$50=""), "", SUMIF(Schedule!$W$11:$W$376, _xlfn.CONCAT(BR$50, " - ", $BD52), Schedule!$AD$11:$AD$376))</f>
        <v/>
      </c>
      <c r="BS52" s="101" t="str">
        <f>IF(OR($BD52="", BS$50=""), "", SUMIF(Schedule!$W$11:$W$376, _xlfn.CONCAT(BS$50, " - ", $BD52), Schedule!$AA$11:$AA$376))</f>
        <v/>
      </c>
      <c r="BT52" s="102" t="str">
        <f>IF(OR($BD52="", BT$50=""), "", SUMIF(Schedule!$W$11:$W$376, _xlfn.CONCAT(BT$50, " - ", $BD52), Schedule!$AD$11:$AD$376))</f>
        <v/>
      </c>
      <c r="BU52" s="101" t="str">
        <f>IF(OR($BD52="", BU$50=""), "", SUMIF(Schedule!$W$11:$W$376, _xlfn.CONCAT(BU$50, " - ", $BD52), Schedule!$AA$11:$AA$376))</f>
        <v/>
      </c>
      <c r="BV52" s="102" t="str">
        <f>IF(OR($BD52="", BV$50=""), "", SUMIF(Schedule!$W$11:$W$376, _xlfn.CONCAT(BV$50, " - ", $BD52), Schedule!$AD$11:$AD$376))</f>
        <v/>
      </c>
      <c r="BW52" s="101" t="str">
        <f>IF(OR($BD52="", BW$50=""), "", SUMIF(Schedule!$W$11:$W$376, _xlfn.CONCAT(BW$50, " - ", $BD52), Schedule!$AA$11:$AA$376))</f>
        <v/>
      </c>
      <c r="BX52" s="102" t="str">
        <f>IF(OR($BD52="", BX$50=""), "", SUMIF(Schedule!$W$11:$W$376, _xlfn.CONCAT(BX$50, " - ", $BD52), Schedule!$AD$11:$AD$376))</f>
        <v/>
      </c>
      <c r="BY52" s="101" t="str">
        <f>IF(OR($BD52="", BY$50=""), "", SUMIF(Schedule!$W$11:$W$376, _xlfn.CONCAT(BY$50, " - ", $BD52), Schedule!$AA$11:$AA$376))</f>
        <v/>
      </c>
      <c r="BZ52" s="102" t="str">
        <f>IF(OR($BD52="", BZ$50=""), "", SUMIF(Schedule!$W$11:$W$376, _xlfn.CONCAT(BZ$50, " - ", $BD52), Schedule!$AD$11:$AD$376))</f>
        <v/>
      </c>
      <c r="CA52" s="101" t="str">
        <f>IF(OR($BD52="", CA$50=""), "", SUMIF(Schedule!$W$11:$W$376, _xlfn.CONCAT(CA$50, " - ", $BD52), Schedule!$AA$11:$AA$376))</f>
        <v/>
      </c>
      <c r="CB52" s="102" t="str">
        <f>IF(OR($BD52="", CB$50=""), "", SUMIF(Schedule!$W$11:$W$376, _xlfn.CONCAT(CB$50, " - ", $BD52), Schedule!$AD$11:$AD$376))</f>
        <v/>
      </c>
    </row>
    <row r="53" spans="1:80" x14ac:dyDescent="0.2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BD53" s="11" t="s">
        <v>60</v>
      </c>
      <c r="BE53" s="103">
        <f ca="1">IF(OR($BD53="", BE$50=""), "", SUMIF(Schedule!$W$11:$W$376, _xlfn.CONCAT(BE$50, " - ", $BD53), Schedule!$AA$11:$AA$376))</f>
        <v>32</v>
      </c>
      <c r="BF53" s="104">
        <f ca="1">IF(OR($BD53="", BF$50=""), "", SUMIF(Schedule!$W$11:$W$376, _xlfn.CONCAT(BF$50, " - ", $BD53), Schedule!$AD$11:$AD$376))</f>
        <v>0</v>
      </c>
      <c r="BG53" s="103">
        <f>IF(OR($BD53="", BG$50=""), "", SUMIF(Schedule!$W$11:$W$376, _xlfn.CONCAT(BG$50, " - ", $BD53), Schedule!$AA$11:$AA$376))</f>
        <v>0</v>
      </c>
      <c r="BH53" s="104">
        <f>IF(OR($BD53="", BH$50=""), "", SUMIF(Schedule!$W$11:$W$376, _xlfn.CONCAT(BH$50, " - ", $BD53), Schedule!$AD$11:$AD$376))</f>
        <v>0</v>
      </c>
      <c r="BI53" s="103" t="str">
        <f>IF(OR($BD53="", BI$50=""), "", SUMIF(Schedule!$W$11:$W$376, _xlfn.CONCAT(BI$50, " - ", $BD53), Schedule!$AA$11:$AA$376))</f>
        <v/>
      </c>
      <c r="BJ53" s="104" t="str">
        <f>IF(OR($BD53="", BJ$50=""), "", SUMIF(Schedule!$W$11:$W$376, _xlfn.CONCAT(BJ$50, " - ", $BD53), Schedule!$AD$11:$AD$376))</f>
        <v/>
      </c>
      <c r="BK53" s="103" t="str">
        <f>IF(OR($BD53="", BK$50=""), "", SUMIF(Schedule!$W$11:$W$376, _xlfn.CONCAT(BK$50, " - ", $BD53), Schedule!$AA$11:$AA$376))</f>
        <v/>
      </c>
      <c r="BL53" s="104" t="str">
        <f>IF(OR($BD53="", BL$50=""), "", SUMIF(Schedule!$W$11:$W$376, _xlfn.CONCAT(BL$50, " - ", $BD53), Schedule!$AD$11:$AD$376))</f>
        <v/>
      </c>
      <c r="BM53" s="103" t="str">
        <f>IF(OR($BD53="", BM$50=""), "", SUMIF(Schedule!$W$11:$W$376, _xlfn.CONCAT(BM$50, " - ", $BD53), Schedule!$AA$11:$AA$376))</f>
        <v/>
      </c>
      <c r="BN53" s="104" t="str">
        <f>IF(OR($BD53="", BN$50=""), "", SUMIF(Schedule!$W$11:$W$376, _xlfn.CONCAT(BN$50, " - ", $BD53), Schedule!$AD$11:$AD$376))</f>
        <v/>
      </c>
      <c r="BO53" s="103" t="str">
        <f>IF(OR($BD53="", BO$50=""), "", SUMIF(Schedule!$W$11:$W$376, _xlfn.CONCAT(BO$50, " - ", $BD53), Schedule!$AA$11:$AA$376))</f>
        <v/>
      </c>
      <c r="BP53" s="104" t="str">
        <f>IF(OR($BD53="", BP$50=""), "", SUMIF(Schedule!$W$11:$W$376, _xlfn.CONCAT(BP$50, " - ", $BD53), Schedule!$AD$11:$AD$376))</f>
        <v/>
      </c>
      <c r="BQ53" s="103" t="str">
        <f>IF(OR($BD53="", BQ$50=""), "", SUMIF(Schedule!$W$11:$W$376, _xlfn.CONCAT(BQ$50, " - ", $BD53), Schedule!$AA$11:$AA$376))</f>
        <v/>
      </c>
      <c r="BR53" s="104" t="str">
        <f>IF(OR($BD53="", BR$50=""), "", SUMIF(Schedule!$W$11:$W$376, _xlfn.CONCAT(BR$50, " - ", $BD53), Schedule!$AD$11:$AD$376))</f>
        <v/>
      </c>
      <c r="BS53" s="103" t="str">
        <f>IF(OR($BD53="", BS$50=""), "", SUMIF(Schedule!$W$11:$W$376, _xlfn.CONCAT(BS$50, " - ", $BD53), Schedule!$AA$11:$AA$376))</f>
        <v/>
      </c>
      <c r="BT53" s="104" t="str">
        <f>IF(OR($BD53="", BT$50=""), "", SUMIF(Schedule!$W$11:$W$376, _xlfn.CONCAT(BT$50, " - ", $BD53), Schedule!$AD$11:$AD$376))</f>
        <v/>
      </c>
      <c r="BU53" s="103" t="str">
        <f>IF(OR($BD53="", BU$50=""), "", SUMIF(Schedule!$W$11:$W$376, _xlfn.CONCAT(BU$50, " - ", $BD53), Schedule!$AA$11:$AA$376))</f>
        <v/>
      </c>
      <c r="BV53" s="104" t="str">
        <f>IF(OR($BD53="", BV$50=""), "", SUMIF(Schedule!$W$11:$W$376, _xlfn.CONCAT(BV$50, " - ", $BD53), Schedule!$AD$11:$AD$376))</f>
        <v/>
      </c>
      <c r="BW53" s="103" t="str">
        <f>IF(OR($BD53="", BW$50=""), "", SUMIF(Schedule!$W$11:$W$376, _xlfn.CONCAT(BW$50, " - ", $BD53), Schedule!$AA$11:$AA$376))</f>
        <v/>
      </c>
      <c r="BX53" s="104" t="str">
        <f>IF(OR($BD53="", BX$50=""), "", SUMIF(Schedule!$W$11:$W$376, _xlfn.CONCAT(BX$50, " - ", $BD53), Schedule!$AD$11:$AD$376))</f>
        <v/>
      </c>
      <c r="BY53" s="103" t="str">
        <f>IF(OR($BD53="", BY$50=""), "", SUMIF(Schedule!$W$11:$W$376, _xlfn.CONCAT(BY$50, " - ", $BD53), Schedule!$AA$11:$AA$376))</f>
        <v/>
      </c>
      <c r="BZ53" s="104" t="str">
        <f>IF(OR($BD53="", BZ$50=""), "", SUMIF(Schedule!$W$11:$W$376, _xlfn.CONCAT(BZ$50, " - ", $BD53), Schedule!$AD$11:$AD$376))</f>
        <v/>
      </c>
      <c r="CA53" s="103" t="str">
        <f>IF(OR($BD53="", CA$50=""), "", SUMIF(Schedule!$W$11:$W$376, _xlfn.CONCAT(CA$50, " - ", $BD53), Schedule!$AA$11:$AA$376))</f>
        <v/>
      </c>
      <c r="CB53" s="104" t="str">
        <f>IF(OR($BD53="", CB$50=""), "", SUMIF(Schedule!$W$11:$W$376, _xlfn.CONCAT(CB$50, " - ", $BD53), Schedule!$AD$11:$AD$376))</f>
        <v/>
      </c>
    </row>
    <row r="54" spans="1:80" x14ac:dyDescent="0.2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BD54" s="11" t="s">
        <v>61</v>
      </c>
      <c r="BE54" s="103">
        <f>IF(OR($BD54="", BE$50=""), "", SUMIF(Schedule!$W$11:$W$376, _xlfn.CONCAT(BE$50, " - ", $BD54), Schedule!$AA$11:$AA$376))</f>
        <v>0</v>
      </c>
      <c r="BF54" s="104">
        <f>IF(OR($BD54="", BF$50=""), "", SUMIF(Schedule!$W$11:$W$376, _xlfn.CONCAT(BF$50, " - ", $BD54), Schedule!$AD$11:$AD$376))</f>
        <v>0</v>
      </c>
      <c r="BG54" s="103">
        <f ca="1">IF(OR($BD54="", BG$50=""), "", SUMIF(Schedule!$W$11:$W$376, _xlfn.CONCAT(BG$50, " - ", $BD54), Schedule!$AA$11:$AA$376))</f>
        <v>64</v>
      </c>
      <c r="BH54" s="104">
        <f ca="1">IF(OR($BD54="", BH$50=""), "", SUMIF(Schedule!$W$11:$W$376, _xlfn.CONCAT(BH$50, " - ", $BD54), Schedule!$AD$11:$AD$376))</f>
        <v>0</v>
      </c>
      <c r="BI54" s="103" t="str">
        <f>IF(OR($BD54="", BI$50=""), "", SUMIF(Schedule!$W$11:$W$376, _xlfn.CONCAT(BI$50, " - ", $BD54), Schedule!$AA$11:$AA$376))</f>
        <v/>
      </c>
      <c r="BJ54" s="104" t="str">
        <f>IF(OR($BD54="", BJ$50=""), "", SUMIF(Schedule!$W$11:$W$376, _xlfn.CONCAT(BJ$50, " - ", $BD54), Schedule!$AD$11:$AD$376))</f>
        <v/>
      </c>
      <c r="BK54" s="103" t="str">
        <f>IF(OR($BD54="", BK$50=""), "", SUMIF(Schedule!$W$11:$W$376, _xlfn.CONCAT(BK$50, " - ", $BD54), Schedule!$AA$11:$AA$376))</f>
        <v/>
      </c>
      <c r="BL54" s="104" t="str">
        <f>IF(OR($BD54="", BL$50=""), "", SUMIF(Schedule!$W$11:$W$376, _xlfn.CONCAT(BL$50, " - ", $BD54), Schedule!$AD$11:$AD$376))</f>
        <v/>
      </c>
      <c r="BM54" s="103" t="str">
        <f>IF(OR($BD54="", BM$50=""), "", SUMIF(Schedule!$W$11:$W$376, _xlfn.CONCAT(BM$50, " - ", $BD54), Schedule!$AA$11:$AA$376))</f>
        <v/>
      </c>
      <c r="BN54" s="104" t="str">
        <f>IF(OR($BD54="", BN$50=""), "", SUMIF(Schedule!$W$11:$W$376, _xlfn.CONCAT(BN$50, " - ", $BD54), Schedule!$AD$11:$AD$376))</f>
        <v/>
      </c>
      <c r="BO54" s="103" t="str">
        <f>IF(OR($BD54="", BO$50=""), "", SUMIF(Schedule!$W$11:$W$376, _xlfn.CONCAT(BO$50, " - ", $BD54), Schedule!$AA$11:$AA$376))</f>
        <v/>
      </c>
      <c r="BP54" s="104" t="str">
        <f>IF(OR($BD54="", BP$50=""), "", SUMIF(Schedule!$W$11:$W$376, _xlfn.CONCAT(BP$50, " - ", $BD54), Schedule!$AD$11:$AD$376))</f>
        <v/>
      </c>
      <c r="BQ54" s="103" t="str">
        <f>IF(OR($BD54="", BQ$50=""), "", SUMIF(Schedule!$W$11:$W$376, _xlfn.CONCAT(BQ$50, " - ", $BD54), Schedule!$AA$11:$AA$376))</f>
        <v/>
      </c>
      <c r="BR54" s="104" t="str">
        <f>IF(OR($BD54="", BR$50=""), "", SUMIF(Schedule!$W$11:$W$376, _xlfn.CONCAT(BR$50, " - ", $BD54), Schedule!$AD$11:$AD$376))</f>
        <v/>
      </c>
      <c r="BS54" s="103" t="str">
        <f>IF(OR($BD54="", BS$50=""), "", SUMIF(Schedule!$W$11:$W$376, _xlfn.CONCAT(BS$50, " - ", $BD54), Schedule!$AA$11:$AA$376))</f>
        <v/>
      </c>
      <c r="BT54" s="104" t="str">
        <f>IF(OR($BD54="", BT$50=""), "", SUMIF(Schedule!$W$11:$W$376, _xlfn.CONCAT(BT$50, " - ", $BD54), Schedule!$AD$11:$AD$376))</f>
        <v/>
      </c>
      <c r="BU54" s="103" t="str">
        <f>IF(OR($BD54="", BU$50=""), "", SUMIF(Schedule!$W$11:$W$376, _xlfn.CONCAT(BU$50, " - ", $BD54), Schedule!$AA$11:$AA$376))</f>
        <v/>
      </c>
      <c r="BV54" s="104" t="str">
        <f>IF(OR($BD54="", BV$50=""), "", SUMIF(Schedule!$W$11:$W$376, _xlfn.CONCAT(BV$50, " - ", $BD54), Schedule!$AD$11:$AD$376))</f>
        <v/>
      </c>
      <c r="BW54" s="103" t="str">
        <f>IF(OR($BD54="", BW$50=""), "", SUMIF(Schedule!$W$11:$W$376, _xlfn.CONCAT(BW$50, " - ", $BD54), Schedule!$AA$11:$AA$376))</f>
        <v/>
      </c>
      <c r="BX54" s="104" t="str">
        <f>IF(OR($BD54="", BX$50=""), "", SUMIF(Schedule!$W$11:$W$376, _xlfn.CONCAT(BX$50, " - ", $BD54), Schedule!$AD$11:$AD$376))</f>
        <v/>
      </c>
      <c r="BY54" s="103" t="str">
        <f>IF(OR($BD54="", BY$50=""), "", SUMIF(Schedule!$W$11:$W$376, _xlfn.CONCAT(BY$50, " - ", $BD54), Schedule!$AA$11:$AA$376))</f>
        <v/>
      </c>
      <c r="BZ54" s="104" t="str">
        <f>IF(OR($BD54="", BZ$50=""), "", SUMIF(Schedule!$W$11:$W$376, _xlfn.CONCAT(BZ$50, " - ", $BD54), Schedule!$AD$11:$AD$376))</f>
        <v/>
      </c>
      <c r="CA54" s="103" t="str">
        <f>IF(OR($BD54="", CA$50=""), "", SUMIF(Schedule!$W$11:$W$376, _xlfn.CONCAT(CA$50, " - ", $BD54), Schedule!$AA$11:$AA$376))</f>
        <v/>
      </c>
      <c r="CB54" s="104" t="str">
        <f>IF(OR($BD54="", CB$50=""), "", SUMIF(Schedule!$W$11:$W$376, _xlfn.CONCAT(CB$50, " - ", $BD54), Schedule!$AD$11:$AD$376))</f>
        <v/>
      </c>
    </row>
    <row r="55" spans="1:80" x14ac:dyDescent="0.2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BD55" s="11" t="s">
        <v>62</v>
      </c>
      <c r="BE55" s="103">
        <f>IF(OR($BD55="", BE$50=""), "", SUMIF(Schedule!$W$11:$W$376, _xlfn.CONCAT(BE$50, " - ", $BD55), Schedule!$AA$11:$AA$376))</f>
        <v>0</v>
      </c>
      <c r="BF55" s="104">
        <f>IF(OR($BD55="", BF$50=""), "", SUMIF(Schedule!$W$11:$W$376, _xlfn.CONCAT(BF$50, " - ", $BD55), Schedule!$AD$11:$AD$376))</f>
        <v>0</v>
      </c>
      <c r="BG55" s="103">
        <f>IF(OR($BD55="", BG$50=""), "", SUMIF(Schedule!$W$11:$W$376, _xlfn.CONCAT(BG$50, " - ", $BD55), Schedule!$AA$11:$AA$376))</f>
        <v>0</v>
      </c>
      <c r="BH55" s="104">
        <f>IF(OR($BD55="", BH$50=""), "", SUMIF(Schedule!$W$11:$W$376, _xlfn.CONCAT(BH$50, " - ", $BD55), Schedule!$AD$11:$AD$376))</f>
        <v>0</v>
      </c>
      <c r="BI55" s="103" t="str">
        <f>IF(OR($BD55="", BI$50=""), "", SUMIF(Schedule!$W$11:$W$376, _xlfn.CONCAT(BI$50, " - ", $BD55), Schedule!$AA$11:$AA$376))</f>
        <v/>
      </c>
      <c r="BJ55" s="104" t="str">
        <f>IF(OR($BD55="", BJ$50=""), "", SUMIF(Schedule!$W$11:$W$376, _xlfn.CONCAT(BJ$50, " - ", $BD55), Schedule!$AD$11:$AD$376))</f>
        <v/>
      </c>
      <c r="BK55" s="103" t="str">
        <f>IF(OR($BD55="", BK$50=""), "", SUMIF(Schedule!$W$11:$W$376, _xlfn.CONCAT(BK$50, " - ", $BD55), Schedule!$AA$11:$AA$376))</f>
        <v/>
      </c>
      <c r="BL55" s="104" t="str">
        <f>IF(OR($BD55="", BL$50=""), "", SUMIF(Schedule!$W$11:$W$376, _xlfn.CONCAT(BL$50, " - ", $BD55), Schedule!$AD$11:$AD$376))</f>
        <v/>
      </c>
      <c r="BM55" s="103" t="str">
        <f>IF(OR($BD55="", BM$50=""), "", SUMIF(Schedule!$W$11:$W$376, _xlfn.CONCAT(BM$50, " - ", $BD55), Schedule!$AA$11:$AA$376))</f>
        <v/>
      </c>
      <c r="BN55" s="104" t="str">
        <f>IF(OR($BD55="", BN$50=""), "", SUMIF(Schedule!$W$11:$W$376, _xlfn.CONCAT(BN$50, " - ", $BD55), Schedule!$AD$11:$AD$376))</f>
        <v/>
      </c>
      <c r="BO55" s="103" t="str">
        <f>IF(OR($BD55="", BO$50=""), "", SUMIF(Schedule!$W$11:$W$376, _xlfn.CONCAT(BO$50, " - ", $BD55), Schedule!$AA$11:$AA$376))</f>
        <v/>
      </c>
      <c r="BP55" s="104" t="str">
        <f>IF(OR($BD55="", BP$50=""), "", SUMIF(Schedule!$W$11:$W$376, _xlfn.CONCAT(BP$50, " - ", $BD55), Schedule!$AD$11:$AD$376))</f>
        <v/>
      </c>
      <c r="BQ55" s="103" t="str">
        <f>IF(OR($BD55="", BQ$50=""), "", SUMIF(Schedule!$W$11:$W$376, _xlfn.CONCAT(BQ$50, " - ", $BD55), Schedule!$AA$11:$AA$376))</f>
        <v/>
      </c>
      <c r="BR55" s="104" t="str">
        <f>IF(OR($BD55="", BR$50=""), "", SUMIF(Schedule!$W$11:$W$376, _xlfn.CONCAT(BR$50, " - ", $BD55), Schedule!$AD$11:$AD$376))</f>
        <v/>
      </c>
      <c r="BS55" s="103" t="str">
        <f>IF(OR($BD55="", BS$50=""), "", SUMIF(Schedule!$W$11:$W$376, _xlfn.CONCAT(BS$50, " - ", $BD55), Schedule!$AA$11:$AA$376))</f>
        <v/>
      </c>
      <c r="BT55" s="104" t="str">
        <f>IF(OR($BD55="", BT$50=""), "", SUMIF(Schedule!$W$11:$W$376, _xlfn.CONCAT(BT$50, " - ", $BD55), Schedule!$AD$11:$AD$376))</f>
        <v/>
      </c>
      <c r="BU55" s="103" t="str">
        <f>IF(OR($BD55="", BU$50=""), "", SUMIF(Schedule!$W$11:$W$376, _xlfn.CONCAT(BU$50, " - ", $BD55), Schedule!$AA$11:$AA$376))</f>
        <v/>
      </c>
      <c r="BV55" s="104" t="str">
        <f>IF(OR($BD55="", BV$50=""), "", SUMIF(Schedule!$W$11:$W$376, _xlfn.CONCAT(BV$50, " - ", $BD55), Schedule!$AD$11:$AD$376))</f>
        <v/>
      </c>
      <c r="BW55" s="103" t="str">
        <f>IF(OR($BD55="", BW$50=""), "", SUMIF(Schedule!$W$11:$W$376, _xlfn.CONCAT(BW$50, " - ", $BD55), Schedule!$AA$11:$AA$376))</f>
        <v/>
      </c>
      <c r="BX55" s="104" t="str">
        <f>IF(OR($BD55="", BX$50=""), "", SUMIF(Schedule!$W$11:$W$376, _xlfn.CONCAT(BX$50, " - ", $BD55), Schedule!$AD$11:$AD$376))</f>
        <v/>
      </c>
      <c r="BY55" s="103" t="str">
        <f>IF(OR($BD55="", BY$50=""), "", SUMIF(Schedule!$W$11:$W$376, _xlfn.CONCAT(BY$50, " - ", $BD55), Schedule!$AA$11:$AA$376))</f>
        <v/>
      </c>
      <c r="BZ55" s="104" t="str">
        <f>IF(OR($BD55="", BZ$50=""), "", SUMIF(Schedule!$W$11:$W$376, _xlfn.CONCAT(BZ$50, " - ", $BD55), Schedule!$AD$11:$AD$376))</f>
        <v/>
      </c>
      <c r="CA55" s="103" t="str">
        <f>IF(OR($BD55="", CA$50=""), "", SUMIF(Schedule!$W$11:$W$376, _xlfn.CONCAT(CA$50, " - ", $BD55), Schedule!$AA$11:$AA$376))</f>
        <v/>
      </c>
      <c r="CB55" s="104" t="str">
        <f>IF(OR($BD55="", CB$50=""), "", SUMIF(Schedule!$W$11:$W$376, _xlfn.CONCAT(CB$50, " - ", $BD55), Schedule!$AD$11:$AD$376))</f>
        <v/>
      </c>
    </row>
    <row r="56" spans="1:80" x14ac:dyDescent="0.2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BD56" s="12" t="s">
        <v>63</v>
      </c>
      <c r="BE56" s="105">
        <f ca="1">IF(OR($BD56="", BE$50=""), "", SUMIF(Schedule!$W$11:$W$376, _xlfn.CONCAT(BE$50, " - ", $BD56), Schedule!$AA$11:$AA$376))</f>
        <v>32</v>
      </c>
      <c r="BF56" s="106">
        <f ca="1">IF(OR($BD56="", BF$50=""), "", SUMIF(Schedule!$W$11:$W$376, _xlfn.CONCAT(BF$50, " - ", $BD56), Schedule!$AD$11:$AD$376))</f>
        <v>0</v>
      </c>
      <c r="BG56" s="105">
        <f>IF(OR($BD56="", BG$50=""), "", SUMIF(Schedule!$W$11:$W$376, _xlfn.CONCAT(BG$50, " - ", $BD56), Schedule!$AA$11:$AA$376))</f>
        <v>0</v>
      </c>
      <c r="BH56" s="106">
        <f>IF(OR($BD56="", BH$50=""), "", SUMIF(Schedule!$W$11:$W$376, _xlfn.CONCAT(BH$50, " - ", $BD56), Schedule!$AD$11:$AD$376))</f>
        <v>0</v>
      </c>
      <c r="BI56" s="105" t="str">
        <f>IF(OR($BD56="", BI$50=""), "", SUMIF(Schedule!$W$11:$W$376, _xlfn.CONCAT(BI$50, " - ", $BD56), Schedule!$AA$11:$AA$376))</f>
        <v/>
      </c>
      <c r="BJ56" s="106" t="str">
        <f>IF(OR($BD56="", BJ$50=""), "", SUMIF(Schedule!$W$11:$W$376, _xlfn.CONCAT(BJ$50, " - ", $BD56), Schedule!$AD$11:$AD$376))</f>
        <v/>
      </c>
      <c r="BK56" s="105" t="str">
        <f>IF(OR($BD56="", BK$50=""), "", SUMIF(Schedule!$W$11:$W$376, _xlfn.CONCAT(BK$50, " - ", $BD56), Schedule!$AA$11:$AA$376))</f>
        <v/>
      </c>
      <c r="BL56" s="106" t="str">
        <f>IF(OR($BD56="", BL$50=""), "", SUMIF(Schedule!$W$11:$W$376, _xlfn.CONCAT(BL$50, " - ", $BD56), Schedule!$AD$11:$AD$376))</f>
        <v/>
      </c>
      <c r="BM56" s="105" t="str">
        <f>IF(OR($BD56="", BM$50=""), "", SUMIF(Schedule!$W$11:$W$376, _xlfn.CONCAT(BM$50, " - ", $BD56), Schedule!$AA$11:$AA$376))</f>
        <v/>
      </c>
      <c r="BN56" s="106" t="str">
        <f>IF(OR($BD56="", BN$50=""), "", SUMIF(Schedule!$W$11:$W$376, _xlfn.CONCAT(BN$50, " - ", $BD56), Schedule!$AD$11:$AD$376))</f>
        <v/>
      </c>
      <c r="BO56" s="105" t="str">
        <f>IF(OR($BD56="", BO$50=""), "", SUMIF(Schedule!$W$11:$W$376, _xlfn.CONCAT(BO$50, " - ", $BD56), Schedule!$AA$11:$AA$376))</f>
        <v/>
      </c>
      <c r="BP56" s="106" t="str">
        <f>IF(OR($BD56="", BP$50=""), "", SUMIF(Schedule!$W$11:$W$376, _xlfn.CONCAT(BP$50, " - ", $BD56), Schedule!$AD$11:$AD$376))</f>
        <v/>
      </c>
      <c r="BQ56" s="105" t="str">
        <f>IF(OR($BD56="", BQ$50=""), "", SUMIF(Schedule!$W$11:$W$376, _xlfn.CONCAT(BQ$50, " - ", $BD56), Schedule!$AA$11:$AA$376))</f>
        <v/>
      </c>
      <c r="BR56" s="106" t="str">
        <f>IF(OR($BD56="", BR$50=""), "", SUMIF(Schedule!$W$11:$W$376, _xlfn.CONCAT(BR$50, " - ", $BD56), Schedule!$AD$11:$AD$376))</f>
        <v/>
      </c>
      <c r="BS56" s="105" t="str">
        <f>IF(OR($BD56="", BS$50=""), "", SUMIF(Schedule!$W$11:$W$376, _xlfn.CONCAT(BS$50, " - ", $BD56), Schedule!$AA$11:$AA$376))</f>
        <v/>
      </c>
      <c r="BT56" s="106" t="str">
        <f>IF(OR($BD56="", BT$50=""), "", SUMIF(Schedule!$W$11:$W$376, _xlfn.CONCAT(BT$50, " - ", $BD56), Schedule!$AD$11:$AD$376))</f>
        <v/>
      </c>
      <c r="BU56" s="105" t="str">
        <f>IF(OR($BD56="", BU$50=""), "", SUMIF(Schedule!$W$11:$W$376, _xlfn.CONCAT(BU$50, " - ", $BD56), Schedule!$AA$11:$AA$376))</f>
        <v/>
      </c>
      <c r="BV56" s="106" t="str">
        <f>IF(OR($BD56="", BV$50=""), "", SUMIF(Schedule!$W$11:$W$376, _xlfn.CONCAT(BV$50, " - ", $BD56), Schedule!$AD$11:$AD$376))</f>
        <v/>
      </c>
      <c r="BW56" s="105" t="str">
        <f>IF(OR($BD56="", BW$50=""), "", SUMIF(Schedule!$W$11:$W$376, _xlfn.CONCAT(BW$50, " - ", $BD56), Schedule!$AA$11:$AA$376))</f>
        <v/>
      </c>
      <c r="BX56" s="106" t="str">
        <f>IF(OR($BD56="", BX$50=""), "", SUMIF(Schedule!$W$11:$W$376, _xlfn.CONCAT(BX$50, " - ", $BD56), Schedule!$AD$11:$AD$376))</f>
        <v/>
      </c>
      <c r="BY56" s="105" t="str">
        <f>IF(OR($BD56="", BY$50=""), "", SUMIF(Schedule!$W$11:$W$376, _xlfn.CONCAT(BY$50, " - ", $BD56), Schedule!$AA$11:$AA$376))</f>
        <v/>
      </c>
      <c r="BZ56" s="106" t="str">
        <f>IF(OR($BD56="", BZ$50=""), "", SUMIF(Schedule!$W$11:$W$376, _xlfn.CONCAT(BZ$50, " - ", $BD56), Schedule!$AD$11:$AD$376))</f>
        <v/>
      </c>
      <c r="CA56" s="105" t="str">
        <f>IF(OR($BD56="", CA$50=""), "", SUMIF(Schedule!$W$11:$W$376, _xlfn.CONCAT(CA$50, " - ", $BD56), Schedule!$AA$11:$AA$376))</f>
        <v/>
      </c>
      <c r="CB56" s="106" t="str">
        <f>IF(OR($BD56="", CB$50=""), "", SUMIF(Schedule!$W$11:$W$376, _xlfn.CONCAT(CB$50, " - ", $BD56), Schedule!$AD$11:$AD$376))</f>
        <v/>
      </c>
    </row>
    <row r="57" spans="1:80" x14ac:dyDescent="0.2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row>
    <row r="58" spans="1:80" x14ac:dyDescent="0.2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BE58" s="98" t="str">
        <f>BE$2</f>
        <v>Half Day</v>
      </c>
      <c r="BF58" s="99" t="str">
        <f t="shared" ref="BF58:CB58" si="32">BF$2</f>
        <v>Half Day</v>
      </c>
      <c r="BG58" s="99" t="str">
        <f t="shared" si="32"/>
        <v>Full Day</v>
      </c>
      <c r="BH58" s="99" t="str">
        <f t="shared" si="32"/>
        <v>Full Day</v>
      </c>
      <c r="BI58" s="99" t="str">
        <f t="shared" si="32"/>
        <v/>
      </c>
      <c r="BJ58" s="99" t="str">
        <f t="shared" si="32"/>
        <v/>
      </c>
      <c r="BK58" s="99" t="str">
        <f t="shared" si="32"/>
        <v/>
      </c>
      <c r="BL58" s="99" t="str">
        <f t="shared" si="32"/>
        <v/>
      </c>
      <c r="BM58" s="99" t="str">
        <f t="shared" si="32"/>
        <v/>
      </c>
      <c r="BN58" s="99" t="str">
        <f t="shared" si="32"/>
        <v/>
      </c>
      <c r="BO58" s="99" t="str">
        <f t="shared" si="32"/>
        <v/>
      </c>
      <c r="BP58" s="99" t="str">
        <f t="shared" si="32"/>
        <v/>
      </c>
      <c r="BQ58" s="99" t="str">
        <f t="shared" si="32"/>
        <v/>
      </c>
      <c r="BR58" s="99" t="str">
        <f t="shared" si="32"/>
        <v/>
      </c>
      <c r="BS58" s="99" t="str">
        <f t="shared" si="32"/>
        <v/>
      </c>
      <c r="BT58" s="99" t="str">
        <f t="shared" si="32"/>
        <v/>
      </c>
      <c r="BU58" s="99" t="str">
        <f t="shared" si="32"/>
        <v/>
      </c>
      <c r="BV58" s="99" t="str">
        <f t="shared" si="32"/>
        <v/>
      </c>
      <c r="BW58" s="99" t="str">
        <f t="shared" si="32"/>
        <v/>
      </c>
      <c r="BX58" s="99" t="str">
        <f t="shared" si="32"/>
        <v/>
      </c>
      <c r="BY58" s="99" t="str">
        <f t="shared" si="32"/>
        <v/>
      </c>
      <c r="BZ58" s="99" t="str">
        <f t="shared" si="32"/>
        <v/>
      </c>
      <c r="CA58" s="99" t="str">
        <f t="shared" si="32"/>
        <v/>
      </c>
      <c r="CB58" s="100" t="str">
        <f t="shared" si="32"/>
        <v/>
      </c>
    </row>
    <row r="59" spans="1:80" x14ac:dyDescent="0.2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BE59" s="9" t="str">
        <f>BE$4</f>
        <v>Half Day - Done</v>
      </c>
      <c r="BF59" s="9" t="str">
        <f t="shared" ref="BF59:CB59" si="33">BF$4</f>
        <v>Half Day - Planned</v>
      </c>
      <c r="BG59" s="9" t="str">
        <f t="shared" si="33"/>
        <v>Full Day - Done</v>
      </c>
      <c r="BH59" s="9" t="str">
        <f t="shared" si="33"/>
        <v>Full Day - Planned</v>
      </c>
      <c r="BI59" s="9" t="str">
        <f t="shared" si="33"/>
        <v/>
      </c>
      <c r="BJ59" s="9" t="str">
        <f t="shared" si="33"/>
        <v/>
      </c>
      <c r="BK59" s="9" t="str">
        <f t="shared" si="33"/>
        <v/>
      </c>
      <c r="BL59" s="9" t="str">
        <f t="shared" si="33"/>
        <v/>
      </c>
      <c r="BM59" s="9" t="str">
        <f t="shared" si="33"/>
        <v/>
      </c>
      <c r="BN59" s="9" t="str">
        <f t="shared" si="33"/>
        <v/>
      </c>
      <c r="BO59" s="9" t="str">
        <f t="shared" si="33"/>
        <v/>
      </c>
      <c r="BP59" s="9" t="str">
        <f t="shared" si="33"/>
        <v/>
      </c>
      <c r="BQ59" s="9" t="str">
        <f t="shared" si="33"/>
        <v/>
      </c>
      <c r="BR59" s="9" t="str">
        <f t="shared" si="33"/>
        <v/>
      </c>
      <c r="BS59" s="9" t="str">
        <f t="shared" si="33"/>
        <v/>
      </c>
      <c r="BT59" s="9" t="str">
        <f t="shared" si="33"/>
        <v/>
      </c>
      <c r="BU59" s="9" t="str">
        <f t="shared" si="33"/>
        <v/>
      </c>
      <c r="BV59" s="9" t="str">
        <f t="shared" si="33"/>
        <v/>
      </c>
      <c r="BW59" s="9" t="str">
        <f t="shared" si="33"/>
        <v/>
      </c>
      <c r="BX59" s="9" t="str">
        <f t="shared" si="33"/>
        <v/>
      </c>
      <c r="BY59" s="9" t="str">
        <f t="shared" si="33"/>
        <v/>
      </c>
      <c r="BZ59" s="9" t="str">
        <f t="shared" si="33"/>
        <v/>
      </c>
      <c r="CA59" s="9" t="str">
        <f t="shared" si="33"/>
        <v/>
      </c>
      <c r="CB59" s="9" t="str">
        <f t="shared" si="33"/>
        <v/>
      </c>
    </row>
    <row r="60" spans="1:80" x14ac:dyDescent="0.2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BD60" s="10" t="s">
        <v>59</v>
      </c>
      <c r="BE60" s="108">
        <f>IF(OR($BD60="", BE$58=""), "", SUMIF(Schedule!$W$11:$W$376, _xlfn.CONCAT(BE$58, " - ", $BD60), Schedule!$AB$11:$AB$376))</f>
        <v>0</v>
      </c>
      <c r="BF60" s="45">
        <f>IF(OR($BD60="", BF$58=""), "", SUMIF(Schedule!$W$11:$W$376, _xlfn.CONCAT(BF$58, " - ", $BD60), Schedule!$AE$11:$AE$376))</f>
        <v>0</v>
      </c>
      <c r="BG60" s="108">
        <f ca="1">IF(OR($BD60="", BG$58=""), "", SUMIF(Schedule!$W$11:$W$376, _xlfn.CONCAT(BG$58, " - ", $BD60), Schedule!$AB$11:$AB$376))</f>
        <v>0.5</v>
      </c>
      <c r="BH60" s="45">
        <f ca="1">IF(OR($BD60="", BH$58=""), "", SUMIF(Schedule!$W$11:$W$376, _xlfn.CONCAT(BH$58, " - ", $BD60), Schedule!$AE$11:$AE$376))</f>
        <v>0</v>
      </c>
      <c r="BI60" s="108" t="str">
        <f>IF(OR($BD60="", BI$58=""), "", SUMIF(Schedule!$W$11:$W$376, _xlfn.CONCAT(BI$58, " - ", $BD60), Schedule!$AB$11:$AB$376))</f>
        <v/>
      </c>
      <c r="BJ60" s="45" t="str">
        <f>IF(OR($BD60="", BJ$58=""), "", SUMIF(Schedule!$W$11:$W$376, _xlfn.CONCAT(BJ$58, " - ", $BD60), Schedule!$AE$11:$AE$376))</f>
        <v/>
      </c>
      <c r="BK60" s="108" t="str">
        <f>IF(OR($BD60="", BK$58=""), "", SUMIF(Schedule!$W$11:$W$376, _xlfn.CONCAT(BK$58, " - ", $BD60), Schedule!$AB$11:$AB$376))</f>
        <v/>
      </c>
      <c r="BL60" s="45" t="str">
        <f>IF(OR($BD60="", BL$58=""), "", SUMIF(Schedule!$W$11:$W$376, _xlfn.CONCAT(BL$58, " - ", $BD60), Schedule!$AE$11:$AE$376))</f>
        <v/>
      </c>
      <c r="BM60" s="108" t="str">
        <f>IF(OR($BD60="", BM$58=""), "", SUMIF(Schedule!$W$11:$W$376, _xlfn.CONCAT(BM$58, " - ", $BD60), Schedule!$AB$11:$AB$376))</f>
        <v/>
      </c>
      <c r="BN60" s="45" t="str">
        <f>IF(OR($BD60="", BN$58=""), "", SUMIF(Schedule!$W$11:$W$376, _xlfn.CONCAT(BN$58, " - ", $BD60), Schedule!$AE$11:$AE$376))</f>
        <v/>
      </c>
      <c r="BO60" s="108" t="str">
        <f>IF(OR($BD60="", BO$58=""), "", SUMIF(Schedule!$W$11:$W$376, _xlfn.CONCAT(BO$58, " - ", $BD60), Schedule!$AB$11:$AB$376))</f>
        <v/>
      </c>
      <c r="BP60" s="45" t="str">
        <f>IF(OR($BD60="", BP$58=""), "", SUMIF(Schedule!$W$11:$W$376, _xlfn.CONCAT(BP$58, " - ", $BD60), Schedule!$AE$11:$AE$376))</f>
        <v/>
      </c>
      <c r="BQ60" s="108" t="str">
        <f>IF(OR($BD60="", BQ$58=""), "", SUMIF(Schedule!$W$11:$W$376, _xlfn.CONCAT(BQ$58, " - ", $BD60), Schedule!$AB$11:$AB$376))</f>
        <v/>
      </c>
      <c r="BR60" s="45" t="str">
        <f>IF(OR($BD60="", BR$58=""), "", SUMIF(Schedule!$W$11:$W$376, _xlfn.CONCAT(BR$58, " - ", $BD60), Schedule!$AE$11:$AE$376))</f>
        <v/>
      </c>
      <c r="BS60" s="108" t="str">
        <f>IF(OR($BD60="", BS$58=""), "", SUMIF(Schedule!$W$11:$W$376, _xlfn.CONCAT(BS$58, " - ", $BD60), Schedule!$AB$11:$AB$376))</f>
        <v/>
      </c>
      <c r="BT60" s="45" t="str">
        <f>IF(OR($BD60="", BT$58=""), "", SUMIF(Schedule!$W$11:$W$376, _xlfn.CONCAT(BT$58, " - ", $BD60), Schedule!$AE$11:$AE$376))</f>
        <v/>
      </c>
      <c r="BU60" s="108" t="str">
        <f>IF(OR($BD60="", BU$58=""), "", SUMIF(Schedule!$W$11:$W$376, _xlfn.CONCAT(BU$58, " - ", $BD60), Schedule!$AB$11:$AB$376))</f>
        <v/>
      </c>
      <c r="BV60" s="45" t="str">
        <f>IF(OR($BD60="", BV$58=""), "", SUMIF(Schedule!$W$11:$W$376, _xlfn.CONCAT(BV$58, " - ", $BD60), Schedule!$AE$11:$AE$376))</f>
        <v/>
      </c>
      <c r="BW60" s="108" t="str">
        <f>IF(OR($BD60="", BW$58=""), "", SUMIF(Schedule!$W$11:$W$376, _xlfn.CONCAT(BW$58, " - ", $BD60), Schedule!$AB$11:$AB$376))</f>
        <v/>
      </c>
      <c r="BX60" s="45" t="str">
        <f>IF(OR($BD60="", BX$58=""), "", SUMIF(Schedule!$W$11:$W$376, _xlfn.CONCAT(BX$58, " - ", $BD60), Schedule!$AE$11:$AE$376))</f>
        <v/>
      </c>
      <c r="BY60" s="108" t="str">
        <f>IF(OR($BD60="", BY$58=""), "", SUMIF(Schedule!$W$11:$W$376, _xlfn.CONCAT(BY$58, " - ", $BD60), Schedule!$AB$11:$AB$376))</f>
        <v/>
      </c>
      <c r="BZ60" s="45" t="str">
        <f>IF(OR($BD60="", BZ$58=""), "", SUMIF(Schedule!$W$11:$W$376, _xlfn.CONCAT(BZ$58, " - ", $BD60), Schedule!$AE$11:$AE$376))</f>
        <v/>
      </c>
      <c r="CA60" s="108" t="str">
        <f>IF(OR($BD60="", CA$58=""), "", SUMIF(Schedule!$W$11:$W$376, _xlfn.CONCAT(CA$58, " - ", $BD60), Schedule!$AB$11:$AB$376))</f>
        <v/>
      </c>
      <c r="CB60" s="45" t="str">
        <f>IF(OR($BD60="", CB$58=""), "", SUMIF(Schedule!$W$11:$W$376, _xlfn.CONCAT(CB$58, " - ", $BD60), Schedule!$AE$11:$AE$376))</f>
        <v/>
      </c>
    </row>
    <row r="61" spans="1:80" x14ac:dyDescent="0.2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BD61" s="11" t="s">
        <v>60</v>
      </c>
      <c r="BE61" s="109">
        <f ca="1">IF(OR($BD61="", BE$58=""), "", SUMIF(Schedule!$W$11:$W$376, _xlfn.CONCAT(BE$58, " - ", $BD61), Schedule!$AB$11:$AB$376))</f>
        <v>0.25</v>
      </c>
      <c r="BF61" s="46">
        <f ca="1">IF(OR($BD61="", BF$58=""), "", SUMIF(Schedule!$W$11:$W$376, _xlfn.CONCAT(BF$58, " - ", $BD61), Schedule!$AE$11:$AE$376))</f>
        <v>0</v>
      </c>
      <c r="BG61" s="109">
        <f>IF(OR($BD61="", BG$58=""), "", SUMIF(Schedule!$W$11:$W$376, _xlfn.CONCAT(BG$58, " - ", $BD61), Schedule!$AB$11:$AB$376))</f>
        <v>0</v>
      </c>
      <c r="BH61" s="46">
        <f>IF(OR($BD61="", BH$58=""), "", SUMIF(Schedule!$W$11:$W$376, _xlfn.CONCAT(BH$58, " - ", $BD61), Schedule!$AE$11:$AE$376))</f>
        <v>0</v>
      </c>
      <c r="BI61" s="109" t="str">
        <f>IF(OR($BD61="", BI$58=""), "", SUMIF(Schedule!$W$11:$W$376, _xlfn.CONCAT(BI$58, " - ", $BD61), Schedule!$AB$11:$AB$376))</f>
        <v/>
      </c>
      <c r="BJ61" s="46" t="str">
        <f>IF(OR($BD61="", BJ$58=""), "", SUMIF(Schedule!$W$11:$W$376, _xlfn.CONCAT(BJ$58, " - ", $BD61), Schedule!$AE$11:$AE$376))</f>
        <v/>
      </c>
      <c r="BK61" s="109" t="str">
        <f>IF(OR($BD61="", BK$58=""), "", SUMIF(Schedule!$W$11:$W$376, _xlfn.CONCAT(BK$58, " - ", $BD61), Schedule!$AB$11:$AB$376))</f>
        <v/>
      </c>
      <c r="BL61" s="46" t="str">
        <f>IF(OR($BD61="", BL$58=""), "", SUMIF(Schedule!$W$11:$W$376, _xlfn.CONCAT(BL$58, " - ", $BD61), Schedule!$AE$11:$AE$376))</f>
        <v/>
      </c>
      <c r="BM61" s="109" t="str">
        <f>IF(OR($BD61="", BM$58=""), "", SUMIF(Schedule!$W$11:$W$376, _xlfn.CONCAT(BM$58, " - ", $BD61), Schedule!$AB$11:$AB$376))</f>
        <v/>
      </c>
      <c r="BN61" s="46" t="str">
        <f>IF(OR($BD61="", BN$58=""), "", SUMIF(Schedule!$W$11:$W$376, _xlfn.CONCAT(BN$58, " - ", $BD61), Schedule!$AE$11:$AE$376))</f>
        <v/>
      </c>
      <c r="BO61" s="109" t="str">
        <f>IF(OR($BD61="", BO$58=""), "", SUMIF(Schedule!$W$11:$W$376, _xlfn.CONCAT(BO$58, " - ", $BD61), Schedule!$AB$11:$AB$376))</f>
        <v/>
      </c>
      <c r="BP61" s="46" t="str">
        <f>IF(OR($BD61="", BP$58=""), "", SUMIF(Schedule!$W$11:$W$376, _xlfn.CONCAT(BP$58, " - ", $BD61), Schedule!$AE$11:$AE$376))</f>
        <v/>
      </c>
      <c r="BQ61" s="109" t="str">
        <f>IF(OR($BD61="", BQ$58=""), "", SUMIF(Schedule!$W$11:$W$376, _xlfn.CONCAT(BQ$58, " - ", $BD61), Schedule!$AB$11:$AB$376))</f>
        <v/>
      </c>
      <c r="BR61" s="46" t="str">
        <f>IF(OR($BD61="", BR$58=""), "", SUMIF(Schedule!$W$11:$W$376, _xlfn.CONCAT(BR$58, " - ", $BD61), Schedule!$AE$11:$AE$376))</f>
        <v/>
      </c>
      <c r="BS61" s="109" t="str">
        <f>IF(OR($BD61="", BS$58=""), "", SUMIF(Schedule!$W$11:$W$376, _xlfn.CONCAT(BS$58, " - ", $BD61), Schedule!$AB$11:$AB$376))</f>
        <v/>
      </c>
      <c r="BT61" s="46" t="str">
        <f>IF(OR($BD61="", BT$58=""), "", SUMIF(Schedule!$W$11:$W$376, _xlfn.CONCAT(BT$58, " - ", $BD61), Schedule!$AE$11:$AE$376))</f>
        <v/>
      </c>
      <c r="BU61" s="109" t="str">
        <f>IF(OR($BD61="", BU$58=""), "", SUMIF(Schedule!$W$11:$W$376, _xlfn.CONCAT(BU$58, " - ", $BD61), Schedule!$AB$11:$AB$376))</f>
        <v/>
      </c>
      <c r="BV61" s="46" t="str">
        <f>IF(OR($BD61="", BV$58=""), "", SUMIF(Schedule!$W$11:$W$376, _xlfn.CONCAT(BV$58, " - ", $BD61), Schedule!$AE$11:$AE$376))</f>
        <v/>
      </c>
      <c r="BW61" s="109" t="str">
        <f>IF(OR($BD61="", BW$58=""), "", SUMIF(Schedule!$W$11:$W$376, _xlfn.CONCAT(BW$58, " - ", $BD61), Schedule!$AB$11:$AB$376))</f>
        <v/>
      </c>
      <c r="BX61" s="46" t="str">
        <f>IF(OR($BD61="", BX$58=""), "", SUMIF(Schedule!$W$11:$W$376, _xlfn.CONCAT(BX$58, " - ", $BD61), Schedule!$AE$11:$AE$376))</f>
        <v/>
      </c>
      <c r="BY61" s="109" t="str">
        <f>IF(OR($BD61="", BY$58=""), "", SUMIF(Schedule!$W$11:$W$376, _xlfn.CONCAT(BY$58, " - ", $BD61), Schedule!$AB$11:$AB$376))</f>
        <v/>
      </c>
      <c r="BZ61" s="46" t="str">
        <f>IF(OR($BD61="", BZ$58=""), "", SUMIF(Schedule!$W$11:$W$376, _xlfn.CONCAT(BZ$58, " - ", $BD61), Schedule!$AE$11:$AE$376))</f>
        <v/>
      </c>
      <c r="CA61" s="109" t="str">
        <f>IF(OR($BD61="", CA$58=""), "", SUMIF(Schedule!$W$11:$W$376, _xlfn.CONCAT(CA$58, " - ", $BD61), Schedule!$AB$11:$AB$376))</f>
        <v/>
      </c>
      <c r="CB61" s="46" t="str">
        <f>IF(OR($BD61="", CB$58=""), "", SUMIF(Schedule!$W$11:$W$376, _xlfn.CONCAT(CB$58, " - ", $BD61), Schedule!$AE$11:$AE$376))</f>
        <v/>
      </c>
    </row>
    <row r="62" spans="1:80" x14ac:dyDescent="0.2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BD62" s="11" t="s">
        <v>61</v>
      </c>
      <c r="BE62" s="109">
        <f>IF(OR($BD62="", BE$58=""), "", SUMIF(Schedule!$W$11:$W$376, _xlfn.CONCAT(BE$58, " - ", $BD62), Schedule!$AB$11:$AB$376))</f>
        <v>0</v>
      </c>
      <c r="BF62" s="46">
        <f>IF(OR($BD62="", BF$58=""), "", SUMIF(Schedule!$W$11:$W$376, _xlfn.CONCAT(BF$58, " - ", $BD62), Schedule!$AE$11:$AE$376))</f>
        <v>0</v>
      </c>
      <c r="BG62" s="109">
        <f ca="1">IF(OR($BD62="", BG$58=""), "", SUMIF(Schedule!$W$11:$W$376, _xlfn.CONCAT(BG$58, " - ", $BD62), Schedule!$AB$11:$AB$376))</f>
        <v>0.5</v>
      </c>
      <c r="BH62" s="46">
        <f ca="1">IF(OR($BD62="", BH$58=""), "", SUMIF(Schedule!$W$11:$W$376, _xlfn.CONCAT(BH$58, " - ", $BD62), Schedule!$AE$11:$AE$376))</f>
        <v>0</v>
      </c>
      <c r="BI62" s="109" t="str">
        <f>IF(OR($BD62="", BI$58=""), "", SUMIF(Schedule!$W$11:$W$376, _xlfn.CONCAT(BI$58, " - ", $BD62), Schedule!$AB$11:$AB$376))</f>
        <v/>
      </c>
      <c r="BJ62" s="46" t="str">
        <f>IF(OR($BD62="", BJ$58=""), "", SUMIF(Schedule!$W$11:$W$376, _xlfn.CONCAT(BJ$58, " - ", $BD62), Schedule!$AE$11:$AE$376))</f>
        <v/>
      </c>
      <c r="BK62" s="109" t="str">
        <f>IF(OR($BD62="", BK$58=""), "", SUMIF(Schedule!$W$11:$W$376, _xlfn.CONCAT(BK$58, " - ", $BD62), Schedule!$AB$11:$AB$376))</f>
        <v/>
      </c>
      <c r="BL62" s="46" t="str">
        <f>IF(OR($BD62="", BL$58=""), "", SUMIF(Schedule!$W$11:$W$376, _xlfn.CONCAT(BL$58, " - ", $BD62), Schedule!$AE$11:$AE$376))</f>
        <v/>
      </c>
      <c r="BM62" s="109" t="str">
        <f>IF(OR($BD62="", BM$58=""), "", SUMIF(Schedule!$W$11:$W$376, _xlfn.CONCAT(BM$58, " - ", $BD62), Schedule!$AB$11:$AB$376))</f>
        <v/>
      </c>
      <c r="BN62" s="46" t="str">
        <f>IF(OR($BD62="", BN$58=""), "", SUMIF(Schedule!$W$11:$W$376, _xlfn.CONCAT(BN$58, " - ", $BD62), Schedule!$AE$11:$AE$376))</f>
        <v/>
      </c>
      <c r="BO62" s="109" t="str">
        <f>IF(OR($BD62="", BO$58=""), "", SUMIF(Schedule!$W$11:$W$376, _xlfn.CONCAT(BO$58, " - ", $BD62), Schedule!$AB$11:$AB$376))</f>
        <v/>
      </c>
      <c r="BP62" s="46" t="str">
        <f>IF(OR($BD62="", BP$58=""), "", SUMIF(Schedule!$W$11:$W$376, _xlfn.CONCAT(BP$58, " - ", $BD62), Schedule!$AE$11:$AE$376))</f>
        <v/>
      </c>
      <c r="BQ62" s="109" t="str">
        <f>IF(OR($BD62="", BQ$58=""), "", SUMIF(Schedule!$W$11:$W$376, _xlfn.CONCAT(BQ$58, " - ", $BD62), Schedule!$AB$11:$AB$376))</f>
        <v/>
      </c>
      <c r="BR62" s="46" t="str">
        <f>IF(OR($BD62="", BR$58=""), "", SUMIF(Schedule!$W$11:$W$376, _xlfn.CONCAT(BR$58, " - ", $BD62), Schedule!$AE$11:$AE$376))</f>
        <v/>
      </c>
      <c r="BS62" s="109" t="str">
        <f>IF(OR($BD62="", BS$58=""), "", SUMIF(Schedule!$W$11:$W$376, _xlfn.CONCAT(BS$58, " - ", $BD62), Schedule!$AB$11:$AB$376))</f>
        <v/>
      </c>
      <c r="BT62" s="46" t="str">
        <f>IF(OR($BD62="", BT$58=""), "", SUMIF(Schedule!$W$11:$W$376, _xlfn.CONCAT(BT$58, " - ", $BD62), Schedule!$AE$11:$AE$376))</f>
        <v/>
      </c>
      <c r="BU62" s="109" t="str">
        <f>IF(OR($BD62="", BU$58=""), "", SUMIF(Schedule!$W$11:$W$376, _xlfn.CONCAT(BU$58, " - ", $BD62), Schedule!$AB$11:$AB$376))</f>
        <v/>
      </c>
      <c r="BV62" s="46" t="str">
        <f>IF(OR($BD62="", BV$58=""), "", SUMIF(Schedule!$W$11:$W$376, _xlfn.CONCAT(BV$58, " - ", $BD62), Schedule!$AE$11:$AE$376))</f>
        <v/>
      </c>
      <c r="BW62" s="109" t="str">
        <f>IF(OR($BD62="", BW$58=""), "", SUMIF(Schedule!$W$11:$W$376, _xlfn.CONCAT(BW$58, " - ", $BD62), Schedule!$AB$11:$AB$376))</f>
        <v/>
      </c>
      <c r="BX62" s="46" t="str">
        <f>IF(OR($BD62="", BX$58=""), "", SUMIF(Schedule!$W$11:$W$376, _xlfn.CONCAT(BX$58, " - ", $BD62), Schedule!$AE$11:$AE$376))</f>
        <v/>
      </c>
      <c r="BY62" s="109" t="str">
        <f>IF(OR($BD62="", BY$58=""), "", SUMIF(Schedule!$W$11:$W$376, _xlfn.CONCAT(BY$58, " - ", $BD62), Schedule!$AB$11:$AB$376))</f>
        <v/>
      </c>
      <c r="BZ62" s="46" t="str">
        <f>IF(OR($BD62="", BZ$58=""), "", SUMIF(Schedule!$W$11:$W$376, _xlfn.CONCAT(BZ$58, " - ", $BD62), Schedule!$AE$11:$AE$376))</f>
        <v/>
      </c>
      <c r="CA62" s="109" t="str">
        <f>IF(OR($BD62="", CA$58=""), "", SUMIF(Schedule!$W$11:$W$376, _xlfn.CONCAT(CA$58, " - ", $BD62), Schedule!$AB$11:$AB$376))</f>
        <v/>
      </c>
      <c r="CB62" s="46" t="str">
        <f>IF(OR($BD62="", CB$58=""), "", SUMIF(Schedule!$W$11:$W$376, _xlfn.CONCAT(CB$58, " - ", $BD62), Schedule!$AE$11:$AE$376))</f>
        <v/>
      </c>
    </row>
    <row r="63" spans="1:80" x14ac:dyDescent="0.2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BD63" s="11" t="s">
        <v>62</v>
      </c>
      <c r="BE63" s="109">
        <f>IF(OR($BD63="", BE$58=""), "", SUMIF(Schedule!$W$11:$W$376, _xlfn.CONCAT(BE$58, " - ", $BD63), Schedule!$AB$11:$AB$376))</f>
        <v>0</v>
      </c>
      <c r="BF63" s="46">
        <f>IF(OR($BD63="", BF$58=""), "", SUMIF(Schedule!$W$11:$W$376, _xlfn.CONCAT(BF$58, " - ", $BD63), Schedule!$AE$11:$AE$376))</f>
        <v>0</v>
      </c>
      <c r="BG63" s="109">
        <f>IF(OR($BD63="", BG$58=""), "", SUMIF(Schedule!$W$11:$W$376, _xlfn.CONCAT(BG$58, " - ", $BD63), Schedule!$AB$11:$AB$376))</f>
        <v>0</v>
      </c>
      <c r="BH63" s="46">
        <f>IF(OR($BD63="", BH$58=""), "", SUMIF(Schedule!$W$11:$W$376, _xlfn.CONCAT(BH$58, " - ", $BD63), Schedule!$AE$11:$AE$376))</f>
        <v>0</v>
      </c>
      <c r="BI63" s="109" t="str">
        <f>IF(OR($BD63="", BI$58=""), "", SUMIF(Schedule!$W$11:$W$376, _xlfn.CONCAT(BI$58, " - ", $BD63), Schedule!$AB$11:$AB$376))</f>
        <v/>
      </c>
      <c r="BJ63" s="46" t="str">
        <f>IF(OR($BD63="", BJ$58=""), "", SUMIF(Schedule!$W$11:$W$376, _xlfn.CONCAT(BJ$58, " - ", $BD63), Schedule!$AE$11:$AE$376))</f>
        <v/>
      </c>
      <c r="BK63" s="109" t="str">
        <f>IF(OR($BD63="", BK$58=""), "", SUMIF(Schedule!$W$11:$W$376, _xlfn.CONCAT(BK$58, " - ", $BD63), Schedule!$AB$11:$AB$376))</f>
        <v/>
      </c>
      <c r="BL63" s="46" t="str">
        <f>IF(OR($BD63="", BL$58=""), "", SUMIF(Schedule!$W$11:$W$376, _xlfn.CONCAT(BL$58, " - ", $BD63), Schedule!$AE$11:$AE$376))</f>
        <v/>
      </c>
      <c r="BM63" s="109" t="str">
        <f>IF(OR($BD63="", BM$58=""), "", SUMIF(Schedule!$W$11:$W$376, _xlfn.CONCAT(BM$58, " - ", $BD63), Schedule!$AB$11:$AB$376))</f>
        <v/>
      </c>
      <c r="BN63" s="46" t="str">
        <f>IF(OR($BD63="", BN$58=""), "", SUMIF(Schedule!$W$11:$W$376, _xlfn.CONCAT(BN$58, " - ", $BD63), Schedule!$AE$11:$AE$376))</f>
        <v/>
      </c>
      <c r="BO63" s="109" t="str">
        <f>IF(OR($BD63="", BO$58=""), "", SUMIF(Schedule!$W$11:$W$376, _xlfn.CONCAT(BO$58, " - ", $BD63), Schedule!$AB$11:$AB$376))</f>
        <v/>
      </c>
      <c r="BP63" s="46" t="str">
        <f>IF(OR($BD63="", BP$58=""), "", SUMIF(Schedule!$W$11:$W$376, _xlfn.CONCAT(BP$58, " - ", $BD63), Schedule!$AE$11:$AE$376))</f>
        <v/>
      </c>
      <c r="BQ63" s="109" t="str">
        <f>IF(OR($BD63="", BQ$58=""), "", SUMIF(Schedule!$W$11:$W$376, _xlfn.CONCAT(BQ$58, " - ", $BD63), Schedule!$AB$11:$AB$376))</f>
        <v/>
      </c>
      <c r="BR63" s="46" t="str">
        <f>IF(OR($BD63="", BR$58=""), "", SUMIF(Schedule!$W$11:$W$376, _xlfn.CONCAT(BR$58, " - ", $BD63), Schedule!$AE$11:$AE$376))</f>
        <v/>
      </c>
      <c r="BS63" s="109" t="str">
        <f>IF(OR($BD63="", BS$58=""), "", SUMIF(Schedule!$W$11:$W$376, _xlfn.CONCAT(BS$58, " - ", $BD63), Schedule!$AB$11:$AB$376))</f>
        <v/>
      </c>
      <c r="BT63" s="46" t="str">
        <f>IF(OR($BD63="", BT$58=""), "", SUMIF(Schedule!$W$11:$W$376, _xlfn.CONCAT(BT$58, " - ", $BD63), Schedule!$AE$11:$AE$376))</f>
        <v/>
      </c>
      <c r="BU63" s="109" t="str">
        <f>IF(OR($BD63="", BU$58=""), "", SUMIF(Schedule!$W$11:$W$376, _xlfn.CONCAT(BU$58, " - ", $BD63), Schedule!$AB$11:$AB$376))</f>
        <v/>
      </c>
      <c r="BV63" s="46" t="str">
        <f>IF(OR($BD63="", BV$58=""), "", SUMIF(Schedule!$W$11:$W$376, _xlfn.CONCAT(BV$58, " - ", $BD63), Schedule!$AE$11:$AE$376))</f>
        <v/>
      </c>
      <c r="BW63" s="109" t="str">
        <f>IF(OR($BD63="", BW$58=""), "", SUMIF(Schedule!$W$11:$W$376, _xlfn.CONCAT(BW$58, " - ", $BD63), Schedule!$AB$11:$AB$376))</f>
        <v/>
      </c>
      <c r="BX63" s="46" t="str">
        <f>IF(OR($BD63="", BX$58=""), "", SUMIF(Schedule!$W$11:$W$376, _xlfn.CONCAT(BX$58, " - ", $BD63), Schedule!$AE$11:$AE$376))</f>
        <v/>
      </c>
      <c r="BY63" s="109" t="str">
        <f>IF(OR($BD63="", BY$58=""), "", SUMIF(Schedule!$W$11:$W$376, _xlfn.CONCAT(BY$58, " - ", $BD63), Schedule!$AB$11:$AB$376))</f>
        <v/>
      </c>
      <c r="BZ63" s="46" t="str">
        <f>IF(OR($BD63="", BZ$58=""), "", SUMIF(Schedule!$W$11:$W$376, _xlfn.CONCAT(BZ$58, " - ", $BD63), Schedule!$AE$11:$AE$376))</f>
        <v/>
      </c>
      <c r="CA63" s="109" t="str">
        <f>IF(OR($BD63="", CA$58=""), "", SUMIF(Schedule!$W$11:$W$376, _xlfn.CONCAT(CA$58, " - ", $BD63), Schedule!$AB$11:$AB$376))</f>
        <v/>
      </c>
      <c r="CB63" s="46" t="str">
        <f>IF(OR($BD63="", CB$58=""), "", SUMIF(Schedule!$W$11:$W$376, _xlfn.CONCAT(CB$58, " - ", $BD63), Schedule!$AE$11:$AE$376))</f>
        <v/>
      </c>
    </row>
    <row r="64" spans="1:80" x14ac:dyDescent="0.2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BD64" s="12" t="s">
        <v>63</v>
      </c>
      <c r="BE64" s="110">
        <f ca="1">IF(OR($BD64="", BE$58=""), "", SUMIF(Schedule!$W$11:$W$376, _xlfn.CONCAT(BE$58, " - ", $BD64), Schedule!$AB$11:$AB$376))</f>
        <v>0.25</v>
      </c>
      <c r="BF64" s="47">
        <f ca="1">IF(OR($BD64="", BF$58=""), "", SUMIF(Schedule!$W$11:$W$376, _xlfn.CONCAT(BF$58, " - ", $BD64), Schedule!$AE$11:$AE$376))</f>
        <v>0</v>
      </c>
      <c r="BG64" s="110">
        <f>IF(OR($BD64="", BG$58=""), "", SUMIF(Schedule!$W$11:$W$376, _xlfn.CONCAT(BG$58, " - ", $BD64), Schedule!$AB$11:$AB$376))</f>
        <v>0</v>
      </c>
      <c r="BH64" s="47">
        <f>IF(OR($BD64="", BH$58=""), "", SUMIF(Schedule!$W$11:$W$376, _xlfn.CONCAT(BH$58, " - ", $BD64), Schedule!$AE$11:$AE$376))</f>
        <v>0</v>
      </c>
      <c r="BI64" s="110" t="str">
        <f>IF(OR($BD64="", BI$58=""), "", SUMIF(Schedule!$W$11:$W$376, _xlfn.CONCAT(BI$58, " - ", $BD64), Schedule!$AB$11:$AB$376))</f>
        <v/>
      </c>
      <c r="BJ64" s="47" t="str">
        <f>IF(OR($BD64="", BJ$58=""), "", SUMIF(Schedule!$W$11:$W$376, _xlfn.CONCAT(BJ$58, " - ", $BD64), Schedule!$AE$11:$AE$376))</f>
        <v/>
      </c>
      <c r="BK64" s="110" t="str">
        <f>IF(OR($BD64="", BK$58=""), "", SUMIF(Schedule!$W$11:$W$376, _xlfn.CONCAT(BK$58, " - ", $BD64), Schedule!$AB$11:$AB$376))</f>
        <v/>
      </c>
      <c r="BL64" s="47" t="str">
        <f>IF(OR($BD64="", BL$58=""), "", SUMIF(Schedule!$W$11:$W$376, _xlfn.CONCAT(BL$58, " - ", $BD64), Schedule!$AE$11:$AE$376))</f>
        <v/>
      </c>
      <c r="BM64" s="110" t="str">
        <f>IF(OR($BD64="", BM$58=""), "", SUMIF(Schedule!$W$11:$W$376, _xlfn.CONCAT(BM$58, " - ", $BD64), Schedule!$AB$11:$AB$376))</f>
        <v/>
      </c>
      <c r="BN64" s="47" t="str">
        <f>IF(OR($BD64="", BN$58=""), "", SUMIF(Schedule!$W$11:$W$376, _xlfn.CONCAT(BN$58, " - ", $BD64), Schedule!$AE$11:$AE$376))</f>
        <v/>
      </c>
      <c r="BO64" s="110" t="str">
        <f>IF(OR($BD64="", BO$58=""), "", SUMIF(Schedule!$W$11:$W$376, _xlfn.CONCAT(BO$58, " - ", $BD64), Schedule!$AB$11:$AB$376))</f>
        <v/>
      </c>
      <c r="BP64" s="47" t="str">
        <f>IF(OR($BD64="", BP$58=""), "", SUMIF(Schedule!$W$11:$W$376, _xlfn.CONCAT(BP$58, " - ", $BD64), Schedule!$AE$11:$AE$376))</f>
        <v/>
      </c>
      <c r="BQ64" s="110" t="str">
        <f>IF(OR($BD64="", BQ$58=""), "", SUMIF(Schedule!$W$11:$W$376, _xlfn.CONCAT(BQ$58, " - ", $BD64), Schedule!$AB$11:$AB$376))</f>
        <v/>
      </c>
      <c r="BR64" s="47" t="str">
        <f>IF(OR($BD64="", BR$58=""), "", SUMIF(Schedule!$W$11:$W$376, _xlfn.CONCAT(BR$58, " - ", $BD64), Schedule!$AE$11:$AE$376))</f>
        <v/>
      </c>
      <c r="BS64" s="110" t="str">
        <f>IF(OR($BD64="", BS$58=""), "", SUMIF(Schedule!$W$11:$W$376, _xlfn.CONCAT(BS$58, " - ", $BD64), Schedule!$AB$11:$AB$376))</f>
        <v/>
      </c>
      <c r="BT64" s="47" t="str">
        <f>IF(OR($BD64="", BT$58=""), "", SUMIF(Schedule!$W$11:$W$376, _xlfn.CONCAT(BT$58, " - ", $BD64), Schedule!$AE$11:$AE$376))</f>
        <v/>
      </c>
      <c r="BU64" s="110" t="str">
        <f>IF(OR($BD64="", BU$58=""), "", SUMIF(Schedule!$W$11:$W$376, _xlfn.CONCAT(BU$58, " - ", $BD64), Schedule!$AB$11:$AB$376))</f>
        <v/>
      </c>
      <c r="BV64" s="47" t="str">
        <f>IF(OR($BD64="", BV$58=""), "", SUMIF(Schedule!$W$11:$W$376, _xlfn.CONCAT(BV$58, " - ", $BD64), Schedule!$AE$11:$AE$376))</f>
        <v/>
      </c>
      <c r="BW64" s="110" t="str">
        <f>IF(OR($BD64="", BW$58=""), "", SUMIF(Schedule!$W$11:$W$376, _xlfn.CONCAT(BW$58, " - ", $BD64), Schedule!$AB$11:$AB$376))</f>
        <v/>
      </c>
      <c r="BX64" s="47" t="str">
        <f>IF(OR($BD64="", BX$58=""), "", SUMIF(Schedule!$W$11:$W$376, _xlfn.CONCAT(BX$58, " - ", $BD64), Schedule!$AE$11:$AE$376))</f>
        <v/>
      </c>
      <c r="BY64" s="110" t="str">
        <f>IF(OR($BD64="", BY$58=""), "", SUMIF(Schedule!$W$11:$W$376, _xlfn.CONCAT(BY$58, " - ", $BD64), Schedule!$AB$11:$AB$376))</f>
        <v/>
      </c>
      <c r="BZ64" s="47" t="str">
        <f>IF(OR($BD64="", BZ$58=""), "", SUMIF(Schedule!$W$11:$W$376, _xlfn.CONCAT(BZ$58, " - ", $BD64), Schedule!$AE$11:$AE$376))</f>
        <v/>
      </c>
      <c r="CA64" s="110" t="str">
        <f>IF(OR($BD64="", CA$58=""), "", SUMIF(Schedule!$W$11:$W$376, _xlfn.CONCAT(CA$58, " - ", $BD64), Schedule!$AB$11:$AB$376))</f>
        <v/>
      </c>
      <c r="CB64" s="47" t="str">
        <f>IF(OR($BD64="", CB$58=""), "", SUMIF(Schedule!$W$11:$W$376, _xlfn.CONCAT(CB$58, " - ", $BD64), Schedule!$AE$11:$AE$376))</f>
        <v/>
      </c>
    </row>
    <row r="65" spans="1:46" x14ac:dyDescent="0.2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row>
    <row r="66" spans="1:46" x14ac:dyDescent="0.2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row>
    <row r="67" spans="1:46" x14ac:dyDescent="0.2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row>
    <row r="68" spans="1:46" x14ac:dyDescent="0.2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row>
    <row r="69" spans="1:46" x14ac:dyDescent="0.2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row>
    <row r="70" spans="1:46" x14ac:dyDescent="0.2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row>
    <row r="71" spans="1:46" x14ac:dyDescent="0.2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row>
    <row r="72" spans="1:46" x14ac:dyDescent="0.2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row>
    <row r="73" spans="1:46" x14ac:dyDescent="0.2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row>
    <row r="74" spans="1:46" x14ac:dyDescent="0.2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row>
    <row r="75" spans="1:46" x14ac:dyDescent="0.2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row>
    <row r="76" spans="1:46" x14ac:dyDescent="0.2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row>
    <row r="77" spans="1:46" x14ac:dyDescent="0.25">
      <c r="A77" s="54"/>
      <c r="B77" s="118"/>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row>
    <row r="78" spans="1:46" x14ac:dyDescent="0.2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row>
    <row r="79" spans="1:46" x14ac:dyDescent="0.25">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row>
    <row r="80" spans="1:46" x14ac:dyDescent="0.25">
      <c r="A80" s="11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row>
    <row r="81" spans="1:46" x14ac:dyDescent="0.25">
      <c r="A81" s="118"/>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row>
    <row r="82" spans="1:46" x14ac:dyDescent="0.25">
      <c r="A82" s="118"/>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row>
    <row r="83" spans="1:46" x14ac:dyDescent="0.25">
      <c r="A83" s="118"/>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row>
    <row r="84" spans="1:46" x14ac:dyDescent="0.25">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row>
    <row r="85" spans="1:46" x14ac:dyDescent="0.25">
      <c r="A85" s="118"/>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row>
    <row r="86" spans="1:46" x14ac:dyDescent="0.25">
      <c r="A86" s="118"/>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row>
    <row r="87" spans="1:46" x14ac:dyDescent="0.25">
      <c r="A87" s="118"/>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row>
    <row r="88" spans="1:46" x14ac:dyDescent="0.25">
      <c r="A88" s="118"/>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row>
    <row r="89" spans="1:46" x14ac:dyDescent="0.25">
      <c r="A89" s="118"/>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row>
    <row r="90" spans="1:46" x14ac:dyDescent="0.25">
      <c r="A90" s="118"/>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row>
    <row r="91" spans="1:46" x14ac:dyDescent="0.25">
      <c r="A91" s="118"/>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row>
    <row r="92" spans="1:46" x14ac:dyDescent="0.25">
      <c r="A92" s="118"/>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8"/>
      <c r="AL92" s="118"/>
      <c r="AM92" s="118"/>
      <c r="AN92" s="118"/>
      <c r="AO92" s="118"/>
      <c r="AP92" s="118"/>
      <c r="AQ92" s="118"/>
      <c r="AR92" s="118"/>
      <c r="AS92" s="118"/>
      <c r="AT92" s="118"/>
    </row>
    <row r="93" spans="1:46" x14ac:dyDescent="0.25">
      <c r="A93" s="118"/>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row>
    <row r="94" spans="1:46" x14ac:dyDescent="0.25">
      <c r="A94" s="118"/>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118"/>
      <c r="AP94" s="118"/>
      <c r="AQ94" s="118"/>
      <c r="AR94" s="118"/>
      <c r="AS94" s="118"/>
      <c r="AT94" s="118"/>
    </row>
    <row r="95" spans="1:46" x14ac:dyDescent="0.25">
      <c r="A95" s="118"/>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row>
    <row r="96" spans="1:46" x14ac:dyDescent="0.25">
      <c r="A96" s="118"/>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row>
    <row r="97" spans="1:46" x14ac:dyDescent="0.25">
      <c r="A97" s="118"/>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row>
    <row r="98" spans="1:46" x14ac:dyDescent="0.25">
      <c r="A98" s="118"/>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row>
    <row r="99" spans="1:46" x14ac:dyDescent="0.25">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row>
  </sheetData>
  <sheetProtection algorithmName="SHA-512" hashValue="BvptBngGSdlO9NXntG4asCYk+rTBg+UbYDRSxgze/DMS2GiV+cPShWZwGk7NsEyREgPVYzUpj8XGWSjyxQ0G9A==" saltValue="GRLNlhxipSYDrYnVfmlF+g==" spinCount="100000" sheet="1" objects="1" scenarios="1"/>
  <mergeCells count="5">
    <mergeCell ref="B2:AS3"/>
    <mergeCell ref="BE19:CB19"/>
    <mergeCell ref="BE38:CB38"/>
    <mergeCell ref="B4:V4"/>
    <mergeCell ref="Y4:AS4"/>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9C32E0-65F9-466C-8FFA-DD1226190999}">
  <ds:schemaRefs>
    <ds:schemaRef ds:uri="http://schemas.microsoft.com/sharepoint/v3/contenttype/forms"/>
  </ds:schemaRefs>
</ds:datastoreItem>
</file>

<file path=customXml/itemProps2.xml><?xml version="1.0" encoding="utf-8"?>
<ds:datastoreItem xmlns:ds="http://schemas.openxmlformats.org/officeDocument/2006/customXml" ds:itemID="{E6AA2EFC-D360-4DB4-A187-8D6BBADC8813}">
  <ds:schemaRef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c22b865-9d05-42be-b306-86f259ab344c"/>
    <ds:schemaRef ds:uri="http://www.w3.org/XML/1998/namespace"/>
    <ds:schemaRef ds:uri="http://purl.org/dc/dcmitype/"/>
  </ds:schemaRefs>
</ds:datastoreItem>
</file>

<file path=customXml/itemProps3.xml><?xml version="1.0" encoding="utf-8"?>
<ds:datastoreItem xmlns:ds="http://schemas.openxmlformats.org/officeDocument/2006/customXml" ds:itemID="{BF730F31-A304-413C-A0FF-E787DB6C1C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&amp; Setup</vt:lpstr>
      <vt:lpstr>Types, Rates &amp; Payments</vt:lpstr>
      <vt:lpstr>Schedule</vt:lpstr>
      <vt:lpstr>Report</vt:lpstr>
      <vt:lpstr>Report!Print_Area</vt:lpstr>
      <vt:lpstr>Schedule!Print_Area</vt:lpstr>
      <vt:lpstr>'Types, Rates &amp; Payments'!Print_Area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2019-08-31T10:35:50Z</dcterms:created>
  <dcterms:modified xsi:type="dcterms:W3CDTF">2019-12-02T22:07:58Z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