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Staff Monthly Hours\"/>
    </mc:Choice>
  </mc:AlternateContent>
  <xr:revisionPtr revIDLastSave="61" documentId="8_{8DD44874-3080-48BB-8DAC-742F2D52EDAE}" xr6:coauthVersionLast="45" xr6:coauthVersionMax="45" xr10:uidLastSave="{A41389E1-4DF3-4CC1-83A2-EC0DE7213898}"/>
  <workbookProtection workbookAlgorithmName="SHA-512" workbookHashValue="t9ym4zhsg+7FG3+0YjSARIalSJKN/UpYszB0kIVMansIDK0fktVmWAM5ZBuHE03Drc1B+0vfgVaCSIOGCPcufA==" workbookSaltValue="34+rTilqDuPRYRf27QHKzQ==" workbookSpinCount="100000" lockStructure="1"/>
  <bookViews>
    <workbookView xWindow="-120" yWindow="-120" windowWidth="20730" windowHeight="11160" xr2:uid="{E2B2B570-6754-4E8B-8B7E-774C9EF023CD}"/>
  </bookViews>
  <sheets>
    <sheet name="Intro &amp; Setup" sheetId="1" r:id="rId1"/>
    <sheet name="Daily Hours Capture" sheetId="2" r:id="rId2"/>
    <sheet name="Report" sheetId="3" r:id="rId3"/>
  </sheets>
  <definedNames>
    <definedName name="_xlnm.Print_Area" localSheetId="1">'Daily Hours Capture'!$A$1:$O$377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1" l="1"/>
  <c r="B30" i="1"/>
  <c r="B29" i="1"/>
  <c r="B28" i="1"/>
  <c r="B27" i="1"/>
  <c r="B26" i="1"/>
  <c r="B25" i="1"/>
  <c r="B24" i="1"/>
  <c r="L376" i="2" l="1"/>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BC24" i="3" l="1"/>
  <c r="BD24" i="3"/>
  <c r="BE24" i="3"/>
  <c r="BF24" i="3"/>
  <c r="BB24" i="3"/>
  <c r="BA26" i="3"/>
  <c r="BA27" i="3"/>
  <c r="BA28" i="3"/>
  <c r="BA29" i="3"/>
  <c r="BA30" i="3"/>
  <c r="BA31" i="3"/>
  <c r="BA25" i="3"/>
  <c r="BC20" i="3"/>
  <c r="BC19" i="3"/>
  <c r="BC18" i="3"/>
  <c r="B2" i="3"/>
  <c r="Q3" i="2" l="1"/>
  <c r="BM27" i="1"/>
  <c r="BA32" i="3" s="1"/>
  <c r="B4" i="2" l="1"/>
  <c r="AD3" i="2"/>
  <c r="AG10" i="2" l="1"/>
  <c r="AF10" i="2" s="1"/>
  <c r="AD10" i="2" s="1"/>
  <c r="AD28" i="2" s="1"/>
  <c r="AB28" i="2" s="1"/>
  <c r="AG8" i="2"/>
  <c r="AF8" i="2" s="1"/>
  <c r="AG4" i="2"/>
  <c r="AG5" i="2" s="1"/>
  <c r="AG6" i="2" s="1"/>
  <c r="AF6" i="2" s="1"/>
  <c r="AG9" i="2"/>
  <c r="AF9" i="2" s="1"/>
  <c r="AD12" i="2"/>
  <c r="AG11" i="2"/>
  <c r="AF11" i="2" s="1"/>
  <c r="AD11" i="2" s="1"/>
  <c r="AD29" i="2" s="1"/>
  <c r="AB29" i="2" s="1"/>
  <c r="AG7" i="2"/>
  <c r="AF7" i="2" s="1"/>
  <c r="AD7" i="2" s="1"/>
  <c r="AD25" i="2" s="1"/>
  <c r="AB25" i="2" s="1"/>
  <c r="AG18" i="2" l="1"/>
  <c r="AF18" i="2" s="1"/>
  <c r="AD18" i="2" s="1"/>
  <c r="AD35" i="2" s="1"/>
  <c r="AB35" i="2" s="1"/>
  <c r="AG16" i="2"/>
  <c r="AF16" i="2" s="1"/>
  <c r="AG20" i="2"/>
  <c r="AF20" i="2" s="1"/>
  <c r="AG19" i="2"/>
  <c r="AF19" i="2" s="1"/>
  <c r="AD19" i="2" s="1"/>
  <c r="AD36" i="2" s="1"/>
  <c r="AB36" i="2" s="1"/>
  <c r="AD8" i="2"/>
  <c r="AD26" i="2" s="1"/>
  <c r="AB26" i="2" s="1"/>
  <c r="AG13" i="2"/>
  <c r="AG14" i="2" s="1"/>
  <c r="AG15" i="2" s="1"/>
  <c r="AF15" i="2" s="1"/>
  <c r="AG17" i="2"/>
  <c r="AF17" i="2" s="1"/>
  <c r="AD17" i="2" s="1"/>
  <c r="AD34" i="2" s="1"/>
  <c r="AB34" i="2" s="1"/>
  <c r="AD16" i="2"/>
  <c r="AD33" i="2" s="1"/>
  <c r="AB33" i="2" s="1"/>
  <c r="AF5" i="2"/>
  <c r="AD5" i="2" s="1"/>
  <c r="AD9" i="2"/>
  <c r="AD27" i="2" s="1"/>
  <c r="AB27" i="2" s="1"/>
  <c r="AF4" i="2"/>
  <c r="AD4" i="2" s="1"/>
  <c r="AD22" i="2" s="1"/>
  <c r="AB22" i="2" s="1"/>
  <c r="W18" i="1"/>
  <c r="B11" i="2" s="1"/>
  <c r="AD6" i="2" l="1"/>
  <c r="AD24" i="2" s="1"/>
  <c r="AB24" i="2" s="1"/>
  <c r="AD23" i="2"/>
  <c r="AB23" i="2" s="1"/>
  <c r="AG18" i="1"/>
  <c r="B12" i="2" s="1"/>
  <c r="BP5" i="1"/>
  <c r="Z11" i="2"/>
  <c r="U11" i="2"/>
  <c r="AD20" i="2"/>
  <c r="AD37" i="2" s="1"/>
  <c r="AB37" i="2" s="1"/>
  <c r="AF13" i="2"/>
  <c r="AD13" i="2" s="1"/>
  <c r="AD30" i="2" s="1"/>
  <c r="AB30" i="2" s="1"/>
  <c r="AF14" i="2"/>
  <c r="AD14" i="2" s="1"/>
  <c r="AD15" i="2" l="1"/>
  <c r="AD32" i="2" s="1"/>
  <c r="AB32" i="2" s="1"/>
  <c r="AD31" i="2"/>
  <c r="AB31" i="2" s="1"/>
  <c r="Q11" i="2"/>
  <c r="BQ5" i="1"/>
  <c r="BA54" i="3" s="1"/>
  <c r="BP6" i="1"/>
  <c r="BR5" i="1"/>
  <c r="Z12" i="2"/>
  <c r="U12" i="2"/>
  <c r="X12" i="2"/>
  <c r="B13" i="2"/>
  <c r="Q12" i="2" l="1"/>
  <c r="N12" i="2"/>
  <c r="BR6" i="1"/>
  <c r="BQ6" i="1"/>
  <c r="BA55" i="3" s="1"/>
  <c r="BP7" i="1"/>
  <c r="B54" i="3"/>
  <c r="BA4" i="3"/>
  <c r="X11" i="2"/>
  <c r="N11" i="2" s="1"/>
  <c r="Z13" i="2"/>
  <c r="U13" i="2"/>
  <c r="B14" i="2"/>
  <c r="X13" i="2"/>
  <c r="Q13" i="2" l="1"/>
  <c r="N13" i="2"/>
  <c r="B55" i="3"/>
  <c r="BA5" i="3"/>
  <c r="BQ7" i="1"/>
  <c r="BA56" i="3" s="1"/>
  <c r="BP8" i="1"/>
  <c r="BR7" i="1"/>
  <c r="V12" i="2"/>
  <c r="Z14" i="2"/>
  <c r="U14" i="2"/>
  <c r="B15" i="2"/>
  <c r="X14" i="2"/>
  <c r="Q14" i="2" l="1"/>
  <c r="N14" i="2"/>
  <c r="R11" i="2"/>
  <c r="S11" i="2" s="1"/>
  <c r="V11" i="2"/>
  <c r="B56" i="3"/>
  <c r="BA6" i="3"/>
  <c r="BP9" i="1"/>
  <c r="BR8" i="1"/>
  <c r="BQ8" i="1"/>
  <c r="BA57" i="3" s="1"/>
  <c r="V13" i="2"/>
  <c r="R12" i="2"/>
  <c r="Z15" i="2"/>
  <c r="U15" i="2"/>
  <c r="B16" i="2"/>
  <c r="X15" i="2"/>
  <c r="Q15" i="2" l="1"/>
  <c r="N15" i="2"/>
  <c r="B57" i="3"/>
  <c r="BA7" i="3"/>
  <c r="BP10" i="1"/>
  <c r="BQ9" i="1"/>
  <c r="BA58" i="3" s="1"/>
  <c r="BR9" i="1"/>
  <c r="S12" i="2"/>
  <c r="V14" i="2"/>
  <c r="R13" i="2"/>
  <c r="S13" i="2" s="1"/>
  <c r="Z16" i="2"/>
  <c r="U16" i="2"/>
  <c r="B17" i="2"/>
  <c r="X16" i="2"/>
  <c r="Q16" i="2" l="1"/>
  <c r="N16" i="2"/>
  <c r="T11" i="2"/>
  <c r="T12" i="2"/>
  <c r="BP11" i="1"/>
  <c r="BR10" i="1"/>
  <c r="BQ10" i="1"/>
  <c r="BA59" i="3" s="1"/>
  <c r="B58" i="3"/>
  <c r="BA8" i="3"/>
  <c r="V15" i="2"/>
  <c r="R14" i="2"/>
  <c r="S14" i="2" s="1"/>
  <c r="Z17" i="2"/>
  <c r="U17" i="2"/>
  <c r="B18" i="2"/>
  <c r="X17" i="2"/>
  <c r="Q17" i="2" l="1"/>
  <c r="N17" i="2"/>
  <c r="T13" i="2"/>
  <c r="BP12" i="1"/>
  <c r="BQ11" i="1"/>
  <c r="BA60" i="3" s="1"/>
  <c r="BR11" i="1"/>
  <c r="B59" i="3"/>
  <c r="BA9" i="3"/>
  <c r="V16" i="2"/>
  <c r="R15" i="2"/>
  <c r="S15" i="2" s="1"/>
  <c r="Z18" i="2"/>
  <c r="U18" i="2"/>
  <c r="B19" i="2"/>
  <c r="X18" i="2"/>
  <c r="Q18" i="2" l="1"/>
  <c r="N18" i="2"/>
  <c r="T14" i="2"/>
  <c r="BA10" i="3"/>
  <c r="B60" i="3"/>
  <c r="BP13" i="1"/>
  <c r="BQ12" i="1"/>
  <c r="BA61" i="3" s="1"/>
  <c r="BR12" i="1"/>
  <c r="V17" i="2"/>
  <c r="R16" i="2"/>
  <c r="S16" i="2" s="1"/>
  <c r="Z19" i="2"/>
  <c r="U19" i="2"/>
  <c r="B20" i="2"/>
  <c r="U20" i="2" s="1"/>
  <c r="X19" i="2"/>
  <c r="Q19" i="2" l="1"/>
  <c r="Q20" i="2" s="1"/>
  <c r="N19" i="2"/>
  <c r="T15" i="2"/>
  <c r="BA11" i="3"/>
  <c r="B61" i="3"/>
  <c r="BP14" i="1"/>
  <c r="BQ13" i="1"/>
  <c r="BA62" i="3" s="1"/>
  <c r="BR13" i="1"/>
  <c r="V18" i="2"/>
  <c r="R17" i="2"/>
  <c r="S17" i="2" s="1"/>
  <c r="Z20" i="2"/>
  <c r="B21" i="2"/>
  <c r="X20" i="2"/>
  <c r="N20" i="2" s="1"/>
  <c r="T16" i="2" l="1"/>
  <c r="B62" i="3"/>
  <c r="BA12" i="3"/>
  <c r="BP15" i="1"/>
  <c r="BR14" i="1"/>
  <c r="BQ14" i="1"/>
  <c r="BA63" i="3" s="1"/>
  <c r="V19" i="2"/>
  <c r="R18" i="2"/>
  <c r="S18" i="2" s="1"/>
  <c r="Z21" i="2"/>
  <c r="U21" i="2"/>
  <c r="B22" i="2"/>
  <c r="X21" i="2"/>
  <c r="Q21" i="2" l="1"/>
  <c r="N21" i="2"/>
  <c r="T17" i="2"/>
  <c r="B63" i="3"/>
  <c r="BA13" i="3"/>
  <c r="BP16" i="1"/>
  <c r="BQ15" i="1"/>
  <c r="BA64" i="3" s="1"/>
  <c r="BR15" i="1"/>
  <c r="V20" i="2"/>
  <c r="R19" i="2"/>
  <c r="S19" i="2" s="1"/>
  <c r="Z22" i="2"/>
  <c r="U22" i="2"/>
  <c r="B23" i="2"/>
  <c r="X22" i="2"/>
  <c r="Q22" i="2" l="1"/>
  <c r="N22" i="2"/>
  <c r="T18" i="2"/>
  <c r="B64" i="3"/>
  <c r="BA14" i="3"/>
  <c r="BR16" i="1"/>
  <c r="BQ16" i="1"/>
  <c r="BA65" i="3" s="1"/>
  <c r="V21" i="2"/>
  <c r="R20" i="2"/>
  <c r="S20" i="2" s="1"/>
  <c r="Z23" i="2"/>
  <c r="U23" i="2"/>
  <c r="B24" i="2"/>
  <c r="X23" i="2"/>
  <c r="Q23" i="2" l="1"/>
  <c r="N23" i="2"/>
  <c r="T19" i="2"/>
  <c r="B65" i="3"/>
  <c r="BA15" i="3"/>
  <c r="B4" i="3"/>
  <c r="V22" i="2"/>
  <c r="R21" i="2"/>
  <c r="S21" i="2" s="1"/>
  <c r="Z24" i="2"/>
  <c r="U24" i="2"/>
  <c r="B25" i="2"/>
  <c r="X24" i="2"/>
  <c r="Q24" i="2" l="1"/>
  <c r="N24" i="2"/>
  <c r="T20" i="2"/>
  <c r="V23" i="2"/>
  <c r="R22" i="2"/>
  <c r="S22" i="2" s="1"/>
  <c r="Z25" i="2"/>
  <c r="U25" i="2"/>
  <c r="B26" i="2"/>
  <c r="X25" i="2"/>
  <c r="Q25" i="2" l="1"/>
  <c r="N25" i="2"/>
  <c r="T21" i="2"/>
  <c r="V24" i="2"/>
  <c r="R23" i="2"/>
  <c r="S23" i="2" s="1"/>
  <c r="Z26" i="2"/>
  <c r="U26" i="2"/>
  <c r="B27" i="2"/>
  <c r="X26" i="2"/>
  <c r="Q26" i="2" l="1"/>
  <c r="N26" i="2"/>
  <c r="T22" i="2"/>
  <c r="V25" i="2"/>
  <c r="R24" i="2"/>
  <c r="S24" i="2" s="1"/>
  <c r="Z27" i="2"/>
  <c r="U27" i="2"/>
  <c r="B28" i="2"/>
  <c r="X27" i="2"/>
  <c r="Q27" i="2" l="1"/>
  <c r="N27" i="2"/>
  <c r="T23" i="2"/>
  <c r="V26" i="2"/>
  <c r="R25" i="2"/>
  <c r="S25" i="2" s="1"/>
  <c r="Z28" i="2"/>
  <c r="U28" i="2"/>
  <c r="B29" i="2"/>
  <c r="X28" i="2"/>
  <c r="Q28" i="2" l="1"/>
  <c r="N28" i="2"/>
  <c r="T24" i="2"/>
  <c r="V27" i="2"/>
  <c r="R26" i="2"/>
  <c r="S26" i="2" s="1"/>
  <c r="Z29" i="2"/>
  <c r="U29" i="2"/>
  <c r="B30" i="2"/>
  <c r="X29" i="2"/>
  <c r="Q29" i="2" l="1"/>
  <c r="N29" i="2"/>
  <c r="T25" i="2"/>
  <c r="V28" i="2"/>
  <c r="R27" i="2"/>
  <c r="S27" i="2" s="1"/>
  <c r="Z30" i="2"/>
  <c r="U30" i="2"/>
  <c r="B31" i="2"/>
  <c r="X30" i="2"/>
  <c r="Q30" i="2" l="1"/>
  <c r="N30" i="2"/>
  <c r="T26" i="2"/>
  <c r="V29" i="2"/>
  <c r="R28" i="2"/>
  <c r="S28" i="2" s="1"/>
  <c r="Z31" i="2"/>
  <c r="U31" i="2"/>
  <c r="B32" i="2"/>
  <c r="X31" i="2"/>
  <c r="Q31" i="2" l="1"/>
  <c r="N31" i="2"/>
  <c r="T27" i="2"/>
  <c r="V30" i="2"/>
  <c r="R29" i="2"/>
  <c r="S29" i="2" s="1"/>
  <c r="Z32" i="2"/>
  <c r="U32" i="2"/>
  <c r="B33" i="2"/>
  <c r="X32" i="2"/>
  <c r="Q32" i="2" l="1"/>
  <c r="N32" i="2"/>
  <c r="T28" i="2"/>
  <c r="V31" i="2"/>
  <c r="R30" i="2"/>
  <c r="S30" i="2" s="1"/>
  <c r="Z33" i="2"/>
  <c r="U33" i="2"/>
  <c r="B34" i="2"/>
  <c r="X33" i="2"/>
  <c r="Q33" i="2" l="1"/>
  <c r="N33" i="2"/>
  <c r="T29" i="2"/>
  <c r="V32" i="2"/>
  <c r="R31" i="2"/>
  <c r="S31" i="2" s="1"/>
  <c r="Z34" i="2"/>
  <c r="U34" i="2"/>
  <c r="B35" i="2"/>
  <c r="X34" i="2"/>
  <c r="Q34" i="2" l="1"/>
  <c r="N34" i="2"/>
  <c r="T30" i="2"/>
  <c r="V33" i="2"/>
  <c r="R32" i="2"/>
  <c r="S32" i="2" s="1"/>
  <c r="Z35" i="2"/>
  <c r="U35" i="2"/>
  <c r="B36" i="2"/>
  <c r="X35" i="2"/>
  <c r="Q35" i="2" l="1"/>
  <c r="N35" i="2"/>
  <c r="T31" i="2"/>
  <c r="V34" i="2"/>
  <c r="R33" i="2"/>
  <c r="S33" i="2" s="1"/>
  <c r="Z36" i="2"/>
  <c r="U36" i="2"/>
  <c r="B37" i="2"/>
  <c r="X36" i="2"/>
  <c r="Q36" i="2" l="1"/>
  <c r="N36" i="2"/>
  <c r="T32" i="2"/>
  <c r="V35" i="2"/>
  <c r="R34" i="2"/>
  <c r="S34" i="2" s="1"/>
  <c r="Z37" i="2"/>
  <c r="U37" i="2"/>
  <c r="B38" i="2"/>
  <c r="X37" i="2"/>
  <c r="Q37" i="2" l="1"/>
  <c r="N37" i="2"/>
  <c r="T33" i="2"/>
  <c r="V36" i="2"/>
  <c r="R35" i="2"/>
  <c r="S35" i="2" s="1"/>
  <c r="Z38" i="2"/>
  <c r="U38" i="2"/>
  <c r="B39" i="2"/>
  <c r="X38" i="2"/>
  <c r="Q38" i="2" l="1"/>
  <c r="N38" i="2"/>
  <c r="T34" i="2"/>
  <c r="V37" i="2"/>
  <c r="R36" i="2"/>
  <c r="S36" i="2" s="1"/>
  <c r="Z39" i="2"/>
  <c r="U39" i="2"/>
  <c r="B40" i="2"/>
  <c r="X39" i="2"/>
  <c r="Q39" i="2" l="1"/>
  <c r="N39" i="2"/>
  <c r="T35" i="2"/>
  <c r="V38" i="2"/>
  <c r="R37" i="2"/>
  <c r="S37" i="2" s="1"/>
  <c r="Z40" i="2"/>
  <c r="U40" i="2"/>
  <c r="B41" i="2"/>
  <c r="X40" i="2"/>
  <c r="Q40" i="2" l="1"/>
  <c r="N40" i="2"/>
  <c r="T36" i="2"/>
  <c r="V39" i="2"/>
  <c r="R38" i="2"/>
  <c r="S38" i="2" s="1"/>
  <c r="Z41" i="2"/>
  <c r="U41" i="2"/>
  <c r="B42" i="2"/>
  <c r="X41" i="2"/>
  <c r="Q41" i="2" l="1"/>
  <c r="N41" i="2"/>
  <c r="T37" i="2"/>
  <c r="V40" i="2"/>
  <c r="R39" i="2"/>
  <c r="S39" i="2" s="1"/>
  <c r="Z42" i="2"/>
  <c r="U42" i="2"/>
  <c r="B43" i="2"/>
  <c r="X42" i="2"/>
  <c r="Q42" i="2" l="1"/>
  <c r="N42" i="2"/>
  <c r="T38" i="2"/>
  <c r="V41" i="2"/>
  <c r="R40" i="2"/>
  <c r="S40" i="2" s="1"/>
  <c r="Z43" i="2"/>
  <c r="U43" i="2"/>
  <c r="B44" i="2"/>
  <c r="X43" i="2"/>
  <c r="Q43" i="2" l="1"/>
  <c r="N43" i="2"/>
  <c r="T39" i="2"/>
  <c r="V42" i="2"/>
  <c r="R41" i="2"/>
  <c r="S41" i="2" s="1"/>
  <c r="T40" i="2" s="1"/>
  <c r="Z44" i="2"/>
  <c r="U44" i="2"/>
  <c r="B45" i="2"/>
  <c r="X44" i="2"/>
  <c r="Q44" i="2" l="1"/>
  <c r="N44" i="2"/>
  <c r="X54" i="3"/>
  <c r="V43" i="2"/>
  <c r="R42" i="2"/>
  <c r="S42" i="2" s="1"/>
  <c r="T41" i="2" s="1"/>
  <c r="Z45" i="2"/>
  <c r="U45" i="2"/>
  <c r="B46" i="2"/>
  <c r="X45" i="2"/>
  <c r="Q45" i="2" l="1"/>
  <c r="N45" i="2"/>
  <c r="V44" i="2"/>
  <c r="R43" i="2"/>
  <c r="S43" i="2" s="1"/>
  <c r="T42" i="2" s="1"/>
  <c r="Z46" i="2"/>
  <c r="U46" i="2"/>
  <c r="B47" i="2"/>
  <c r="X46" i="2"/>
  <c r="Q46" i="2" l="1"/>
  <c r="N46" i="2"/>
  <c r="V45" i="2"/>
  <c r="R44" i="2"/>
  <c r="S44" i="2" s="1"/>
  <c r="Z47" i="2"/>
  <c r="U47" i="2"/>
  <c r="B48" i="2"/>
  <c r="X47" i="2"/>
  <c r="Q47" i="2" l="1"/>
  <c r="N47" i="2"/>
  <c r="V47" i="2" s="1"/>
  <c r="T43" i="2"/>
  <c r="V46" i="2"/>
  <c r="R45" i="2"/>
  <c r="S45" i="2" s="1"/>
  <c r="Z48" i="2"/>
  <c r="U48" i="2"/>
  <c r="B49" i="2"/>
  <c r="X48" i="2"/>
  <c r="Q48" i="2" l="1"/>
  <c r="N48" i="2"/>
  <c r="V48" i="2" s="1"/>
  <c r="T44" i="2"/>
  <c r="R46" i="2"/>
  <c r="S46" i="2" s="1"/>
  <c r="Z49" i="2"/>
  <c r="U49" i="2"/>
  <c r="B50" i="2"/>
  <c r="X49" i="2"/>
  <c r="Q49" i="2" l="1"/>
  <c r="N49" i="2"/>
  <c r="V49" i="2" s="1"/>
  <c r="T45" i="2"/>
  <c r="R47" i="2"/>
  <c r="S47" i="2" s="1"/>
  <c r="Z50" i="2"/>
  <c r="U50" i="2"/>
  <c r="B51" i="2"/>
  <c r="X50" i="2"/>
  <c r="Q50" i="2" l="1"/>
  <c r="N50" i="2"/>
  <c r="V50" i="2" s="1"/>
  <c r="T46" i="2"/>
  <c r="R48" i="2"/>
  <c r="S48" i="2" s="1"/>
  <c r="Z51" i="2"/>
  <c r="U51" i="2"/>
  <c r="B52" i="2"/>
  <c r="X51" i="2"/>
  <c r="Q51" i="2" l="1"/>
  <c r="N51" i="2"/>
  <c r="V51" i="2" s="1"/>
  <c r="T47" i="2"/>
  <c r="R49" i="2"/>
  <c r="S49" i="2" s="1"/>
  <c r="Z52" i="2"/>
  <c r="U52" i="2"/>
  <c r="B53" i="2"/>
  <c r="X52" i="2"/>
  <c r="Q52" i="2" l="1"/>
  <c r="N52" i="2"/>
  <c r="V52" i="2" s="1"/>
  <c r="T48" i="2"/>
  <c r="R50" i="2"/>
  <c r="S50" i="2" s="1"/>
  <c r="Z53" i="2"/>
  <c r="U53" i="2"/>
  <c r="B54" i="2"/>
  <c r="X53" i="2"/>
  <c r="Q53" i="2" l="1"/>
  <c r="N53" i="2"/>
  <c r="V53" i="2" s="1"/>
  <c r="T49" i="2"/>
  <c r="R51" i="2"/>
  <c r="S51" i="2" s="1"/>
  <c r="Z54" i="2"/>
  <c r="U54" i="2"/>
  <c r="B55" i="2"/>
  <c r="X54" i="2"/>
  <c r="Q54" i="2" l="1"/>
  <c r="N54" i="2"/>
  <c r="V54" i="2" s="1"/>
  <c r="T50" i="2"/>
  <c r="R52" i="2"/>
  <c r="S52" i="2" s="1"/>
  <c r="Z55" i="2"/>
  <c r="U55" i="2"/>
  <c r="B56" i="2"/>
  <c r="X55" i="2"/>
  <c r="Q55" i="2" l="1"/>
  <c r="N55" i="2"/>
  <c r="V55" i="2" s="1"/>
  <c r="T51" i="2"/>
  <c r="R53" i="2"/>
  <c r="S53" i="2" s="1"/>
  <c r="Z56" i="2"/>
  <c r="U56" i="2"/>
  <c r="B57" i="2"/>
  <c r="X56" i="2"/>
  <c r="Q56" i="2" l="1"/>
  <c r="N56" i="2"/>
  <c r="V56" i="2" s="1"/>
  <c r="T52" i="2"/>
  <c r="R54" i="2"/>
  <c r="S54" i="2" s="1"/>
  <c r="Z57" i="2"/>
  <c r="U57" i="2"/>
  <c r="B58" i="2"/>
  <c r="X57" i="2"/>
  <c r="Q57" i="2" l="1"/>
  <c r="N57" i="2"/>
  <c r="V57" i="2" s="1"/>
  <c r="T53" i="2"/>
  <c r="R55" i="2"/>
  <c r="S55" i="2" s="1"/>
  <c r="Z58" i="2"/>
  <c r="U58" i="2"/>
  <c r="B59" i="2"/>
  <c r="X58" i="2"/>
  <c r="Q58" i="2" l="1"/>
  <c r="N58" i="2"/>
  <c r="V58" i="2" s="1"/>
  <c r="T54" i="2"/>
  <c r="R56" i="2"/>
  <c r="S56" i="2" s="1"/>
  <c r="Z59" i="2"/>
  <c r="U59" i="2"/>
  <c r="B60" i="2"/>
  <c r="X59" i="2"/>
  <c r="Q59" i="2" l="1"/>
  <c r="N59" i="2"/>
  <c r="V59" i="2" s="1"/>
  <c r="T55" i="2"/>
  <c r="R57" i="2"/>
  <c r="S57" i="2" s="1"/>
  <c r="Z60" i="2"/>
  <c r="U60" i="2"/>
  <c r="B61" i="2"/>
  <c r="X60" i="2"/>
  <c r="Q60" i="2" l="1"/>
  <c r="N60" i="2"/>
  <c r="V60" i="2" s="1"/>
  <c r="T56" i="2"/>
  <c r="R58" i="2"/>
  <c r="S58" i="2" s="1"/>
  <c r="Z61" i="2"/>
  <c r="U61" i="2"/>
  <c r="B62" i="2"/>
  <c r="X61" i="2"/>
  <c r="Q61" i="2" l="1"/>
  <c r="N61" i="2"/>
  <c r="V61" i="2" s="1"/>
  <c r="T57" i="2"/>
  <c r="R59" i="2"/>
  <c r="S59" i="2" s="1"/>
  <c r="T58" i="2" s="1"/>
  <c r="Z62" i="2"/>
  <c r="U62" i="2"/>
  <c r="B63" i="2"/>
  <c r="X62" i="2"/>
  <c r="Q62" i="2" l="1"/>
  <c r="N62" i="2"/>
  <c r="V62" i="2" s="1"/>
  <c r="R60" i="2"/>
  <c r="S60" i="2" s="1"/>
  <c r="Z63" i="2"/>
  <c r="U63" i="2"/>
  <c r="B64" i="2"/>
  <c r="X63" i="2"/>
  <c r="Q63" i="2" l="1"/>
  <c r="N63" i="2"/>
  <c r="V63" i="2" s="1"/>
  <c r="T59" i="2"/>
  <c r="R61" i="2"/>
  <c r="S61" i="2" s="1"/>
  <c r="Z64" i="2"/>
  <c r="U64" i="2"/>
  <c r="B65" i="2"/>
  <c r="X64" i="2"/>
  <c r="Q64" i="2" l="1"/>
  <c r="N64" i="2"/>
  <c r="V64" i="2" s="1"/>
  <c r="T60" i="2"/>
  <c r="R62" i="2"/>
  <c r="S62" i="2" s="1"/>
  <c r="Z65" i="2"/>
  <c r="U65" i="2"/>
  <c r="B66" i="2"/>
  <c r="X65" i="2"/>
  <c r="Q65" i="2" l="1"/>
  <c r="N65" i="2"/>
  <c r="V65" i="2" s="1"/>
  <c r="T61" i="2"/>
  <c r="R63" i="2"/>
  <c r="S63" i="2" s="1"/>
  <c r="Z66" i="2"/>
  <c r="U66" i="2"/>
  <c r="B67" i="2"/>
  <c r="X66" i="2"/>
  <c r="Q66" i="2" l="1"/>
  <c r="N66" i="2"/>
  <c r="V66" i="2" s="1"/>
  <c r="T62" i="2"/>
  <c r="R64" i="2"/>
  <c r="S64" i="2" s="1"/>
  <c r="Z67" i="2"/>
  <c r="U67" i="2"/>
  <c r="B68" i="2"/>
  <c r="X67" i="2"/>
  <c r="Q67" i="2" l="1"/>
  <c r="N67" i="2"/>
  <c r="V67" i="2" s="1"/>
  <c r="T63" i="2"/>
  <c r="R65" i="2"/>
  <c r="S65" i="2" s="1"/>
  <c r="Z68" i="2"/>
  <c r="U68" i="2"/>
  <c r="B69" i="2"/>
  <c r="X68" i="2"/>
  <c r="Q68" i="2" l="1"/>
  <c r="N68" i="2"/>
  <c r="V68" i="2" s="1"/>
  <c r="T64" i="2"/>
  <c r="R66" i="2"/>
  <c r="S66" i="2" s="1"/>
  <c r="Z69" i="2"/>
  <c r="U69" i="2"/>
  <c r="B70" i="2"/>
  <c r="X69" i="2"/>
  <c r="Q69" i="2" l="1"/>
  <c r="N69" i="2"/>
  <c r="V69" i="2" s="1"/>
  <c r="T65" i="2"/>
  <c r="R67" i="2"/>
  <c r="S67" i="2" s="1"/>
  <c r="Z70" i="2"/>
  <c r="U70" i="2"/>
  <c r="B71" i="2"/>
  <c r="X70" i="2"/>
  <c r="Q70" i="2" l="1"/>
  <c r="N70" i="2"/>
  <c r="V70" i="2" s="1"/>
  <c r="T66" i="2"/>
  <c r="R68" i="2"/>
  <c r="S68" i="2" s="1"/>
  <c r="Z71" i="2"/>
  <c r="U71" i="2"/>
  <c r="B72" i="2"/>
  <c r="X71" i="2"/>
  <c r="Q71" i="2" l="1"/>
  <c r="N71" i="2"/>
  <c r="V71" i="2" s="1"/>
  <c r="T67" i="2"/>
  <c r="R69" i="2"/>
  <c r="S69" i="2" s="1"/>
  <c r="Z72" i="2"/>
  <c r="U72" i="2"/>
  <c r="B73" i="2"/>
  <c r="X72" i="2"/>
  <c r="Q72" i="2" l="1"/>
  <c r="N72" i="2"/>
  <c r="V72" i="2" s="1"/>
  <c r="T68" i="2"/>
  <c r="X55" i="3"/>
  <c r="R70" i="2"/>
  <c r="S70" i="2" s="1"/>
  <c r="Z73" i="2"/>
  <c r="U73" i="2"/>
  <c r="B74" i="2"/>
  <c r="X73" i="2"/>
  <c r="Q73" i="2" l="1"/>
  <c r="N73" i="2"/>
  <c r="V73" i="2" s="1"/>
  <c r="T69" i="2"/>
  <c r="R71" i="2"/>
  <c r="S71" i="2" s="1"/>
  <c r="Z74" i="2"/>
  <c r="U74" i="2"/>
  <c r="B75" i="2"/>
  <c r="X74" i="2"/>
  <c r="Q74" i="2" l="1"/>
  <c r="N74" i="2"/>
  <c r="V74" i="2" s="1"/>
  <c r="T70" i="2"/>
  <c r="R72" i="2"/>
  <c r="S72" i="2" s="1"/>
  <c r="Z75" i="2"/>
  <c r="U75" i="2"/>
  <c r="B76" i="2"/>
  <c r="X75" i="2"/>
  <c r="Q75" i="2" l="1"/>
  <c r="N75" i="2"/>
  <c r="V75" i="2" s="1"/>
  <c r="T71" i="2"/>
  <c r="R73" i="2"/>
  <c r="S73" i="2" s="1"/>
  <c r="Z76" i="2"/>
  <c r="U76" i="2"/>
  <c r="B77" i="2"/>
  <c r="X76" i="2"/>
  <c r="Q76" i="2" l="1"/>
  <c r="N76" i="2"/>
  <c r="V76" i="2" s="1"/>
  <c r="T72" i="2"/>
  <c r="R74" i="2"/>
  <c r="S74" i="2" s="1"/>
  <c r="Z77" i="2"/>
  <c r="U77" i="2"/>
  <c r="B78" i="2"/>
  <c r="X77" i="2"/>
  <c r="Q77" i="2" l="1"/>
  <c r="N77" i="2"/>
  <c r="V77" i="2" s="1"/>
  <c r="T73" i="2"/>
  <c r="R75" i="2"/>
  <c r="S75" i="2" s="1"/>
  <c r="Z78" i="2"/>
  <c r="U78" i="2"/>
  <c r="B79" i="2"/>
  <c r="X78" i="2"/>
  <c r="Q78" i="2" l="1"/>
  <c r="N78" i="2"/>
  <c r="V78" i="2" s="1"/>
  <c r="T74" i="2"/>
  <c r="R76" i="2"/>
  <c r="S76" i="2" s="1"/>
  <c r="Z79" i="2"/>
  <c r="U79" i="2"/>
  <c r="B80" i="2"/>
  <c r="X79" i="2"/>
  <c r="Q79" i="2" l="1"/>
  <c r="N79" i="2"/>
  <c r="V79" i="2" s="1"/>
  <c r="T75" i="2"/>
  <c r="R77" i="2"/>
  <c r="S77" i="2" s="1"/>
  <c r="Z80" i="2"/>
  <c r="U80" i="2"/>
  <c r="B81" i="2"/>
  <c r="X80" i="2"/>
  <c r="Q80" i="2" l="1"/>
  <c r="N80" i="2"/>
  <c r="V80" i="2" s="1"/>
  <c r="T76" i="2"/>
  <c r="R78" i="2"/>
  <c r="S78" i="2" s="1"/>
  <c r="Z81" i="2"/>
  <c r="U81" i="2"/>
  <c r="B82" i="2"/>
  <c r="X81" i="2"/>
  <c r="Q81" i="2" l="1"/>
  <c r="N81" i="2"/>
  <c r="V81" i="2" s="1"/>
  <c r="T77" i="2"/>
  <c r="R79" i="2"/>
  <c r="S79" i="2" s="1"/>
  <c r="Z82" i="2"/>
  <c r="U82" i="2"/>
  <c r="B83" i="2"/>
  <c r="X82" i="2"/>
  <c r="Q82" i="2" l="1"/>
  <c r="N82" i="2"/>
  <c r="V82" i="2" s="1"/>
  <c r="T78" i="2"/>
  <c r="R80" i="2"/>
  <c r="S80" i="2" s="1"/>
  <c r="Z83" i="2"/>
  <c r="U83" i="2"/>
  <c r="B84" i="2"/>
  <c r="X83" i="2"/>
  <c r="Q83" i="2" l="1"/>
  <c r="N83" i="2"/>
  <c r="V83" i="2" s="1"/>
  <c r="T79" i="2"/>
  <c r="R81" i="2"/>
  <c r="S81" i="2" s="1"/>
  <c r="Z84" i="2"/>
  <c r="U84" i="2"/>
  <c r="B85" i="2"/>
  <c r="X84" i="2"/>
  <c r="Q84" i="2" l="1"/>
  <c r="N84" i="2"/>
  <c r="V84" i="2" s="1"/>
  <c r="T80" i="2"/>
  <c r="R82" i="2"/>
  <c r="S82" i="2" s="1"/>
  <c r="Z85" i="2"/>
  <c r="U85" i="2"/>
  <c r="B86" i="2"/>
  <c r="X85" i="2"/>
  <c r="Q85" i="2" l="1"/>
  <c r="N85" i="2"/>
  <c r="V85" i="2" s="1"/>
  <c r="T81" i="2"/>
  <c r="R83" i="2"/>
  <c r="S83" i="2" s="1"/>
  <c r="Z86" i="2"/>
  <c r="U86" i="2"/>
  <c r="B87" i="2"/>
  <c r="X86" i="2"/>
  <c r="Q86" i="2" l="1"/>
  <c r="N86" i="2"/>
  <c r="V86" i="2" s="1"/>
  <c r="T82" i="2"/>
  <c r="R84" i="2"/>
  <c r="S84" i="2" s="1"/>
  <c r="Z87" i="2"/>
  <c r="U87" i="2"/>
  <c r="B88" i="2"/>
  <c r="X87" i="2"/>
  <c r="Q87" i="2" l="1"/>
  <c r="N87" i="2"/>
  <c r="V87" i="2" s="1"/>
  <c r="T83" i="2"/>
  <c r="R85" i="2"/>
  <c r="S85" i="2" s="1"/>
  <c r="Z88" i="2"/>
  <c r="U88" i="2"/>
  <c r="B89" i="2"/>
  <c r="X88" i="2"/>
  <c r="Q88" i="2" l="1"/>
  <c r="N88" i="2"/>
  <c r="V88" i="2" s="1"/>
  <c r="T84" i="2"/>
  <c r="R86" i="2"/>
  <c r="S86" i="2" s="1"/>
  <c r="Z89" i="2"/>
  <c r="U89" i="2"/>
  <c r="B90" i="2"/>
  <c r="X89" i="2"/>
  <c r="Q89" i="2" l="1"/>
  <c r="N89" i="2"/>
  <c r="V89" i="2" s="1"/>
  <c r="T85" i="2"/>
  <c r="R87" i="2"/>
  <c r="S87" i="2" s="1"/>
  <c r="Z90" i="2"/>
  <c r="U90" i="2"/>
  <c r="B91" i="2"/>
  <c r="X90" i="2"/>
  <c r="Q90" i="2" l="1"/>
  <c r="N90" i="2"/>
  <c r="V90" i="2" s="1"/>
  <c r="T86" i="2"/>
  <c r="R88" i="2"/>
  <c r="S88" i="2" s="1"/>
  <c r="Z91" i="2"/>
  <c r="U91" i="2"/>
  <c r="B92" i="2"/>
  <c r="X91" i="2"/>
  <c r="Q91" i="2" l="1"/>
  <c r="N91" i="2"/>
  <c r="V91" i="2" s="1"/>
  <c r="T87" i="2"/>
  <c r="R89" i="2"/>
  <c r="S89" i="2" s="1"/>
  <c r="Z92" i="2"/>
  <c r="U92" i="2"/>
  <c r="B93" i="2"/>
  <c r="X92" i="2"/>
  <c r="Q92" i="2" l="1"/>
  <c r="N92" i="2"/>
  <c r="V92" i="2" s="1"/>
  <c r="T88" i="2"/>
  <c r="R90" i="2"/>
  <c r="S90" i="2" s="1"/>
  <c r="Z93" i="2"/>
  <c r="U93" i="2"/>
  <c r="B94" i="2"/>
  <c r="X93" i="2"/>
  <c r="Q93" i="2" l="1"/>
  <c r="N93" i="2"/>
  <c r="V93" i="2" s="1"/>
  <c r="T89" i="2"/>
  <c r="R91" i="2"/>
  <c r="S91" i="2" s="1"/>
  <c r="Z94" i="2"/>
  <c r="U94" i="2"/>
  <c r="B95" i="2"/>
  <c r="X94" i="2"/>
  <c r="Q94" i="2" l="1"/>
  <c r="N94" i="2"/>
  <c r="V94" i="2" s="1"/>
  <c r="T90" i="2"/>
  <c r="R92" i="2"/>
  <c r="S92" i="2" s="1"/>
  <c r="T91" i="2" s="1"/>
  <c r="Z95" i="2"/>
  <c r="U95" i="2"/>
  <c r="B96" i="2"/>
  <c r="X95" i="2"/>
  <c r="Q95" i="2" l="1"/>
  <c r="N95" i="2"/>
  <c r="V95" i="2" s="1"/>
  <c r="R93" i="2"/>
  <c r="S93" i="2" s="1"/>
  <c r="Z96" i="2"/>
  <c r="U96" i="2"/>
  <c r="B97" i="2"/>
  <c r="X96" i="2"/>
  <c r="Q96" i="2" l="1"/>
  <c r="N96" i="2"/>
  <c r="V96" i="2" s="1"/>
  <c r="T92" i="2"/>
  <c r="R94" i="2"/>
  <c r="S94" i="2" s="1"/>
  <c r="Z97" i="2"/>
  <c r="U97" i="2"/>
  <c r="B98" i="2"/>
  <c r="X97" i="2"/>
  <c r="Q97" i="2" l="1"/>
  <c r="N97" i="2"/>
  <c r="V97" i="2" s="1"/>
  <c r="T93" i="2"/>
  <c r="R95" i="2"/>
  <c r="S95" i="2" s="1"/>
  <c r="T94" i="2" s="1"/>
  <c r="Z98" i="2"/>
  <c r="U98" i="2"/>
  <c r="B99" i="2"/>
  <c r="X98" i="2"/>
  <c r="Q98" i="2" l="1"/>
  <c r="N98" i="2"/>
  <c r="V98" i="2" s="1"/>
  <c r="R96" i="2"/>
  <c r="S96" i="2" s="1"/>
  <c r="Z99" i="2"/>
  <c r="U99" i="2"/>
  <c r="B100" i="2"/>
  <c r="X99" i="2"/>
  <c r="Q99" i="2" l="1"/>
  <c r="N99" i="2"/>
  <c r="V99" i="2" s="1"/>
  <c r="T95" i="2"/>
  <c r="R97" i="2"/>
  <c r="S97" i="2" s="1"/>
  <c r="T96" i="2" s="1"/>
  <c r="Z100" i="2"/>
  <c r="U100" i="2"/>
  <c r="B101" i="2"/>
  <c r="X100" i="2"/>
  <c r="Q100" i="2" l="1"/>
  <c r="N100" i="2"/>
  <c r="V100" i="2" s="1"/>
  <c r="R98" i="2"/>
  <c r="S98" i="2" s="1"/>
  <c r="Z101" i="2"/>
  <c r="U101" i="2"/>
  <c r="B102" i="2"/>
  <c r="X101" i="2"/>
  <c r="Q101" i="2" l="1"/>
  <c r="N101" i="2"/>
  <c r="V101" i="2" s="1"/>
  <c r="T97" i="2"/>
  <c r="R99" i="2"/>
  <c r="S99" i="2" s="1"/>
  <c r="Z102" i="2"/>
  <c r="U102" i="2"/>
  <c r="B103" i="2"/>
  <c r="X102" i="2"/>
  <c r="Q102" i="2" l="1"/>
  <c r="N102" i="2"/>
  <c r="V102" i="2" s="1"/>
  <c r="T98" i="2"/>
  <c r="R100" i="2"/>
  <c r="S100" i="2" s="1"/>
  <c r="Z103" i="2"/>
  <c r="U103" i="2"/>
  <c r="B104" i="2"/>
  <c r="X103" i="2"/>
  <c r="Q103" i="2" l="1"/>
  <c r="N103" i="2"/>
  <c r="V103" i="2" s="1"/>
  <c r="T99" i="2"/>
  <c r="X56" i="3"/>
  <c r="R101" i="2"/>
  <c r="S101" i="2" s="1"/>
  <c r="Z104" i="2"/>
  <c r="U104" i="2"/>
  <c r="B105" i="2"/>
  <c r="X104" i="2"/>
  <c r="Q104" i="2" l="1"/>
  <c r="N104" i="2"/>
  <c r="T100" i="2"/>
  <c r="R102" i="2"/>
  <c r="S102" i="2" s="1"/>
  <c r="Z105" i="2"/>
  <c r="U105" i="2"/>
  <c r="B106" i="2"/>
  <c r="X105" i="2"/>
  <c r="Q105" i="2" l="1"/>
  <c r="N105" i="2"/>
  <c r="V105" i="2" s="1"/>
  <c r="T101" i="2"/>
  <c r="R103" i="2"/>
  <c r="S103" i="2" s="1"/>
  <c r="V104" i="2"/>
  <c r="Z106" i="2"/>
  <c r="U106" i="2"/>
  <c r="B107" i="2"/>
  <c r="X106" i="2"/>
  <c r="Q106" i="2" l="1"/>
  <c r="N106" i="2"/>
  <c r="T102" i="2"/>
  <c r="R104" i="2"/>
  <c r="S104" i="2" s="1"/>
  <c r="Z107" i="2"/>
  <c r="U107" i="2"/>
  <c r="B108" i="2"/>
  <c r="X107" i="2"/>
  <c r="R105" i="2" l="1"/>
  <c r="S105" i="2" s="1"/>
  <c r="T104" i="2" s="1"/>
  <c r="T103" i="2"/>
  <c r="Q107" i="2"/>
  <c r="N107" i="2"/>
  <c r="V107" i="2" s="1"/>
  <c r="V106" i="2"/>
  <c r="Z108" i="2"/>
  <c r="U108" i="2"/>
  <c r="B109" i="2"/>
  <c r="X108" i="2"/>
  <c r="R106" i="2" l="1"/>
  <c r="S106" i="2" s="1"/>
  <c r="T105" i="2" s="1"/>
  <c r="Q108" i="2"/>
  <c r="N108" i="2"/>
  <c r="Z109" i="2"/>
  <c r="U109" i="2"/>
  <c r="B110" i="2"/>
  <c r="X109" i="2"/>
  <c r="R107" i="2" l="1"/>
  <c r="S107" i="2" s="1"/>
  <c r="T106" i="2" s="1"/>
  <c r="Q109" i="2"/>
  <c r="N109" i="2"/>
  <c r="R108" i="2"/>
  <c r="S108" i="2" s="1"/>
  <c r="V108" i="2"/>
  <c r="Z110" i="2"/>
  <c r="U110" i="2"/>
  <c r="B111" i="2"/>
  <c r="X110" i="2"/>
  <c r="Q110" i="2" l="1"/>
  <c r="N110" i="2"/>
  <c r="T107" i="2"/>
  <c r="R109" i="2"/>
  <c r="S109" i="2" s="1"/>
  <c r="V109" i="2"/>
  <c r="Z111" i="2"/>
  <c r="U111" i="2"/>
  <c r="B112" i="2"/>
  <c r="X111" i="2"/>
  <c r="Q111" i="2" l="1"/>
  <c r="N111" i="2"/>
  <c r="T108" i="2"/>
  <c r="R110" i="2"/>
  <c r="S110" i="2" s="1"/>
  <c r="V110" i="2"/>
  <c r="Z112" i="2"/>
  <c r="U112" i="2"/>
  <c r="B113" i="2"/>
  <c r="X112" i="2"/>
  <c r="Q112" i="2" l="1"/>
  <c r="N112" i="2"/>
  <c r="T109" i="2"/>
  <c r="R111" i="2"/>
  <c r="S111" i="2" s="1"/>
  <c r="V111" i="2"/>
  <c r="Z113" i="2"/>
  <c r="U113" i="2"/>
  <c r="B114" i="2"/>
  <c r="X113" i="2"/>
  <c r="Q113" i="2" l="1"/>
  <c r="N113" i="2"/>
  <c r="T110" i="2"/>
  <c r="R112" i="2"/>
  <c r="S112" i="2" s="1"/>
  <c r="V112" i="2"/>
  <c r="Z114" i="2"/>
  <c r="U114" i="2"/>
  <c r="B115" i="2"/>
  <c r="X114" i="2"/>
  <c r="Q114" i="2" l="1"/>
  <c r="N114" i="2"/>
  <c r="T111" i="2"/>
  <c r="R113" i="2"/>
  <c r="S113" i="2" s="1"/>
  <c r="V113" i="2"/>
  <c r="Z115" i="2"/>
  <c r="U115" i="2"/>
  <c r="B116" i="2"/>
  <c r="X115" i="2"/>
  <c r="Q115" i="2" l="1"/>
  <c r="N115" i="2"/>
  <c r="T112" i="2"/>
  <c r="R114" i="2"/>
  <c r="S114" i="2" s="1"/>
  <c r="V114" i="2"/>
  <c r="Z116" i="2"/>
  <c r="U116" i="2"/>
  <c r="B117" i="2"/>
  <c r="X116" i="2"/>
  <c r="Q116" i="2" l="1"/>
  <c r="N116" i="2"/>
  <c r="T113" i="2"/>
  <c r="R115" i="2"/>
  <c r="S115" i="2" s="1"/>
  <c r="V115" i="2"/>
  <c r="Z117" i="2"/>
  <c r="U117" i="2"/>
  <c r="B118" i="2"/>
  <c r="X117" i="2"/>
  <c r="Q117" i="2" l="1"/>
  <c r="N117" i="2"/>
  <c r="T114" i="2"/>
  <c r="R116" i="2"/>
  <c r="S116" i="2" s="1"/>
  <c r="V116" i="2"/>
  <c r="Z118" i="2"/>
  <c r="U118" i="2"/>
  <c r="B119" i="2"/>
  <c r="X118" i="2"/>
  <c r="Q118" i="2" l="1"/>
  <c r="N118" i="2"/>
  <c r="T115" i="2"/>
  <c r="R117" i="2"/>
  <c r="S117" i="2" s="1"/>
  <c r="V117" i="2"/>
  <c r="Z119" i="2"/>
  <c r="U119" i="2"/>
  <c r="B120" i="2"/>
  <c r="X119" i="2"/>
  <c r="Q119" i="2" l="1"/>
  <c r="N119" i="2"/>
  <c r="T116" i="2"/>
  <c r="R118" i="2"/>
  <c r="S118" i="2" s="1"/>
  <c r="V118" i="2"/>
  <c r="Z120" i="2"/>
  <c r="U120" i="2"/>
  <c r="B121" i="2"/>
  <c r="X120" i="2"/>
  <c r="Q120" i="2" l="1"/>
  <c r="N120" i="2"/>
  <c r="T117" i="2"/>
  <c r="R119" i="2"/>
  <c r="S119" i="2" s="1"/>
  <c r="V119" i="2"/>
  <c r="Z121" i="2"/>
  <c r="U121" i="2"/>
  <c r="B122" i="2"/>
  <c r="X121" i="2"/>
  <c r="Q121" i="2" l="1"/>
  <c r="N121" i="2"/>
  <c r="T118" i="2"/>
  <c r="R120" i="2"/>
  <c r="S120" i="2" s="1"/>
  <c r="V120" i="2"/>
  <c r="Z122" i="2"/>
  <c r="U122" i="2"/>
  <c r="B123" i="2"/>
  <c r="X122" i="2"/>
  <c r="Q122" i="2" l="1"/>
  <c r="N122" i="2"/>
  <c r="T119" i="2"/>
  <c r="R121" i="2"/>
  <c r="S121" i="2" s="1"/>
  <c r="V121" i="2"/>
  <c r="Z123" i="2"/>
  <c r="U123" i="2"/>
  <c r="B124" i="2"/>
  <c r="X123" i="2"/>
  <c r="Q123" i="2" l="1"/>
  <c r="N123" i="2"/>
  <c r="T120" i="2"/>
  <c r="R122" i="2"/>
  <c r="S122" i="2" s="1"/>
  <c r="V122" i="2"/>
  <c r="Z124" i="2"/>
  <c r="U124" i="2"/>
  <c r="B125" i="2"/>
  <c r="X124" i="2"/>
  <c r="Q124" i="2" l="1"/>
  <c r="N124" i="2"/>
  <c r="T121" i="2"/>
  <c r="R123" i="2"/>
  <c r="S123" i="2" s="1"/>
  <c r="V123" i="2"/>
  <c r="Z125" i="2"/>
  <c r="U125" i="2"/>
  <c r="B126" i="2"/>
  <c r="X125" i="2"/>
  <c r="Q125" i="2" l="1"/>
  <c r="N125" i="2"/>
  <c r="T122" i="2"/>
  <c r="R124" i="2"/>
  <c r="S124" i="2" s="1"/>
  <c r="V124" i="2"/>
  <c r="Z126" i="2"/>
  <c r="U126" i="2"/>
  <c r="B127" i="2"/>
  <c r="X126" i="2"/>
  <c r="Q126" i="2" l="1"/>
  <c r="N126" i="2"/>
  <c r="T123" i="2"/>
  <c r="R125" i="2"/>
  <c r="S125" i="2" s="1"/>
  <c r="V125" i="2"/>
  <c r="Z127" i="2"/>
  <c r="U127" i="2"/>
  <c r="B128" i="2"/>
  <c r="X127" i="2"/>
  <c r="Q127" i="2" l="1"/>
  <c r="N127" i="2"/>
  <c r="T124" i="2"/>
  <c r="R126" i="2"/>
  <c r="S126" i="2" s="1"/>
  <c r="V126" i="2"/>
  <c r="Z128" i="2"/>
  <c r="U128" i="2"/>
  <c r="B129" i="2"/>
  <c r="X128" i="2"/>
  <c r="Q128" i="2" l="1"/>
  <c r="N128" i="2"/>
  <c r="T125" i="2"/>
  <c r="R127" i="2"/>
  <c r="S127" i="2" s="1"/>
  <c r="V127" i="2"/>
  <c r="Z129" i="2"/>
  <c r="U129" i="2"/>
  <c r="B130" i="2"/>
  <c r="X129" i="2"/>
  <c r="Q129" i="2" l="1"/>
  <c r="N129" i="2"/>
  <c r="T126" i="2"/>
  <c r="R128" i="2"/>
  <c r="S128" i="2" s="1"/>
  <c r="V128" i="2"/>
  <c r="Z130" i="2"/>
  <c r="U130" i="2"/>
  <c r="B131" i="2"/>
  <c r="X130" i="2"/>
  <c r="Q130" i="2" l="1"/>
  <c r="N130" i="2"/>
  <c r="T127" i="2"/>
  <c r="R129" i="2"/>
  <c r="S129" i="2" s="1"/>
  <c r="V129" i="2"/>
  <c r="Z131" i="2"/>
  <c r="U131" i="2"/>
  <c r="B132" i="2"/>
  <c r="X131" i="2"/>
  <c r="Q131" i="2" l="1"/>
  <c r="N131" i="2"/>
  <c r="V131" i="2" s="1"/>
  <c r="T128" i="2"/>
  <c r="R130" i="2"/>
  <c r="S130" i="2" s="1"/>
  <c r="V130" i="2"/>
  <c r="Z132" i="2"/>
  <c r="U132" i="2"/>
  <c r="B133" i="2"/>
  <c r="X132" i="2"/>
  <c r="Q132" i="2" l="1"/>
  <c r="N132" i="2"/>
  <c r="T129" i="2"/>
  <c r="X57" i="3"/>
  <c r="R131" i="2"/>
  <c r="S131" i="2" s="1"/>
  <c r="Z133" i="2"/>
  <c r="U133" i="2"/>
  <c r="B134" i="2"/>
  <c r="X133" i="2"/>
  <c r="Q133" i="2" l="1"/>
  <c r="N133" i="2"/>
  <c r="V133" i="2" s="1"/>
  <c r="T130" i="2"/>
  <c r="R132" i="2"/>
  <c r="S132" i="2" s="1"/>
  <c r="V132" i="2"/>
  <c r="Z134" i="2"/>
  <c r="U134" i="2"/>
  <c r="B135" i="2"/>
  <c r="X134" i="2"/>
  <c r="Q134" i="2" l="1"/>
  <c r="N134" i="2"/>
  <c r="T131" i="2"/>
  <c r="R133" i="2"/>
  <c r="S133" i="2" s="1"/>
  <c r="Z135" i="2"/>
  <c r="U135" i="2"/>
  <c r="B136" i="2"/>
  <c r="X135" i="2"/>
  <c r="Q135" i="2" l="1"/>
  <c r="N135" i="2"/>
  <c r="V135" i="2" s="1"/>
  <c r="T132" i="2"/>
  <c r="R134" i="2"/>
  <c r="S134" i="2" s="1"/>
  <c r="V134" i="2"/>
  <c r="Z136" i="2"/>
  <c r="U136" i="2"/>
  <c r="B137" i="2"/>
  <c r="X136" i="2"/>
  <c r="Q136" i="2" l="1"/>
  <c r="N136" i="2"/>
  <c r="T133" i="2"/>
  <c r="R135" i="2"/>
  <c r="S135" i="2" s="1"/>
  <c r="Z137" i="2"/>
  <c r="U137" i="2"/>
  <c r="B138" i="2"/>
  <c r="X137" i="2"/>
  <c r="Q137" i="2" l="1"/>
  <c r="N137" i="2"/>
  <c r="V137" i="2" s="1"/>
  <c r="T134" i="2"/>
  <c r="R136" i="2"/>
  <c r="S136" i="2" s="1"/>
  <c r="V136" i="2"/>
  <c r="Z138" i="2"/>
  <c r="U138" i="2"/>
  <c r="B139" i="2"/>
  <c r="X138" i="2"/>
  <c r="Q138" i="2" l="1"/>
  <c r="N138" i="2"/>
  <c r="T135" i="2"/>
  <c r="R137" i="2"/>
  <c r="S137" i="2" s="1"/>
  <c r="Z139" i="2"/>
  <c r="U139" i="2"/>
  <c r="B140" i="2"/>
  <c r="X139" i="2"/>
  <c r="Q139" i="2" l="1"/>
  <c r="N139" i="2"/>
  <c r="V139" i="2" s="1"/>
  <c r="T136" i="2"/>
  <c r="R138" i="2"/>
  <c r="S138" i="2" s="1"/>
  <c r="V138" i="2"/>
  <c r="Z140" i="2"/>
  <c r="U140" i="2"/>
  <c r="B141" i="2"/>
  <c r="X140" i="2"/>
  <c r="Q140" i="2" l="1"/>
  <c r="N140" i="2"/>
  <c r="T137" i="2"/>
  <c r="R139" i="2"/>
  <c r="S139" i="2" s="1"/>
  <c r="Z141" i="2"/>
  <c r="U141" i="2"/>
  <c r="B142" i="2"/>
  <c r="X141" i="2"/>
  <c r="Q141" i="2" l="1"/>
  <c r="N141" i="2"/>
  <c r="T138" i="2"/>
  <c r="R140" i="2"/>
  <c r="S140" i="2" s="1"/>
  <c r="V140" i="2"/>
  <c r="Z142" i="2"/>
  <c r="U142" i="2"/>
  <c r="B143" i="2"/>
  <c r="X142" i="2"/>
  <c r="Q142" i="2" l="1"/>
  <c r="N142" i="2"/>
  <c r="T139" i="2"/>
  <c r="R141" i="2"/>
  <c r="S141" i="2" s="1"/>
  <c r="V141" i="2"/>
  <c r="Z143" i="2"/>
  <c r="U143" i="2"/>
  <c r="B144" i="2"/>
  <c r="X143" i="2"/>
  <c r="Q143" i="2" l="1"/>
  <c r="N143" i="2"/>
  <c r="T140" i="2"/>
  <c r="R142" i="2"/>
  <c r="S142" i="2" s="1"/>
  <c r="V142" i="2"/>
  <c r="Z144" i="2"/>
  <c r="U144" i="2"/>
  <c r="B145" i="2"/>
  <c r="X144" i="2"/>
  <c r="Q144" i="2" l="1"/>
  <c r="N144" i="2"/>
  <c r="T141" i="2"/>
  <c r="R143" i="2"/>
  <c r="S143" i="2" s="1"/>
  <c r="V143" i="2"/>
  <c r="Z145" i="2"/>
  <c r="U145" i="2"/>
  <c r="B146" i="2"/>
  <c r="X145" i="2"/>
  <c r="Q145" i="2" l="1"/>
  <c r="N145" i="2"/>
  <c r="T142" i="2"/>
  <c r="R144" i="2"/>
  <c r="S144" i="2" s="1"/>
  <c r="V144" i="2"/>
  <c r="Z146" i="2"/>
  <c r="U146" i="2"/>
  <c r="B147" i="2"/>
  <c r="X146" i="2"/>
  <c r="Q146" i="2" l="1"/>
  <c r="N146" i="2"/>
  <c r="T143" i="2"/>
  <c r="R145" i="2"/>
  <c r="S145" i="2" s="1"/>
  <c r="V145" i="2"/>
  <c r="Z147" i="2"/>
  <c r="U147" i="2"/>
  <c r="B148" i="2"/>
  <c r="X147" i="2"/>
  <c r="Q147" i="2" l="1"/>
  <c r="N147" i="2"/>
  <c r="T144" i="2"/>
  <c r="R146" i="2"/>
  <c r="S146" i="2" s="1"/>
  <c r="V146" i="2"/>
  <c r="Z148" i="2"/>
  <c r="U148" i="2"/>
  <c r="B149" i="2"/>
  <c r="X148" i="2"/>
  <c r="Q148" i="2" l="1"/>
  <c r="N148" i="2"/>
  <c r="T145" i="2"/>
  <c r="R147" i="2"/>
  <c r="S147" i="2" s="1"/>
  <c r="V147" i="2"/>
  <c r="Z149" i="2"/>
  <c r="U149" i="2"/>
  <c r="B150" i="2"/>
  <c r="X149" i="2"/>
  <c r="Q149" i="2" l="1"/>
  <c r="N149" i="2"/>
  <c r="T146" i="2"/>
  <c r="R148" i="2"/>
  <c r="S148" i="2" s="1"/>
  <c r="V148" i="2"/>
  <c r="Z150" i="2"/>
  <c r="U150" i="2"/>
  <c r="B151" i="2"/>
  <c r="X150" i="2"/>
  <c r="Q150" i="2" l="1"/>
  <c r="N150" i="2"/>
  <c r="T147" i="2"/>
  <c r="R149" i="2"/>
  <c r="S149" i="2" s="1"/>
  <c r="V149" i="2"/>
  <c r="Z151" i="2"/>
  <c r="U151" i="2"/>
  <c r="B152" i="2"/>
  <c r="X151" i="2"/>
  <c r="Q151" i="2" l="1"/>
  <c r="N151" i="2"/>
  <c r="T148" i="2"/>
  <c r="R150" i="2"/>
  <c r="S150" i="2" s="1"/>
  <c r="V150" i="2"/>
  <c r="Z152" i="2"/>
  <c r="U152" i="2"/>
  <c r="B153" i="2"/>
  <c r="X152" i="2"/>
  <c r="Q152" i="2" l="1"/>
  <c r="N152" i="2"/>
  <c r="T149" i="2"/>
  <c r="R151" i="2"/>
  <c r="S151" i="2" s="1"/>
  <c r="V151" i="2"/>
  <c r="Z153" i="2"/>
  <c r="U153" i="2"/>
  <c r="B154" i="2"/>
  <c r="X153" i="2"/>
  <c r="Q153" i="2" l="1"/>
  <c r="N153" i="2"/>
  <c r="T150" i="2"/>
  <c r="R152" i="2"/>
  <c r="S152" i="2" s="1"/>
  <c r="V152" i="2"/>
  <c r="Z154" i="2"/>
  <c r="U154" i="2"/>
  <c r="B155" i="2"/>
  <c r="X154" i="2"/>
  <c r="Q154" i="2" l="1"/>
  <c r="N154" i="2"/>
  <c r="T151" i="2"/>
  <c r="R153" i="2"/>
  <c r="S153" i="2" s="1"/>
  <c r="V153" i="2"/>
  <c r="Z155" i="2"/>
  <c r="U155" i="2"/>
  <c r="B156" i="2"/>
  <c r="X155" i="2"/>
  <c r="Q155" i="2" l="1"/>
  <c r="N155" i="2"/>
  <c r="T152" i="2"/>
  <c r="R154" i="2"/>
  <c r="S154" i="2" s="1"/>
  <c r="V154" i="2"/>
  <c r="Z156" i="2"/>
  <c r="U156" i="2"/>
  <c r="B157" i="2"/>
  <c r="X156" i="2"/>
  <c r="Q156" i="2" l="1"/>
  <c r="N156" i="2"/>
  <c r="T153" i="2"/>
  <c r="R155" i="2"/>
  <c r="S155" i="2" s="1"/>
  <c r="V155" i="2"/>
  <c r="Z157" i="2"/>
  <c r="U157" i="2"/>
  <c r="B158" i="2"/>
  <c r="X157" i="2"/>
  <c r="Q157" i="2" l="1"/>
  <c r="N157" i="2"/>
  <c r="T154" i="2"/>
  <c r="R156" i="2"/>
  <c r="S156" i="2" s="1"/>
  <c r="V156" i="2"/>
  <c r="Z158" i="2"/>
  <c r="U158" i="2"/>
  <c r="B159" i="2"/>
  <c r="X158" i="2"/>
  <c r="Q158" i="2" l="1"/>
  <c r="N158" i="2"/>
  <c r="T155" i="2"/>
  <c r="R157" i="2"/>
  <c r="S157" i="2" s="1"/>
  <c r="V157" i="2"/>
  <c r="Z159" i="2"/>
  <c r="U159" i="2"/>
  <c r="B160" i="2"/>
  <c r="X159" i="2"/>
  <c r="Q159" i="2" l="1"/>
  <c r="N159" i="2"/>
  <c r="T156" i="2"/>
  <c r="R158" i="2"/>
  <c r="S158" i="2" s="1"/>
  <c r="V158" i="2"/>
  <c r="Z160" i="2"/>
  <c r="U160" i="2"/>
  <c r="B161" i="2"/>
  <c r="X160" i="2"/>
  <c r="Q160" i="2" l="1"/>
  <c r="N160" i="2"/>
  <c r="T157" i="2"/>
  <c r="R159" i="2"/>
  <c r="S159" i="2" s="1"/>
  <c r="V159" i="2"/>
  <c r="Z161" i="2"/>
  <c r="U161" i="2"/>
  <c r="B162" i="2"/>
  <c r="X161" i="2"/>
  <c r="Q161" i="2" l="1"/>
  <c r="N161" i="2"/>
  <c r="T158" i="2"/>
  <c r="R160" i="2"/>
  <c r="S160" i="2" s="1"/>
  <c r="V160" i="2"/>
  <c r="Z162" i="2"/>
  <c r="U162" i="2"/>
  <c r="B163" i="2"/>
  <c r="X162" i="2"/>
  <c r="Q162" i="2" l="1"/>
  <c r="N162" i="2"/>
  <c r="V162" i="2" s="1"/>
  <c r="T159" i="2"/>
  <c r="R161" i="2"/>
  <c r="S161" i="2" s="1"/>
  <c r="V161" i="2"/>
  <c r="Z163" i="2"/>
  <c r="U163" i="2"/>
  <c r="B164" i="2"/>
  <c r="X163" i="2"/>
  <c r="Q163" i="2" l="1"/>
  <c r="N163" i="2"/>
  <c r="X58" i="3"/>
  <c r="T160" i="2"/>
  <c r="R162" i="2"/>
  <c r="S162" i="2" s="1"/>
  <c r="Z164" i="2"/>
  <c r="U164" i="2"/>
  <c r="B165" i="2"/>
  <c r="X164" i="2"/>
  <c r="Q164" i="2" l="1"/>
  <c r="N164" i="2"/>
  <c r="V164" i="2" s="1"/>
  <c r="T161" i="2"/>
  <c r="R163" i="2"/>
  <c r="S163" i="2" s="1"/>
  <c r="V163" i="2"/>
  <c r="Z165" i="2"/>
  <c r="U165" i="2"/>
  <c r="B166" i="2"/>
  <c r="X165" i="2"/>
  <c r="Q165" i="2" l="1"/>
  <c r="N165" i="2"/>
  <c r="T162" i="2"/>
  <c r="R164" i="2"/>
  <c r="S164" i="2" s="1"/>
  <c r="Z166" i="2"/>
  <c r="U166" i="2"/>
  <c r="B167" i="2"/>
  <c r="X166" i="2"/>
  <c r="Q166" i="2" l="1"/>
  <c r="N166" i="2"/>
  <c r="V166" i="2" s="1"/>
  <c r="T163" i="2"/>
  <c r="R165" i="2"/>
  <c r="S165" i="2" s="1"/>
  <c r="V165" i="2"/>
  <c r="Z167" i="2"/>
  <c r="U167" i="2"/>
  <c r="B168" i="2"/>
  <c r="X167" i="2"/>
  <c r="Q167" i="2" l="1"/>
  <c r="N167" i="2"/>
  <c r="T164" i="2"/>
  <c r="R166" i="2"/>
  <c r="S166" i="2" s="1"/>
  <c r="Z168" i="2"/>
  <c r="U168" i="2"/>
  <c r="B169" i="2"/>
  <c r="X168" i="2"/>
  <c r="Q168" i="2" l="1"/>
  <c r="N168" i="2"/>
  <c r="V168" i="2" s="1"/>
  <c r="T165" i="2"/>
  <c r="R167" i="2"/>
  <c r="S167" i="2" s="1"/>
  <c r="V167" i="2"/>
  <c r="Z169" i="2"/>
  <c r="U169" i="2"/>
  <c r="B170" i="2"/>
  <c r="X169" i="2"/>
  <c r="Q169" i="2" l="1"/>
  <c r="N169" i="2"/>
  <c r="T166" i="2"/>
  <c r="R168" i="2"/>
  <c r="S168" i="2" s="1"/>
  <c r="Z170" i="2"/>
  <c r="U170" i="2"/>
  <c r="B171" i="2"/>
  <c r="X170" i="2"/>
  <c r="Q170" i="2" l="1"/>
  <c r="N170" i="2"/>
  <c r="V170" i="2" s="1"/>
  <c r="T167" i="2"/>
  <c r="R169" i="2"/>
  <c r="S169" i="2" s="1"/>
  <c r="V169" i="2"/>
  <c r="Z171" i="2"/>
  <c r="U171" i="2"/>
  <c r="B172" i="2"/>
  <c r="X171" i="2"/>
  <c r="Q171" i="2" l="1"/>
  <c r="N171" i="2"/>
  <c r="T168" i="2"/>
  <c r="R170" i="2"/>
  <c r="S170" i="2" s="1"/>
  <c r="Z172" i="2"/>
  <c r="U172" i="2"/>
  <c r="B173" i="2"/>
  <c r="X172" i="2"/>
  <c r="Q172" i="2" l="1"/>
  <c r="N172" i="2"/>
  <c r="T169" i="2"/>
  <c r="R171" i="2"/>
  <c r="S171" i="2" s="1"/>
  <c r="V171" i="2"/>
  <c r="Z173" i="2"/>
  <c r="U173" i="2"/>
  <c r="B174" i="2"/>
  <c r="X173" i="2"/>
  <c r="Q173" i="2" l="1"/>
  <c r="N173" i="2"/>
  <c r="T170" i="2"/>
  <c r="R172" i="2"/>
  <c r="S172" i="2" s="1"/>
  <c r="V172" i="2"/>
  <c r="Z174" i="2"/>
  <c r="U174" i="2"/>
  <c r="B175" i="2"/>
  <c r="X174" i="2"/>
  <c r="Q174" i="2" l="1"/>
  <c r="N174" i="2"/>
  <c r="T171" i="2"/>
  <c r="R173" i="2"/>
  <c r="S173" i="2" s="1"/>
  <c r="V173" i="2"/>
  <c r="Z175" i="2"/>
  <c r="U175" i="2"/>
  <c r="B176" i="2"/>
  <c r="X175" i="2"/>
  <c r="Q175" i="2" l="1"/>
  <c r="N175" i="2"/>
  <c r="T172" i="2"/>
  <c r="R174" i="2"/>
  <c r="S174" i="2" s="1"/>
  <c r="V174" i="2"/>
  <c r="Z176" i="2"/>
  <c r="U176" i="2"/>
  <c r="B177" i="2"/>
  <c r="X176" i="2"/>
  <c r="Q176" i="2" l="1"/>
  <c r="N176" i="2"/>
  <c r="T173" i="2"/>
  <c r="R175" i="2"/>
  <c r="S175" i="2" s="1"/>
  <c r="V175" i="2"/>
  <c r="Z177" i="2"/>
  <c r="U177" i="2"/>
  <c r="B178" i="2"/>
  <c r="X177" i="2"/>
  <c r="Q177" i="2" l="1"/>
  <c r="N177" i="2"/>
  <c r="T174" i="2"/>
  <c r="R176" i="2"/>
  <c r="S176" i="2" s="1"/>
  <c r="V176" i="2"/>
  <c r="Z178" i="2"/>
  <c r="U178" i="2"/>
  <c r="B179" i="2"/>
  <c r="X178" i="2"/>
  <c r="Q178" i="2" l="1"/>
  <c r="N178" i="2"/>
  <c r="T175" i="2"/>
  <c r="R177" i="2"/>
  <c r="S177" i="2" s="1"/>
  <c r="V177" i="2"/>
  <c r="Z179" i="2"/>
  <c r="U179" i="2"/>
  <c r="B180" i="2"/>
  <c r="X179" i="2"/>
  <c r="Q179" i="2" l="1"/>
  <c r="N179" i="2"/>
  <c r="T176" i="2"/>
  <c r="R178" i="2"/>
  <c r="S178" i="2" s="1"/>
  <c r="V178" i="2"/>
  <c r="Z180" i="2"/>
  <c r="U180" i="2"/>
  <c r="B181" i="2"/>
  <c r="X180" i="2"/>
  <c r="Q180" i="2" l="1"/>
  <c r="N180" i="2"/>
  <c r="T177" i="2"/>
  <c r="R179" i="2"/>
  <c r="S179" i="2" s="1"/>
  <c r="V179" i="2"/>
  <c r="Z181" i="2"/>
  <c r="U181" i="2"/>
  <c r="B182" i="2"/>
  <c r="X181" i="2"/>
  <c r="Q181" i="2" l="1"/>
  <c r="N181" i="2"/>
  <c r="T178" i="2"/>
  <c r="R180" i="2"/>
  <c r="S180" i="2" s="1"/>
  <c r="V180" i="2"/>
  <c r="Z182" i="2"/>
  <c r="U182" i="2"/>
  <c r="B183" i="2"/>
  <c r="X182" i="2"/>
  <c r="Q182" i="2" l="1"/>
  <c r="N182" i="2"/>
  <c r="T179" i="2"/>
  <c r="R181" i="2"/>
  <c r="S181" i="2" s="1"/>
  <c r="V181" i="2"/>
  <c r="Z183" i="2"/>
  <c r="U183" i="2"/>
  <c r="B184" i="2"/>
  <c r="X183" i="2"/>
  <c r="Q183" i="2" l="1"/>
  <c r="N183" i="2"/>
  <c r="T180" i="2"/>
  <c r="R182" i="2"/>
  <c r="S182" i="2" s="1"/>
  <c r="V182" i="2"/>
  <c r="Z184" i="2"/>
  <c r="U184" i="2"/>
  <c r="B185" i="2"/>
  <c r="X184" i="2"/>
  <c r="Q184" i="2" l="1"/>
  <c r="N184" i="2"/>
  <c r="T181" i="2"/>
  <c r="R183" i="2"/>
  <c r="S183" i="2" s="1"/>
  <c r="V183" i="2"/>
  <c r="Z185" i="2"/>
  <c r="U185" i="2"/>
  <c r="B186" i="2"/>
  <c r="X185" i="2"/>
  <c r="Q185" i="2" l="1"/>
  <c r="N185" i="2"/>
  <c r="T182" i="2"/>
  <c r="R184" i="2"/>
  <c r="S184" i="2" s="1"/>
  <c r="V184" i="2"/>
  <c r="Z186" i="2"/>
  <c r="U186" i="2"/>
  <c r="B187" i="2"/>
  <c r="X186" i="2"/>
  <c r="Q186" i="2" l="1"/>
  <c r="N186" i="2"/>
  <c r="T183" i="2"/>
  <c r="R185" i="2"/>
  <c r="S185" i="2" s="1"/>
  <c r="V185" i="2"/>
  <c r="Z187" i="2"/>
  <c r="U187" i="2"/>
  <c r="B188" i="2"/>
  <c r="X187" i="2"/>
  <c r="Q187" i="2" l="1"/>
  <c r="N187" i="2"/>
  <c r="T184" i="2"/>
  <c r="R186" i="2"/>
  <c r="S186" i="2" s="1"/>
  <c r="V186" i="2"/>
  <c r="Z188" i="2"/>
  <c r="U188" i="2"/>
  <c r="B189" i="2"/>
  <c r="X188" i="2"/>
  <c r="Q188" i="2" l="1"/>
  <c r="N188" i="2"/>
  <c r="T185" i="2"/>
  <c r="R187" i="2"/>
  <c r="S187" i="2" s="1"/>
  <c r="V187" i="2"/>
  <c r="Z189" i="2"/>
  <c r="U189" i="2"/>
  <c r="B190" i="2"/>
  <c r="X189" i="2"/>
  <c r="Q189" i="2" l="1"/>
  <c r="N189" i="2"/>
  <c r="T186" i="2"/>
  <c r="R188" i="2"/>
  <c r="S188" i="2" s="1"/>
  <c r="V188" i="2"/>
  <c r="Z190" i="2"/>
  <c r="U190" i="2"/>
  <c r="B191" i="2"/>
  <c r="X190" i="2"/>
  <c r="Q190" i="2" l="1"/>
  <c r="N190" i="2"/>
  <c r="T187" i="2"/>
  <c r="R189" i="2"/>
  <c r="S189" i="2" s="1"/>
  <c r="V189" i="2"/>
  <c r="Z191" i="2"/>
  <c r="U191" i="2"/>
  <c r="B192" i="2"/>
  <c r="X191" i="2"/>
  <c r="Q191" i="2" l="1"/>
  <c r="N191" i="2"/>
  <c r="T188" i="2"/>
  <c r="R190" i="2"/>
  <c r="S190" i="2" s="1"/>
  <c r="V190" i="2"/>
  <c r="Z192" i="2"/>
  <c r="U192" i="2"/>
  <c r="B193" i="2"/>
  <c r="X192" i="2"/>
  <c r="Q192" i="2" l="1"/>
  <c r="N192" i="2"/>
  <c r="V192" i="2" s="1"/>
  <c r="T189" i="2"/>
  <c r="R191" i="2"/>
  <c r="S191" i="2" s="1"/>
  <c r="V191" i="2"/>
  <c r="Z193" i="2"/>
  <c r="U193" i="2"/>
  <c r="B194" i="2"/>
  <c r="X193" i="2"/>
  <c r="Q193" i="2" l="1"/>
  <c r="N193" i="2"/>
  <c r="T190" i="2"/>
  <c r="X59" i="3"/>
  <c r="R192" i="2"/>
  <c r="S192" i="2" s="1"/>
  <c r="Z194" i="2"/>
  <c r="U194" i="2"/>
  <c r="B195" i="2"/>
  <c r="X194" i="2"/>
  <c r="Q194" i="2" l="1"/>
  <c r="N194" i="2"/>
  <c r="V194" i="2" s="1"/>
  <c r="T191" i="2"/>
  <c r="R193" i="2"/>
  <c r="S193" i="2" s="1"/>
  <c r="V193" i="2"/>
  <c r="Z195" i="2"/>
  <c r="U195" i="2"/>
  <c r="B196" i="2"/>
  <c r="X195" i="2"/>
  <c r="Q195" i="2" l="1"/>
  <c r="N195" i="2"/>
  <c r="T192" i="2"/>
  <c r="R194" i="2"/>
  <c r="S194" i="2" s="1"/>
  <c r="Z196" i="2"/>
  <c r="U196" i="2"/>
  <c r="B197" i="2"/>
  <c r="X196" i="2"/>
  <c r="Q196" i="2" l="1"/>
  <c r="N196" i="2"/>
  <c r="V196" i="2" s="1"/>
  <c r="T193" i="2"/>
  <c r="R195" i="2"/>
  <c r="S195" i="2" s="1"/>
  <c r="V195" i="2"/>
  <c r="Z197" i="2"/>
  <c r="U197" i="2"/>
  <c r="B198" i="2"/>
  <c r="X197" i="2"/>
  <c r="Q197" i="2" l="1"/>
  <c r="N197" i="2"/>
  <c r="T194" i="2"/>
  <c r="R196" i="2"/>
  <c r="S196" i="2" s="1"/>
  <c r="Z198" i="2"/>
  <c r="U198" i="2"/>
  <c r="B199" i="2"/>
  <c r="X198" i="2"/>
  <c r="Q198" i="2" l="1"/>
  <c r="N198" i="2"/>
  <c r="V198" i="2" s="1"/>
  <c r="T195" i="2"/>
  <c r="R197" i="2"/>
  <c r="S197" i="2" s="1"/>
  <c r="V197" i="2"/>
  <c r="Z199" i="2"/>
  <c r="U199" i="2"/>
  <c r="B200" i="2"/>
  <c r="X199" i="2"/>
  <c r="Q199" i="2" l="1"/>
  <c r="N199" i="2"/>
  <c r="T196" i="2"/>
  <c r="R198" i="2"/>
  <c r="S198" i="2" s="1"/>
  <c r="Z200" i="2"/>
  <c r="U200" i="2"/>
  <c r="B201" i="2"/>
  <c r="X200" i="2"/>
  <c r="Q200" i="2" l="1"/>
  <c r="N200" i="2"/>
  <c r="V200" i="2" s="1"/>
  <c r="T197" i="2"/>
  <c r="R199" i="2"/>
  <c r="S199" i="2" s="1"/>
  <c r="V199" i="2"/>
  <c r="Z201" i="2"/>
  <c r="U201" i="2"/>
  <c r="B202" i="2"/>
  <c r="X201" i="2"/>
  <c r="Q201" i="2" l="1"/>
  <c r="N201" i="2"/>
  <c r="T198" i="2"/>
  <c r="R200" i="2"/>
  <c r="S200" i="2" s="1"/>
  <c r="Z202" i="2"/>
  <c r="U202" i="2"/>
  <c r="B203" i="2"/>
  <c r="X202" i="2"/>
  <c r="Q202" i="2" l="1"/>
  <c r="N202" i="2"/>
  <c r="T199" i="2"/>
  <c r="R201" i="2"/>
  <c r="S201" i="2" s="1"/>
  <c r="V201" i="2"/>
  <c r="Z203" i="2"/>
  <c r="U203" i="2"/>
  <c r="B204" i="2"/>
  <c r="X203" i="2"/>
  <c r="Q203" i="2" l="1"/>
  <c r="N203" i="2"/>
  <c r="T200" i="2"/>
  <c r="R202" i="2"/>
  <c r="S202" i="2" s="1"/>
  <c r="V202" i="2"/>
  <c r="Z204" i="2"/>
  <c r="U204" i="2"/>
  <c r="B205" i="2"/>
  <c r="X204" i="2"/>
  <c r="Q204" i="2" l="1"/>
  <c r="N204" i="2"/>
  <c r="T201" i="2"/>
  <c r="R203" i="2"/>
  <c r="S203" i="2" s="1"/>
  <c r="V203" i="2"/>
  <c r="Z205" i="2"/>
  <c r="U205" i="2"/>
  <c r="B206" i="2"/>
  <c r="X205" i="2"/>
  <c r="Q205" i="2" l="1"/>
  <c r="N205" i="2"/>
  <c r="T202" i="2"/>
  <c r="R204" i="2"/>
  <c r="S204" i="2" s="1"/>
  <c r="V204" i="2"/>
  <c r="Z206" i="2"/>
  <c r="U206" i="2"/>
  <c r="B207" i="2"/>
  <c r="X206" i="2"/>
  <c r="Q206" i="2" l="1"/>
  <c r="N206" i="2"/>
  <c r="T203" i="2"/>
  <c r="R205" i="2"/>
  <c r="S205" i="2" s="1"/>
  <c r="V205" i="2"/>
  <c r="Z207" i="2"/>
  <c r="U207" i="2"/>
  <c r="B208" i="2"/>
  <c r="X207" i="2"/>
  <c r="Q207" i="2" l="1"/>
  <c r="N207" i="2"/>
  <c r="T204" i="2"/>
  <c r="R206" i="2"/>
  <c r="S206" i="2" s="1"/>
  <c r="V206" i="2"/>
  <c r="Z208" i="2"/>
  <c r="U208" i="2"/>
  <c r="B209" i="2"/>
  <c r="X208" i="2"/>
  <c r="Q208" i="2" l="1"/>
  <c r="N208" i="2"/>
  <c r="T205" i="2"/>
  <c r="R207" i="2"/>
  <c r="S207" i="2" s="1"/>
  <c r="V207" i="2"/>
  <c r="Z209" i="2"/>
  <c r="U209" i="2"/>
  <c r="B210" i="2"/>
  <c r="X209" i="2"/>
  <c r="Q209" i="2" l="1"/>
  <c r="N209" i="2"/>
  <c r="T206" i="2"/>
  <c r="R208" i="2"/>
  <c r="S208" i="2" s="1"/>
  <c r="V208" i="2"/>
  <c r="Z210" i="2"/>
  <c r="U210" i="2"/>
  <c r="B211" i="2"/>
  <c r="X210" i="2"/>
  <c r="Q210" i="2" l="1"/>
  <c r="N210" i="2"/>
  <c r="T207" i="2"/>
  <c r="R209" i="2"/>
  <c r="S209" i="2" s="1"/>
  <c r="V209" i="2"/>
  <c r="Z211" i="2"/>
  <c r="U211" i="2"/>
  <c r="B212" i="2"/>
  <c r="X211" i="2"/>
  <c r="Q211" i="2" l="1"/>
  <c r="N211" i="2"/>
  <c r="T208" i="2"/>
  <c r="R210" i="2"/>
  <c r="S210" i="2" s="1"/>
  <c r="V210" i="2"/>
  <c r="Z212" i="2"/>
  <c r="U212" i="2"/>
  <c r="B213" i="2"/>
  <c r="X212" i="2"/>
  <c r="Q212" i="2" l="1"/>
  <c r="N212" i="2"/>
  <c r="T209" i="2"/>
  <c r="R211" i="2"/>
  <c r="S211" i="2" s="1"/>
  <c r="V211" i="2"/>
  <c r="Z213" i="2"/>
  <c r="U213" i="2"/>
  <c r="B214" i="2"/>
  <c r="X213" i="2"/>
  <c r="Q213" i="2" l="1"/>
  <c r="N213" i="2"/>
  <c r="T210" i="2"/>
  <c r="R212" i="2"/>
  <c r="S212" i="2" s="1"/>
  <c r="V212" i="2"/>
  <c r="Z214" i="2"/>
  <c r="U214" i="2"/>
  <c r="B215" i="2"/>
  <c r="X214" i="2"/>
  <c r="Q214" i="2" l="1"/>
  <c r="N214" i="2"/>
  <c r="T211" i="2"/>
  <c r="R213" i="2"/>
  <c r="S213" i="2" s="1"/>
  <c r="V213" i="2"/>
  <c r="Z215" i="2"/>
  <c r="U215" i="2"/>
  <c r="B216" i="2"/>
  <c r="X215" i="2"/>
  <c r="Q215" i="2" l="1"/>
  <c r="N215" i="2"/>
  <c r="T212" i="2"/>
  <c r="R214" i="2"/>
  <c r="S214" i="2" s="1"/>
  <c r="V214" i="2"/>
  <c r="Z216" i="2"/>
  <c r="U216" i="2"/>
  <c r="B217" i="2"/>
  <c r="X216" i="2"/>
  <c r="Q216" i="2" l="1"/>
  <c r="N216" i="2"/>
  <c r="T213" i="2"/>
  <c r="R215" i="2"/>
  <c r="S215" i="2" s="1"/>
  <c r="V215" i="2"/>
  <c r="Z217" i="2"/>
  <c r="U217" i="2"/>
  <c r="B218" i="2"/>
  <c r="X217" i="2"/>
  <c r="Q217" i="2" l="1"/>
  <c r="N217" i="2"/>
  <c r="T214" i="2"/>
  <c r="R216" i="2"/>
  <c r="S216" i="2" s="1"/>
  <c r="V216" i="2"/>
  <c r="Z218" i="2"/>
  <c r="U218" i="2"/>
  <c r="B219" i="2"/>
  <c r="X218" i="2"/>
  <c r="Q218" i="2" l="1"/>
  <c r="N218" i="2"/>
  <c r="T215" i="2"/>
  <c r="R217" i="2"/>
  <c r="S217" i="2" s="1"/>
  <c r="V217" i="2"/>
  <c r="Z219" i="2"/>
  <c r="U219" i="2"/>
  <c r="B220" i="2"/>
  <c r="X219" i="2"/>
  <c r="Q219" i="2" l="1"/>
  <c r="N219" i="2"/>
  <c r="T216" i="2"/>
  <c r="R218" i="2"/>
  <c r="S218" i="2" s="1"/>
  <c r="V218" i="2"/>
  <c r="Z220" i="2"/>
  <c r="U220" i="2"/>
  <c r="B221" i="2"/>
  <c r="X220" i="2"/>
  <c r="Q220" i="2" l="1"/>
  <c r="N220" i="2"/>
  <c r="T217" i="2"/>
  <c r="R219" i="2"/>
  <c r="S219" i="2" s="1"/>
  <c r="V219" i="2"/>
  <c r="Z221" i="2"/>
  <c r="U221" i="2"/>
  <c r="B222" i="2"/>
  <c r="X221" i="2"/>
  <c r="Q221" i="2" l="1"/>
  <c r="N221" i="2"/>
  <c r="T218" i="2"/>
  <c r="R220" i="2"/>
  <c r="S220" i="2" s="1"/>
  <c r="V220" i="2"/>
  <c r="Z222" i="2"/>
  <c r="U222" i="2"/>
  <c r="B223" i="2"/>
  <c r="X222" i="2"/>
  <c r="Q222" i="2" l="1"/>
  <c r="N222" i="2"/>
  <c r="T219" i="2"/>
  <c r="R221" i="2"/>
  <c r="S221" i="2" s="1"/>
  <c r="V221" i="2"/>
  <c r="Z223" i="2"/>
  <c r="U223" i="2"/>
  <c r="B224" i="2"/>
  <c r="X223" i="2"/>
  <c r="Q223" i="2" l="1"/>
  <c r="N223" i="2"/>
  <c r="V223" i="2" s="1"/>
  <c r="T220" i="2"/>
  <c r="R222" i="2"/>
  <c r="S222" i="2" s="1"/>
  <c r="V222" i="2"/>
  <c r="Z224" i="2"/>
  <c r="U224" i="2"/>
  <c r="B225" i="2"/>
  <c r="X224" i="2"/>
  <c r="Q224" i="2" l="1"/>
  <c r="N224" i="2"/>
  <c r="T221" i="2"/>
  <c r="X60" i="3"/>
  <c r="R223" i="2"/>
  <c r="S223" i="2" s="1"/>
  <c r="Z225" i="2"/>
  <c r="U225" i="2"/>
  <c r="B226" i="2"/>
  <c r="X225" i="2"/>
  <c r="Q225" i="2" l="1"/>
  <c r="N225" i="2"/>
  <c r="V225" i="2" s="1"/>
  <c r="T222" i="2"/>
  <c r="R224" i="2"/>
  <c r="S224" i="2" s="1"/>
  <c r="V224" i="2"/>
  <c r="Z226" i="2"/>
  <c r="U226" i="2"/>
  <c r="B227" i="2"/>
  <c r="X226" i="2"/>
  <c r="Q226" i="2" l="1"/>
  <c r="N226" i="2"/>
  <c r="T223" i="2"/>
  <c r="R225" i="2"/>
  <c r="S225" i="2" s="1"/>
  <c r="Z227" i="2"/>
  <c r="U227" i="2"/>
  <c r="B228" i="2"/>
  <c r="X227" i="2"/>
  <c r="Q227" i="2" l="1"/>
  <c r="N227" i="2"/>
  <c r="V227" i="2" s="1"/>
  <c r="T224" i="2"/>
  <c r="R226" i="2"/>
  <c r="S226" i="2" s="1"/>
  <c r="V226" i="2"/>
  <c r="Z228" i="2"/>
  <c r="U228" i="2"/>
  <c r="B229" i="2"/>
  <c r="X228" i="2"/>
  <c r="Q228" i="2" l="1"/>
  <c r="N228" i="2"/>
  <c r="T225" i="2"/>
  <c r="R227" i="2"/>
  <c r="S227" i="2" s="1"/>
  <c r="Z229" i="2"/>
  <c r="U229" i="2"/>
  <c r="B230" i="2"/>
  <c r="X229" i="2"/>
  <c r="Q229" i="2" l="1"/>
  <c r="N229" i="2"/>
  <c r="V229" i="2" s="1"/>
  <c r="T226" i="2"/>
  <c r="R228" i="2"/>
  <c r="S228" i="2" s="1"/>
  <c r="V228" i="2"/>
  <c r="Z230" i="2"/>
  <c r="U230" i="2"/>
  <c r="B231" i="2"/>
  <c r="X230" i="2"/>
  <c r="Q230" i="2" l="1"/>
  <c r="N230" i="2"/>
  <c r="T227" i="2"/>
  <c r="R229" i="2"/>
  <c r="S229" i="2" s="1"/>
  <c r="Z231" i="2"/>
  <c r="U231" i="2"/>
  <c r="B232" i="2"/>
  <c r="X231" i="2"/>
  <c r="Q231" i="2" l="1"/>
  <c r="N231" i="2"/>
  <c r="V231" i="2" s="1"/>
  <c r="T228" i="2"/>
  <c r="R230" i="2"/>
  <c r="S230" i="2" s="1"/>
  <c r="V230" i="2"/>
  <c r="Z232" i="2"/>
  <c r="U232" i="2"/>
  <c r="B233" i="2"/>
  <c r="X232" i="2"/>
  <c r="Q232" i="2" l="1"/>
  <c r="N232" i="2"/>
  <c r="T229" i="2"/>
  <c r="R231" i="2"/>
  <c r="S231" i="2" s="1"/>
  <c r="Z233" i="2"/>
  <c r="U233" i="2"/>
  <c r="B234" i="2"/>
  <c r="X233" i="2"/>
  <c r="Q233" i="2" l="1"/>
  <c r="N233" i="2"/>
  <c r="T230" i="2"/>
  <c r="R232" i="2"/>
  <c r="S232" i="2" s="1"/>
  <c r="V232" i="2"/>
  <c r="Z234" i="2"/>
  <c r="U234" i="2"/>
  <c r="B235" i="2"/>
  <c r="X234" i="2"/>
  <c r="Q234" i="2" l="1"/>
  <c r="N234" i="2"/>
  <c r="T231" i="2"/>
  <c r="R233" i="2"/>
  <c r="S233" i="2" s="1"/>
  <c r="V233" i="2"/>
  <c r="Z235" i="2"/>
  <c r="U235" i="2"/>
  <c r="B236" i="2"/>
  <c r="X235" i="2"/>
  <c r="Q235" i="2" l="1"/>
  <c r="N235" i="2"/>
  <c r="T232" i="2"/>
  <c r="R234" i="2"/>
  <c r="S234" i="2" s="1"/>
  <c r="V234" i="2"/>
  <c r="Z236" i="2"/>
  <c r="U236" i="2"/>
  <c r="B237" i="2"/>
  <c r="X236" i="2"/>
  <c r="Q236" i="2" l="1"/>
  <c r="N236" i="2"/>
  <c r="T233" i="2"/>
  <c r="R235" i="2"/>
  <c r="S235" i="2" s="1"/>
  <c r="V235" i="2"/>
  <c r="Z237" i="2"/>
  <c r="U237" i="2"/>
  <c r="B238" i="2"/>
  <c r="X237" i="2"/>
  <c r="Q237" i="2" l="1"/>
  <c r="N237" i="2"/>
  <c r="T234" i="2"/>
  <c r="R236" i="2"/>
  <c r="S236" i="2" s="1"/>
  <c r="V236" i="2"/>
  <c r="Z238" i="2"/>
  <c r="U238" i="2"/>
  <c r="B239" i="2"/>
  <c r="X238" i="2"/>
  <c r="Q238" i="2" l="1"/>
  <c r="N238" i="2"/>
  <c r="T235" i="2"/>
  <c r="R237" i="2"/>
  <c r="S237" i="2" s="1"/>
  <c r="V237" i="2"/>
  <c r="Z239" i="2"/>
  <c r="U239" i="2"/>
  <c r="B240" i="2"/>
  <c r="X239" i="2"/>
  <c r="Q239" i="2" l="1"/>
  <c r="N239" i="2"/>
  <c r="T236" i="2"/>
  <c r="R238" i="2"/>
  <c r="S238" i="2" s="1"/>
  <c r="V238" i="2"/>
  <c r="Z240" i="2"/>
  <c r="U240" i="2"/>
  <c r="B241" i="2"/>
  <c r="X240" i="2"/>
  <c r="Q240" i="2" l="1"/>
  <c r="N240" i="2"/>
  <c r="T237" i="2"/>
  <c r="R239" i="2"/>
  <c r="S239" i="2" s="1"/>
  <c r="V239" i="2"/>
  <c r="Z241" i="2"/>
  <c r="U241" i="2"/>
  <c r="B242" i="2"/>
  <c r="X241" i="2"/>
  <c r="Q241" i="2" l="1"/>
  <c r="N241" i="2"/>
  <c r="T238" i="2"/>
  <c r="R240" i="2"/>
  <c r="S240" i="2" s="1"/>
  <c r="V240" i="2"/>
  <c r="Z242" i="2"/>
  <c r="U242" i="2"/>
  <c r="B243" i="2"/>
  <c r="X242" i="2"/>
  <c r="Q242" i="2" l="1"/>
  <c r="N242" i="2"/>
  <c r="T239" i="2"/>
  <c r="R241" i="2"/>
  <c r="S241" i="2" s="1"/>
  <c r="V241" i="2"/>
  <c r="Z243" i="2"/>
  <c r="U243" i="2"/>
  <c r="B244" i="2"/>
  <c r="X243" i="2"/>
  <c r="Q243" i="2" l="1"/>
  <c r="N243" i="2"/>
  <c r="T240" i="2"/>
  <c r="R242" i="2"/>
  <c r="S242" i="2" s="1"/>
  <c r="V242" i="2"/>
  <c r="Z244" i="2"/>
  <c r="U244" i="2"/>
  <c r="B245" i="2"/>
  <c r="X244" i="2"/>
  <c r="Q244" i="2" l="1"/>
  <c r="N244" i="2"/>
  <c r="T241" i="2"/>
  <c r="R243" i="2"/>
  <c r="S243" i="2" s="1"/>
  <c r="V243" i="2"/>
  <c r="Z245" i="2"/>
  <c r="U245" i="2"/>
  <c r="B246" i="2"/>
  <c r="X245" i="2"/>
  <c r="Q245" i="2" l="1"/>
  <c r="N245" i="2"/>
  <c r="T242" i="2"/>
  <c r="R244" i="2"/>
  <c r="S244" i="2" s="1"/>
  <c r="V244" i="2"/>
  <c r="Z246" i="2"/>
  <c r="U246" i="2"/>
  <c r="B247" i="2"/>
  <c r="X246" i="2"/>
  <c r="Q246" i="2" l="1"/>
  <c r="N246" i="2"/>
  <c r="T243" i="2"/>
  <c r="R245" i="2"/>
  <c r="S245" i="2" s="1"/>
  <c r="V245" i="2"/>
  <c r="Z247" i="2"/>
  <c r="U247" i="2"/>
  <c r="B248" i="2"/>
  <c r="X247" i="2"/>
  <c r="Q247" i="2" l="1"/>
  <c r="N247" i="2"/>
  <c r="T244" i="2"/>
  <c r="R246" i="2"/>
  <c r="S246" i="2" s="1"/>
  <c r="V246" i="2"/>
  <c r="Z248" i="2"/>
  <c r="U248" i="2"/>
  <c r="B249" i="2"/>
  <c r="X248" i="2"/>
  <c r="Q248" i="2" l="1"/>
  <c r="N248" i="2"/>
  <c r="T245" i="2"/>
  <c r="R247" i="2"/>
  <c r="S247" i="2" s="1"/>
  <c r="V247" i="2"/>
  <c r="Z249" i="2"/>
  <c r="U249" i="2"/>
  <c r="B250" i="2"/>
  <c r="X249" i="2"/>
  <c r="Q249" i="2" l="1"/>
  <c r="N249" i="2"/>
  <c r="T246" i="2"/>
  <c r="R248" i="2"/>
  <c r="S248" i="2" s="1"/>
  <c r="V248" i="2"/>
  <c r="Z250" i="2"/>
  <c r="U250" i="2"/>
  <c r="B251" i="2"/>
  <c r="X250" i="2"/>
  <c r="Q250" i="2" l="1"/>
  <c r="N250" i="2"/>
  <c r="T247" i="2"/>
  <c r="R249" i="2"/>
  <c r="S249" i="2" s="1"/>
  <c r="V249" i="2"/>
  <c r="Z251" i="2"/>
  <c r="U251" i="2"/>
  <c r="B252" i="2"/>
  <c r="X251" i="2"/>
  <c r="Q251" i="2" l="1"/>
  <c r="N251" i="2"/>
  <c r="T248" i="2"/>
  <c r="R250" i="2"/>
  <c r="S250" i="2" s="1"/>
  <c r="V250" i="2"/>
  <c r="Z252" i="2"/>
  <c r="U252" i="2"/>
  <c r="B253" i="2"/>
  <c r="X252" i="2"/>
  <c r="Q252" i="2" l="1"/>
  <c r="N252" i="2"/>
  <c r="T249" i="2"/>
  <c r="R251" i="2"/>
  <c r="S251" i="2" s="1"/>
  <c r="V251" i="2"/>
  <c r="Z253" i="2"/>
  <c r="U253" i="2"/>
  <c r="B254" i="2"/>
  <c r="X253" i="2"/>
  <c r="Q253" i="2" l="1"/>
  <c r="N253" i="2"/>
  <c r="T250" i="2"/>
  <c r="R252" i="2"/>
  <c r="S252" i="2" s="1"/>
  <c r="V252" i="2"/>
  <c r="Z254" i="2"/>
  <c r="U254" i="2"/>
  <c r="B255" i="2"/>
  <c r="X254" i="2"/>
  <c r="Q254" i="2" l="1"/>
  <c r="N254" i="2"/>
  <c r="V254" i="2" s="1"/>
  <c r="T251" i="2"/>
  <c r="R253" i="2"/>
  <c r="S253" i="2" s="1"/>
  <c r="V253" i="2"/>
  <c r="Z255" i="2"/>
  <c r="U255" i="2"/>
  <c r="B256" i="2"/>
  <c r="X255" i="2"/>
  <c r="Q255" i="2" l="1"/>
  <c r="N255" i="2"/>
  <c r="T252" i="2"/>
  <c r="X61" i="3"/>
  <c r="R254" i="2"/>
  <c r="S254" i="2" s="1"/>
  <c r="Z256" i="2"/>
  <c r="U256" i="2"/>
  <c r="B257" i="2"/>
  <c r="X256" i="2"/>
  <c r="Q256" i="2" l="1"/>
  <c r="N256" i="2"/>
  <c r="V256" i="2" s="1"/>
  <c r="T253" i="2"/>
  <c r="R255" i="2"/>
  <c r="S255" i="2" s="1"/>
  <c r="V255" i="2"/>
  <c r="Z257" i="2"/>
  <c r="U257" i="2"/>
  <c r="B258" i="2"/>
  <c r="X257" i="2"/>
  <c r="Q257" i="2" l="1"/>
  <c r="N257" i="2"/>
  <c r="T254" i="2"/>
  <c r="R256" i="2"/>
  <c r="S256" i="2" s="1"/>
  <c r="Z258" i="2"/>
  <c r="U258" i="2"/>
  <c r="B259" i="2"/>
  <c r="X258" i="2"/>
  <c r="Q258" i="2" l="1"/>
  <c r="N258" i="2"/>
  <c r="V258" i="2" s="1"/>
  <c r="T255" i="2"/>
  <c r="R257" i="2"/>
  <c r="S257" i="2" s="1"/>
  <c r="V257" i="2"/>
  <c r="Z259" i="2"/>
  <c r="U259" i="2"/>
  <c r="B260" i="2"/>
  <c r="X259" i="2"/>
  <c r="Q259" i="2" l="1"/>
  <c r="N259" i="2"/>
  <c r="T256" i="2"/>
  <c r="R258" i="2"/>
  <c r="S258" i="2" s="1"/>
  <c r="Z260" i="2"/>
  <c r="U260" i="2"/>
  <c r="B261" i="2"/>
  <c r="X260" i="2"/>
  <c r="Q260" i="2" l="1"/>
  <c r="N260" i="2"/>
  <c r="V260" i="2" s="1"/>
  <c r="T257" i="2"/>
  <c r="R259" i="2"/>
  <c r="S259" i="2" s="1"/>
  <c r="V259" i="2"/>
  <c r="Z261" i="2"/>
  <c r="U261" i="2"/>
  <c r="B262" i="2"/>
  <c r="X261" i="2"/>
  <c r="Q261" i="2" l="1"/>
  <c r="N261" i="2"/>
  <c r="T258" i="2"/>
  <c r="R260" i="2"/>
  <c r="S260" i="2" s="1"/>
  <c r="Z262" i="2"/>
  <c r="U262" i="2"/>
  <c r="B263" i="2"/>
  <c r="X262" i="2"/>
  <c r="Q262" i="2" l="1"/>
  <c r="N262" i="2"/>
  <c r="V262" i="2" s="1"/>
  <c r="T259" i="2"/>
  <c r="R261" i="2"/>
  <c r="S261" i="2" s="1"/>
  <c r="V261" i="2"/>
  <c r="Z263" i="2"/>
  <c r="U263" i="2"/>
  <c r="B264" i="2"/>
  <c r="X263" i="2"/>
  <c r="Q263" i="2" l="1"/>
  <c r="N263" i="2"/>
  <c r="T260" i="2"/>
  <c r="R262" i="2"/>
  <c r="S262" i="2" s="1"/>
  <c r="Z264" i="2"/>
  <c r="U264" i="2"/>
  <c r="B265" i="2"/>
  <c r="X264" i="2"/>
  <c r="Q264" i="2" l="1"/>
  <c r="N264" i="2"/>
  <c r="T261" i="2"/>
  <c r="R263" i="2"/>
  <c r="S263" i="2" s="1"/>
  <c r="V263" i="2"/>
  <c r="Z265" i="2"/>
  <c r="U265" i="2"/>
  <c r="B266" i="2"/>
  <c r="X265" i="2"/>
  <c r="Q265" i="2" l="1"/>
  <c r="N265" i="2"/>
  <c r="T262" i="2"/>
  <c r="R264" i="2"/>
  <c r="S264" i="2" s="1"/>
  <c r="V264" i="2"/>
  <c r="Z266" i="2"/>
  <c r="U266" i="2"/>
  <c r="B267" i="2"/>
  <c r="X266" i="2"/>
  <c r="Q266" i="2" l="1"/>
  <c r="N266" i="2"/>
  <c r="T263" i="2"/>
  <c r="R265" i="2"/>
  <c r="S265" i="2" s="1"/>
  <c r="V265" i="2"/>
  <c r="Z267" i="2"/>
  <c r="U267" i="2"/>
  <c r="B268" i="2"/>
  <c r="X267" i="2"/>
  <c r="Q267" i="2" l="1"/>
  <c r="N267" i="2"/>
  <c r="T264" i="2"/>
  <c r="R266" i="2"/>
  <c r="S266" i="2" s="1"/>
  <c r="V266" i="2"/>
  <c r="Z268" i="2"/>
  <c r="U268" i="2"/>
  <c r="B269" i="2"/>
  <c r="X268" i="2"/>
  <c r="Q268" i="2" l="1"/>
  <c r="N268" i="2"/>
  <c r="T265" i="2"/>
  <c r="R267" i="2"/>
  <c r="S267" i="2" s="1"/>
  <c r="V267" i="2"/>
  <c r="Z269" i="2"/>
  <c r="U269" i="2"/>
  <c r="B270" i="2"/>
  <c r="X269" i="2"/>
  <c r="Q269" i="2" l="1"/>
  <c r="N269" i="2"/>
  <c r="T266" i="2"/>
  <c r="R268" i="2"/>
  <c r="S268" i="2" s="1"/>
  <c r="V268" i="2"/>
  <c r="Z270" i="2"/>
  <c r="U270" i="2"/>
  <c r="B271" i="2"/>
  <c r="X270" i="2"/>
  <c r="Q270" i="2" l="1"/>
  <c r="N270" i="2"/>
  <c r="T267" i="2"/>
  <c r="R269" i="2"/>
  <c r="S269" i="2" s="1"/>
  <c r="V269" i="2"/>
  <c r="Z271" i="2"/>
  <c r="U271" i="2"/>
  <c r="B272" i="2"/>
  <c r="X271" i="2"/>
  <c r="Q271" i="2" l="1"/>
  <c r="N271" i="2"/>
  <c r="T268" i="2"/>
  <c r="R270" i="2"/>
  <c r="S270" i="2" s="1"/>
  <c r="V270" i="2"/>
  <c r="Z272" i="2"/>
  <c r="U272" i="2"/>
  <c r="B273" i="2"/>
  <c r="X272" i="2"/>
  <c r="Q272" i="2" l="1"/>
  <c r="N272" i="2"/>
  <c r="T269" i="2"/>
  <c r="R271" i="2"/>
  <c r="S271" i="2" s="1"/>
  <c r="V271" i="2"/>
  <c r="Z273" i="2"/>
  <c r="U273" i="2"/>
  <c r="B274" i="2"/>
  <c r="X273" i="2"/>
  <c r="Q273" i="2" l="1"/>
  <c r="N273" i="2"/>
  <c r="T270" i="2"/>
  <c r="R272" i="2"/>
  <c r="S272" i="2" s="1"/>
  <c r="V272" i="2"/>
  <c r="Z274" i="2"/>
  <c r="U274" i="2"/>
  <c r="B275" i="2"/>
  <c r="X274" i="2"/>
  <c r="Q274" i="2" l="1"/>
  <c r="N274" i="2"/>
  <c r="T271" i="2"/>
  <c r="R273" i="2"/>
  <c r="S273" i="2" s="1"/>
  <c r="V273" i="2"/>
  <c r="Z275" i="2"/>
  <c r="U275" i="2"/>
  <c r="B276" i="2"/>
  <c r="X275" i="2"/>
  <c r="Q275" i="2" l="1"/>
  <c r="N275" i="2"/>
  <c r="T272" i="2"/>
  <c r="R274" i="2"/>
  <c r="S274" i="2" s="1"/>
  <c r="V274" i="2"/>
  <c r="Z276" i="2"/>
  <c r="U276" i="2"/>
  <c r="B277" i="2"/>
  <c r="X276" i="2"/>
  <c r="Q276" i="2" l="1"/>
  <c r="N276" i="2"/>
  <c r="T273" i="2"/>
  <c r="R275" i="2"/>
  <c r="S275" i="2" s="1"/>
  <c r="V275" i="2"/>
  <c r="Z277" i="2"/>
  <c r="U277" i="2"/>
  <c r="B278" i="2"/>
  <c r="X277" i="2"/>
  <c r="Q277" i="2" l="1"/>
  <c r="N277" i="2"/>
  <c r="T274" i="2"/>
  <c r="R276" i="2"/>
  <c r="S276" i="2" s="1"/>
  <c r="V276" i="2"/>
  <c r="Z278" i="2"/>
  <c r="U278" i="2"/>
  <c r="B279" i="2"/>
  <c r="X278" i="2"/>
  <c r="Q278" i="2" l="1"/>
  <c r="N278" i="2"/>
  <c r="T275" i="2"/>
  <c r="R277" i="2"/>
  <c r="S277" i="2" s="1"/>
  <c r="V277" i="2"/>
  <c r="Z279" i="2"/>
  <c r="U279" i="2"/>
  <c r="B280" i="2"/>
  <c r="X279" i="2"/>
  <c r="Q279" i="2" l="1"/>
  <c r="N279" i="2"/>
  <c r="T276" i="2"/>
  <c r="R278" i="2"/>
  <c r="S278" i="2" s="1"/>
  <c r="V278" i="2"/>
  <c r="Z280" i="2"/>
  <c r="U280" i="2"/>
  <c r="B281" i="2"/>
  <c r="X280" i="2"/>
  <c r="Q280" i="2" l="1"/>
  <c r="N280" i="2"/>
  <c r="T277" i="2"/>
  <c r="R279" i="2"/>
  <c r="S279" i="2" s="1"/>
  <c r="V279" i="2"/>
  <c r="Z281" i="2"/>
  <c r="U281" i="2"/>
  <c r="B282" i="2"/>
  <c r="X281" i="2"/>
  <c r="Q281" i="2" l="1"/>
  <c r="N281" i="2"/>
  <c r="T278" i="2"/>
  <c r="R280" i="2"/>
  <c r="S280" i="2" s="1"/>
  <c r="V280" i="2"/>
  <c r="Z282" i="2"/>
  <c r="U282" i="2"/>
  <c r="B283" i="2"/>
  <c r="X282" i="2"/>
  <c r="Q282" i="2" l="1"/>
  <c r="N282" i="2"/>
  <c r="T279" i="2"/>
  <c r="R281" i="2"/>
  <c r="S281" i="2" s="1"/>
  <c r="V281" i="2"/>
  <c r="Z283" i="2"/>
  <c r="U283" i="2"/>
  <c r="B284" i="2"/>
  <c r="X283" i="2"/>
  <c r="Q283" i="2" l="1"/>
  <c r="N283" i="2"/>
  <c r="T280" i="2"/>
  <c r="R282" i="2"/>
  <c r="S282" i="2" s="1"/>
  <c r="V282" i="2"/>
  <c r="Z284" i="2"/>
  <c r="U284" i="2"/>
  <c r="B285" i="2"/>
  <c r="X284" i="2"/>
  <c r="Q284" i="2" l="1"/>
  <c r="N284" i="2"/>
  <c r="V284" i="2" s="1"/>
  <c r="T281" i="2"/>
  <c r="R283" i="2"/>
  <c r="S283" i="2" s="1"/>
  <c r="V283" i="2"/>
  <c r="Z285" i="2"/>
  <c r="U285" i="2"/>
  <c r="B286" i="2"/>
  <c r="X285" i="2"/>
  <c r="Q285" i="2" l="1"/>
  <c r="N285" i="2"/>
  <c r="T282" i="2"/>
  <c r="X62" i="3"/>
  <c r="R284" i="2"/>
  <c r="S284" i="2" s="1"/>
  <c r="Z286" i="2"/>
  <c r="U286" i="2"/>
  <c r="B287" i="2"/>
  <c r="X286" i="2"/>
  <c r="Q286" i="2" l="1"/>
  <c r="N286" i="2"/>
  <c r="V286" i="2" s="1"/>
  <c r="T283" i="2"/>
  <c r="R285" i="2"/>
  <c r="S285" i="2" s="1"/>
  <c r="V285" i="2"/>
  <c r="Z287" i="2"/>
  <c r="U287" i="2"/>
  <c r="B288" i="2"/>
  <c r="X287" i="2"/>
  <c r="Q287" i="2" l="1"/>
  <c r="N287" i="2"/>
  <c r="T284" i="2"/>
  <c r="R286" i="2"/>
  <c r="S286" i="2" s="1"/>
  <c r="Z288" i="2"/>
  <c r="U288" i="2"/>
  <c r="B289" i="2"/>
  <c r="X288" i="2"/>
  <c r="Q288" i="2" l="1"/>
  <c r="N288" i="2"/>
  <c r="V288" i="2" s="1"/>
  <c r="T285" i="2"/>
  <c r="R287" i="2"/>
  <c r="S287" i="2" s="1"/>
  <c r="V287" i="2"/>
  <c r="Z289" i="2"/>
  <c r="U289" i="2"/>
  <c r="B290" i="2"/>
  <c r="X289" i="2"/>
  <c r="Q289" i="2" l="1"/>
  <c r="N289" i="2"/>
  <c r="T286" i="2"/>
  <c r="R288" i="2"/>
  <c r="S288" i="2" s="1"/>
  <c r="Z290" i="2"/>
  <c r="U290" i="2"/>
  <c r="B291" i="2"/>
  <c r="X290" i="2"/>
  <c r="Q290" i="2" l="1"/>
  <c r="N290" i="2"/>
  <c r="V290" i="2" s="1"/>
  <c r="T287" i="2"/>
  <c r="R289" i="2"/>
  <c r="S289" i="2" s="1"/>
  <c r="V289" i="2"/>
  <c r="Z291" i="2"/>
  <c r="U291" i="2"/>
  <c r="B292" i="2"/>
  <c r="X291" i="2"/>
  <c r="Q291" i="2" l="1"/>
  <c r="N291" i="2"/>
  <c r="T288" i="2"/>
  <c r="R290" i="2"/>
  <c r="S290" i="2" s="1"/>
  <c r="Z292" i="2"/>
  <c r="U292" i="2"/>
  <c r="B293" i="2"/>
  <c r="X292" i="2"/>
  <c r="Q292" i="2" l="1"/>
  <c r="N292" i="2"/>
  <c r="V292" i="2" s="1"/>
  <c r="T289" i="2"/>
  <c r="R291" i="2"/>
  <c r="S291" i="2" s="1"/>
  <c r="V291" i="2"/>
  <c r="Z293" i="2"/>
  <c r="U293" i="2"/>
  <c r="B294" i="2"/>
  <c r="X293" i="2"/>
  <c r="Q293" i="2" l="1"/>
  <c r="N293" i="2"/>
  <c r="T290" i="2"/>
  <c r="R292" i="2"/>
  <c r="S292" i="2" s="1"/>
  <c r="Z294" i="2"/>
  <c r="U294" i="2"/>
  <c r="B295" i="2"/>
  <c r="X294" i="2"/>
  <c r="Q294" i="2" l="1"/>
  <c r="N294" i="2"/>
  <c r="T291" i="2"/>
  <c r="R293" i="2"/>
  <c r="S293" i="2" s="1"/>
  <c r="V293" i="2"/>
  <c r="Z295" i="2"/>
  <c r="U295" i="2"/>
  <c r="B296" i="2"/>
  <c r="X295" i="2"/>
  <c r="Q295" i="2" l="1"/>
  <c r="N295" i="2"/>
  <c r="T292" i="2"/>
  <c r="R294" i="2"/>
  <c r="S294" i="2" s="1"/>
  <c r="V294" i="2"/>
  <c r="Z296" i="2"/>
  <c r="U296" i="2"/>
  <c r="B297" i="2"/>
  <c r="X296" i="2"/>
  <c r="Q296" i="2" l="1"/>
  <c r="N296" i="2"/>
  <c r="T293" i="2"/>
  <c r="R295" i="2"/>
  <c r="S295" i="2" s="1"/>
  <c r="V295" i="2"/>
  <c r="Z297" i="2"/>
  <c r="U297" i="2"/>
  <c r="B298" i="2"/>
  <c r="X297" i="2"/>
  <c r="Q297" i="2" l="1"/>
  <c r="N297" i="2"/>
  <c r="T294" i="2"/>
  <c r="R296" i="2"/>
  <c r="S296" i="2" s="1"/>
  <c r="V296" i="2"/>
  <c r="Z298" i="2"/>
  <c r="U298" i="2"/>
  <c r="B299" i="2"/>
  <c r="X298" i="2"/>
  <c r="Q298" i="2" l="1"/>
  <c r="N298" i="2"/>
  <c r="T295" i="2"/>
  <c r="R297" i="2"/>
  <c r="S297" i="2" s="1"/>
  <c r="V297" i="2"/>
  <c r="Z299" i="2"/>
  <c r="U299" i="2"/>
  <c r="B300" i="2"/>
  <c r="X299" i="2"/>
  <c r="Q299" i="2" l="1"/>
  <c r="N299" i="2"/>
  <c r="T296" i="2"/>
  <c r="R298" i="2"/>
  <c r="S298" i="2" s="1"/>
  <c r="V298" i="2"/>
  <c r="Z300" i="2"/>
  <c r="U300" i="2"/>
  <c r="B301" i="2"/>
  <c r="X300" i="2"/>
  <c r="Q300" i="2" l="1"/>
  <c r="N300" i="2"/>
  <c r="T297" i="2"/>
  <c r="R299" i="2"/>
  <c r="S299" i="2" s="1"/>
  <c r="V299" i="2"/>
  <c r="Z301" i="2"/>
  <c r="U301" i="2"/>
  <c r="B302" i="2"/>
  <c r="X301" i="2"/>
  <c r="Q301" i="2" l="1"/>
  <c r="N301" i="2"/>
  <c r="T298" i="2"/>
  <c r="R300" i="2"/>
  <c r="S300" i="2" s="1"/>
  <c r="V300" i="2"/>
  <c r="Z302" i="2"/>
  <c r="U302" i="2"/>
  <c r="B303" i="2"/>
  <c r="X302" i="2"/>
  <c r="Q302" i="2" l="1"/>
  <c r="N302" i="2"/>
  <c r="T299" i="2"/>
  <c r="R301" i="2"/>
  <c r="S301" i="2" s="1"/>
  <c r="V301" i="2"/>
  <c r="Z303" i="2"/>
  <c r="U303" i="2"/>
  <c r="B304" i="2"/>
  <c r="X303" i="2"/>
  <c r="Q303" i="2" l="1"/>
  <c r="N303" i="2"/>
  <c r="T300" i="2"/>
  <c r="R302" i="2"/>
  <c r="S302" i="2" s="1"/>
  <c r="V302" i="2"/>
  <c r="Z304" i="2"/>
  <c r="U304" i="2"/>
  <c r="B305" i="2"/>
  <c r="X304" i="2"/>
  <c r="Q304" i="2" l="1"/>
  <c r="N304" i="2"/>
  <c r="T301" i="2"/>
  <c r="R303" i="2"/>
  <c r="S303" i="2" s="1"/>
  <c r="V303" i="2"/>
  <c r="Z305" i="2"/>
  <c r="U305" i="2"/>
  <c r="B306" i="2"/>
  <c r="X305" i="2"/>
  <c r="Q305" i="2" l="1"/>
  <c r="N305" i="2"/>
  <c r="T302" i="2"/>
  <c r="R304" i="2"/>
  <c r="S304" i="2" s="1"/>
  <c r="V304" i="2"/>
  <c r="Z306" i="2"/>
  <c r="U306" i="2"/>
  <c r="B307" i="2"/>
  <c r="X306" i="2"/>
  <c r="Q306" i="2" l="1"/>
  <c r="N306" i="2"/>
  <c r="T303" i="2"/>
  <c r="R305" i="2"/>
  <c r="S305" i="2" s="1"/>
  <c r="V305" i="2"/>
  <c r="Z307" i="2"/>
  <c r="U307" i="2"/>
  <c r="B308" i="2"/>
  <c r="X307" i="2"/>
  <c r="Q307" i="2" l="1"/>
  <c r="N307" i="2"/>
  <c r="T304" i="2"/>
  <c r="R306" i="2"/>
  <c r="S306" i="2" s="1"/>
  <c r="V306" i="2"/>
  <c r="Z308" i="2"/>
  <c r="U308" i="2"/>
  <c r="B309" i="2"/>
  <c r="X308" i="2"/>
  <c r="Q308" i="2" l="1"/>
  <c r="N308" i="2"/>
  <c r="T305" i="2"/>
  <c r="R307" i="2"/>
  <c r="S307" i="2" s="1"/>
  <c r="V307" i="2"/>
  <c r="Z309" i="2"/>
  <c r="U309" i="2"/>
  <c r="B310" i="2"/>
  <c r="X309" i="2"/>
  <c r="Q309" i="2" l="1"/>
  <c r="N309" i="2"/>
  <c r="T306" i="2"/>
  <c r="R308" i="2"/>
  <c r="S308" i="2" s="1"/>
  <c r="V308" i="2"/>
  <c r="Z310" i="2"/>
  <c r="U310" i="2"/>
  <c r="B311" i="2"/>
  <c r="X310" i="2"/>
  <c r="Q310" i="2" l="1"/>
  <c r="N310" i="2"/>
  <c r="T307" i="2"/>
  <c r="R309" i="2"/>
  <c r="S309" i="2" s="1"/>
  <c r="V309" i="2"/>
  <c r="Z311" i="2"/>
  <c r="U311" i="2"/>
  <c r="B312" i="2"/>
  <c r="X311" i="2"/>
  <c r="Q311" i="2" l="1"/>
  <c r="N311" i="2"/>
  <c r="T308" i="2"/>
  <c r="R310" i="2"/>
  <c r="S310" i="2" s="1"/>
  <c r="V310" i="2"/>
  <c r="Z312" i="2"/>
  <c r="U312" i="2"/>
  <c r="B313" i="2"/>
  <c r="X312" i="2"/>
  <c r="Q312" i="2" l="1"/>
  <c r="N312" i="2"/>
  <c r="T309" i="2"/>
  <c r="R311" i="2"/>
  <c r="S311" i="2" s="1"/>
  <c r="V311" i="2"/>
  <c r="Z313" i="2"/>
  <c r="U313" i="2"/>
  <c r="B314" i="2"/>
  <c r="X313" i="2"/>
  <c r="Q313" i="2" l="1"/>
  <c r="N313" i="2"/>
  <c r="T310" i="2"/>
  <c r="R312" i="2"/>
  <c r="S312" i="2" s="1"/>
  <c r="V312" i="2"/>
  <c r="Z314" i="2"/>
  <c r="U314" i="2"/>
  <c r="B315" i="2"/>
  <c r="X314" i="2"/>
  <c r="Q314" i="2" l="1"/>
  <c r="N314" i="2"/>
  <c r="T311" i="2"/>
  <c r="R313" i="2"/>
  <c r="S313" i="2" s="1"/>
  <c r="V313" i="2"/>
  <c r="Z315" i="2"/>
  <c r="U315" i="2"/>
  <c r="B316" i="2"/>
  <c r="X315" i="2"/>
  <c r="Q315" i="2" l="1"/>
  <c r="N315" i="2"/>
  <c r="V315" i="2" s="1"/>
  <c r="T312" i="2"/>
  <c r="R314" i="2"/>
  <c r="S314" i="2" s="1"/>
  <c r="V314" i="2"/>
  <c r="Z316" i="2"/>
  <c r="U316" i="2"/>
  <c r="B317" i="2"/>
  <c r="X316" i="2"/>
  <c r="Q316" i="2" l="1"/>
  <c r="N316" i="2"/>
  <c r="T313" i="2"/>
  <c r="X63" i="3"/>
  <c r="R315" i="2"/>
  <c r="S315" i="2" s="1"/>
  <c r="Z317" i="2"/>
  <c r="U317" i="2"/>
  <c r="B318" i="2"/>
  <c r="X317" i="2"/>
  <c r="Q317" i="2" l="1"/>
  <c r="N317" i="2"/>
  <c r="V317" i="2" s="1"/>
  <c r="T314" i="2"/>
  <c r="R316" i="2"/>
  <c r="S316" i="2" s="1"/>
  <c r="V316" i="2"/>
  <c r="Z318" i="2"/>
  <c r="U318" i="2"/>
  <c r="B319" i="2"/>
  <c r="X318" i="2"/>
  <c r="Q318" i="2" l="1"/>
  <c r="N318" i="2"/>
  <c r="T315" i="2"/>
  <c r="R317" i="2"/>
  <c r="S317" i="2" s="1"/>
  <c r="Z319" i="2"/>
  <c r="U319" i="2"/>
  <c r="B320" i="2"/>
  <c r="X319" i="2"/>
  <c r="Q319" i="2" l="1"/>
  <c r="N319" i="2"/>
  <c r="V319" i="2" s="1"/>
  <c r="T316" i="2"/>
  <c r="R318" i="2"/>
  <c r="S318" i="2" s="1"/>
  <c r="V318" i="2"/>
  <c r="Z320" i="2"/>
  <c r="U320" i="2"/>
  <c r="B321" i="2"/>
  <c r="X320" i="2"/>
  <c r="Q320" i="2" l="1"/>
  <c r="N320" i="2"/>
  <c r="T317" i="2"/>
  <c r="R319" i="2"/>
  <c r="S319" i="2" s="1"/>
  <c r="Z321" i="2"/>
  <c r="U321" i="2"/>
  <c r="B322" i="2"/>
  <c r="X321" i="2"/>
  <c r="Q321" i="2" l="1"/>
  <c r="N321" i="2"/>
  <c r="V321" i="2" s="1"/>
  <c r="T318" i="2"/>
  <c r="R320" i="2"/>
  <c r="S320" i="2" s="1"/>
  <c r="V320" i="2"/>
  <c r="Z322" i="2"/>
  <c r="U322" i="2"/>
  <c r="B323" i="2"/>
  <c r="X322" i="2"/>
  <c r="Q322" i="2" l="1"/>
  <c r="N322" i="2"/>
  <c r="T319" i="2"/>
  <c r="R321" i="2"/>
  <c r="S321" i="2" s="1"/>
  <c r="Z323" i="2"/>
  <c r="U323" i="2"/>
  <c r="B324" i="2"/>
  <c r="X323" i="2"/>
  <c r="Q323" i="2" l="1"/>
  <c r="N323" i="2"/>
  <c r="V323" i="2" s="1"/>
  <c r="T320" i="2"/>
  <c r="R322" i="2"/>
  <c r="S322" i="2" s="1"/>
  <c r="V322" i="2"/>
  <c r="Z324" i="2"/>
  <c r="U324" i="2"/>
  <c r="B325" i="2"/>
  <c r="X324" i="2"/>
  <c r="Q324" i="2" l="1"/>
  <c r="N324" i="2"/>
  <c r="T321" i="2"/>
  <c r="R323" i="2"/>
  <c r="S323" i="2" s="1"/>
  <c r="Z325" i="2"/>
  <c r="U325" i="2"/>
  <c r="B326" i="2"/>
  <c r="X325" i="2"/>
  <c r="Q325" i="2" l="1"/>
  <c r="N325" i="2"/>
  <c r="T322" i="2"/>
  <c r="R324" i="2"/>
  <c r="S324" i="2" s="1"/>
  <c r="V324" i="2"/>
  <c r="Z326" i="2"/>
  <c r="U326" i="2"/>
  <c r="B327" i="2"/>
  <c r="X326" i="2"/>
  <c r="Q326" i="2" l="1"/>
  <c r="N326" i="2"/>
  <c r="T323" i="2"/>
  <c r="R325" i="2"/>
  <c r="S325" i="2" s="1"/>
  <c r="V325" i="2"/>
  <c r="Z327" i="2"/>
  <c r="U327" i="2"/>
  <c r="B328" i="2"/>
  <c r="X327" i="2"/>
  <c r="Q327" i="2" l="1"/>
  <c r="N327" i="2"/>
  <c r="T324" i="2"/>
  <c r="R326" i="2"/>
  <c r="S326" i="2" s="1"/>
  <c r="V326" i="2"/>
  <c r="Z328" i="2"/>
  <c r="U328" i="2"/>
  <c r="B329" i="2"/>
  <c r="X328" i="2"/>
  <c r="Q328" i="2" l="1"/>
  <c r="N328" i="2"/>
  <c r="T325" i="2"/>
  <c r="R327" i="2"/>
  <c r="S327" i="2" s="1"/>
  <c r="V327" i="2"/>
  <c r="Z329" i="2"/>
  <c r="U329" i="2"/>
  <c r="B330" i="2"/>
  <c r="X329" i="2"/>
  <c r="Q329" i="2" l="1"/>
  <c r="N329" i="2"/>
  <c r="T326" i="2"/>
  <c r="R328" i="2"/>
  <c r="S328" i="2" s="1"/>
  <c r="V328" i="2"/>
  <c r="Z330" i="2"/>
  <c r="U330" i="2"/>
  <c r="B331" i="2"/>
  <c r="X330" i="2"/>
  <c r="Q330" i="2" l="1"/>
  <c r="N330" i="2"/>
  <c r="T327" i="2"/>
  <c r="R329" i="2"/>
  <c r="S329" i="2" s="1"/>
  <c r="V329" i="2"/>
  <c r="Z331" i="2"/>
  <c r="U331" i="2"/>
  <c r="B332" i="2"/>
  <c r="X331" i="2"/>
  <c r="Q331" i="2" l="1"/>
  <c r="N331" i="2"/>
  <c r="T328" i="2"/>
  <c r="R330" i="2"/>
  <c r="S330" i="2" s="1"/>
  <c r="V330" i="2"/>
  <c r="Z332" i="2"/>
  <c r="U332" i="2"/>
  <c r="B333" i="2"/>
  <c r="X332" i="2"/>
  <c r="Q332" i="2" l="1"/>
  <c r="N332" i="2"/>
  <c r="T329" i="2"/>
  <c r="R331" i="2"/>
  <c r="S331" i="2" s="1"/>
  <c r="V331" i="2"/>
  <c r="Z333" i="2"/>
  <c r="U333" i="2"/>
  <c r="B334" i="2"/>
  <c r="X333" i="2"/>
  <c r="Q333" i="2" l="1"/>
  <c r="N333" i="2"/>
  <c r="T330" i="2"/>
  <c r="R332" i="2"/>
  <c r="S332" i="2" s="1"/>
  <c r="V332" i="2"/>
  <c r="Z334" i="2"/>
  <c r="U334" i="2"/>
  <c r="B335" i="2"/>
  <c r="X334" i="2"/>
  <c r="Q334" i="2" l="1"/>
  <c r="N334" i="2"/>
  <c r="T331" i="2"/>
  <c r="R333" i="2"/>
  <c r="S333" i="2" s="1"/>
  <c r="V333" i="2"/>
  <c r="Z335" i="2"/>
  <c r="U335" i="2"/>
  <c r="B336" i="2"/>
  <c r="X335" i="2"/>
  <c r="Q335" i="2" l="1"/>
  <c r="N335" i="2"/>
  <c r="T332" i="2"/>
  <c r="R334" i="2"/>
  <c r="S334" i="2" s="1"/>
  <c r="V334" i="2"/>
  <c r="Z336" i="2"/>
  <c r="U336" i="2"/>
  <c r="B337" i="2"/>
  <c r="X336" i="2"/>
  <c r="Q336" i="2" l="1"/>
  <c r="N336" i="2"/>
  <c r="T333" i="2"/>
  <c r="R335" i="2"/>
  <c r="S335" i="2" s="1"/>
  <c r="V335" i="2"/>
  <c r="Z337" i="2"/>
  <c r="U337" i="2"/>
  <c r="B338" i="2"/>
  <c r="X337" i="2"/>
  <c r="Q337" i="2" l="1"/>
  <c r="N337" i="2"/>
  <c r="T334" i="2"/>
  <c r="R336" i="2"/>
  <c r="S336" i="2" s="1"/>
  <c r="V336" i="2"/>
  <c r="Z338" i="2"/>
  <c r="U338" i="2"/>
  <c r="B339" i="2"/>
  <c r="X338" i="2"/>
  <c r="Q338" i="2" l="1"/>
  <c r="N338" i="2"/>
  <c r="T335" i="2"/>
  <c r="R337" i="2"/>
  <c r="S337" i="2" s="1"/>
  <c r="V337" i="2"/>
  <c r="Z339" i="2"/>
  <c r="U339" i="2"/>
  <c r="B340" i="2"/>
  <c r="X339" i="2"/>
  <c r="Q339" i="2" l="1"/>
  <c r="N339" i="2"/>
  <c r="T336" i="2"/>
  <c r="R338" i="2"/>
  <c r="S338" i="2" s="1"/>
  <c r="V338" i="2"/>
  <c r="Z340" i="2"/>
  <c r="U340" i="2"/>
  <c r="B341" i="2"/>
  <c r="X340" i="2"/>
  <c r="Q340" i="2" l="1"/>
  <c r="N340" i="2"/>
  <c r="T337" i="2"/>
  <c r="R339" i="2"/>
  <c r="S339" i="2" s="1"/>
  <c r="V339" i="2"/>
  <c r="Z341" i="2"/>
  <c r="U341" i="2"/>
  <c r="B342" i="2"/>
  <c r="X341" i="2"/>
  <c r="Q341" i="2" l="1"/>
  <c r="N341" i="2"/>
  <c r="T338" i="2"/>
  <c r="R340" i="2"/>
  <c r="S340" i="2" s="1"/>
  <c r="V340" i="2"/>
  <c r="Z342" i="2"/>
  <c r="U342" i="2"/>
  <c r="B343" i="2"/>
  <c r="X342" i="2"/>
  <c r="Q342" i="2" l="1"/>
  <c r="N342" i="2"/>
  <c r="T339" i="2"/>
  <c r="R341" i="2"/>
  <c r="S341" i="2" s="1"/>
  <c r="V341" i="2"/>
  <c r="Z343" i="2"/>
  <c r="U343" i="2"/>
  <c r="B344" i="2"/>
  <c r="X343" i="2"/>
  <c r="Q343" i="2" l="1"/>
  <c r="N343" i="2"/>
  <c r="T340" i="2"/>
  <c r="R342" i="2"/>
  <c r="S342" i="2" s="1"/>
  <c r="V342" i="2"/>
  <c r="Z344" i="2"/>
  <c r="U344" i="2"/>
  <c r="B345" i="2"/>
  <c r="X344" i="2"/>
  <c r="Q344" i="2" l="1"/>
  <c r="N344" i="2"/>
  <c r="T341" i="2"/>
  <c r="R343" i="2"/>
  <c r="S343" i="2" s="1"/>
  <c r="V343" i="2"/>
  <c r="Z345" i="2"/>
  <c r="U345" i="2"/>
  <c r="B346" i="2"/>
  <c r="X345" i="2"/>
  <c r="Q345" i="2" l="1"/>
  <c r="N345" i="2"/>
  <c r="V345" i="2" s="1"/>
  <c r="T342" i="2"/>
  <c r="R344" i="2"/>
  <c r="S344" i="2" s="1"/>
  <c r="V344" i="2"/>
  <c r="Z346" i="2"/>
  <c r="U346" i="2"/>
  <c r="B347" i="2"/>
  <c r="X346" i="2"/>
  <c r="Q346" i="2" l="1"/>
  <c r="N346" i="2"/>
  <c r="T343" i="2"/>
  <c r="X64" i="3"/>
  <c r="R345" i="2"/>
  <c r="S345" i="2" s="1"/>
  <c r="Z347" i="2"/>
  <c r="U347" i="2"/>
  <c r="B348" i="2"/>
  <c r="X347" i="2"/>
  <c r="Q347" i="2" l="1"/>
  <c r="N347" i="2"/>
  <c r="V347" i="2" s="1"/>
  <c r="T344" i="2"/>
  <c r="R346" i="2"/>
  <c r="S346" i="2" s="1"/>
  <c r="V346" i="2"/>
  <c r="Z348" i="2"/>
  <c r="U348" i="2"/>
  <c r="B349" i="2"/>
  <c r="X348" i="2"/>
  <c r="Q348" i="2" l="1"/>
  <c r="N348" i="2"/>
  <c r="T345" i="2"/>
  <c r="R347" i="2"/>
  <c r="S347" i="2" s="1"/>
  <c r="Z349" i="2"/>
  <c r="U349" i="2"/>
  <c r="B350" i="2"/>
  <c r="X349" i="2"/>
  <c r="Q349" i="2" l="1"/>
  <c r="N349" i="2"/>
  <c r="V349" i="2" s="1"/>
  <c r="T346" i="2"/>
  <c r="R348" i="2"/>
  <c r="S348" i="2" s="1"/>
  <c r="V348" i="2"/>
  <c r="Z350" i="2"/>
  <c r="U350" i="2"/>
  <c r="B351" i="2"/>
  <c r="X350" i="2"/>
  <c r="Q350" i="2" l="1"/>
  <c r="N350" i="2"/>
  <c r="T347" i="2"/>
  <c r="R349" i="2"/>
  <c r="S349" i="2" s="1"/>
  <c r="Z351" i="2"/>
  <c r="U351" i="2"/>
  <c r="B352" i="2"/>
  <c r="X351" i="2"/>
  <c r="Q351" i="2" l="1"/>
  <c r="N351" i="2"/>
  <c r="V351" i="2" s="1"/>
  <c r="T348" i="2"/>
  <c r="R350" i="2"/>
  <c r="S350" i="2" s="1"/>
  <c r="V350" i="2"/>
  <c r="Z352" i="2"/>
  <c r="U352" i="2"/>
  <c r="B353" i="2"/>
  <c r="X352" i="2"/>
  <c r="Q352" i="2" l="1"/>
  <c r="N352" i="2"/>
  <c r="T349" i="2"/>
  <c r="R351" i="2"/>
  <c r="S351" i="2" s="1"/>
  <c r="Z353" i="2"/>
  <c r="U353" i="2"/>
  <c r="B354" i="2"/>
  <c r="X353" i="2"/>
  <c r="Q353" i="2" l="1"/>
  <c r="N353" i="2"/>
  <c r="V353" i="2" s="1"/>
  <c r="T350" i="2"/>
  <c r="R352" i="2"/>
  <c r="S352" i="2" s="1"/>
  <c r="V352" i="2"/>
  <c r="Z354" i="2"/>
  <c r="U354" i="2"/>
  <c r="B355" i="2"/>
  <c r="X354" i="2"/>
  <c r="Q354" i="2" l="1"/>
  <c r="N354" i="2"/>
  <c r="T351" i="2"/>
  <c r="R353" i="2"/>
  <c r="S353" i="2" s="1"/>
  <c r="Z355" i="2"/>
  <c r="U355" i="2"/>
  <c r="B356" i="2"/>
  <c r="X355" i="2"/>
  <c r="Q355" i="2" l="1"/>
  <c r="N355" i="2"/>
  <c r="T352" i="2"/>
  <c r="R354" i="2"/>
  <c r="S354" i="2" s="1"/>
  <c r="V354" i="2"/>
  <c r="Z356" i="2"/>
  <c r="U356" i="2"/>
  <c r="B357" i="2"/>
  <c r="X356" i="2"/>
  <c r="Q356" i="2" l="1"/>
  <c r="N356" i="2"/>
  <c r="T353" i="2"/>
  <c r="R355" i="2"/>
  <c r="S355" i="2" s="1"/>
  <c r="V355" i="2"/>
  <c r="Z357" i="2"/>
  <c r="U357" i="2"/>
  <c r="B358" i="2"/>
  <c r="X357" i="2"/>
  <c r="Q357" i="2" l="1"/>
  <c r="N357" i="2"/>
  <c r="T354" i="2"/>
  <c r="R356" i="2"/>
  <c r="S356" i="2" s="1"/>
  <c r="V356" i="2"/>
  <c r="Z358" i="2"/>
  <c r="U358" i="2"/>
  <c r="B359" i="2"/>
  <c r="X358" i="2"/>
  <c r="Q358" i="2" l="1"/>
  <c r="N358" i="2"/>
  <c r="T355" i="2"/>
  <c r="R357" i="2"/>
  <c r="S357" i="2" s="1"/>
  <c r="V357" i="2"/>
  <c r="Z359" i="2"/>
  <c r="U359" i="2"/>
  <c r="B360" i="2"/>
  <c r="X359" i="2"/>
  <c r="Q359" i="2" l="1"/>
  <c r="N359" i="2"/>
  <c r="T356" i="2"/>
  <c r="R358" i="2"/>
  <c r="S358" i="2" s="1"/>
  <c r="V358" i="2"/>
  <c r="Z360" i="2"/>
  <c r="U360" i="2"/>
  <c r="B361" i="2"/>
  <c r="X360" i="2"/>
  <c r="Q360" i="2" l="1"/>
  <c r="N360" i="2"/>
  <c r="T357" i="2"/>
  <c r="R359" i="2"/>
  <c r="S359" i="2" s="1"/>
  <c r="V359" i="2"/>
  <c r="Z361" i="2"/>
  <c r="U361" i="2"/>
  <c r="B362" i="2"/>
  <c r="X361" i="2"/>
  <c r="Q361" i="2" l="1"/>
  <c r="N361" i="2"/>
  <c r="T358" i="2"/>
  <c r="R360" i="2"/>
  <c r="S360" i="2" s="1"/>
  <c r="V360" i="2"/>
  <c r="Z362" i="2"/>
  <c r="U362" i="2"/>
  <c r="B363" i="2"/>
  <c r="X362" i="2"/>
  <c r="Q362" i="2" l="1"/>
  <c r="N362" i="2"/>
  <c r="T359" i="2"/>
  <c r="R361" i="2"/>
  <c r="S361" i="2" s="1"/>
  <c r="V361" i="2"/>
  <c r="Z363" i="2"/>
  <c r="U363" i="2"/>
  <c r="B364" i="2"/>
  <c r="X363" i="2"/>
  <c r="Q363" i="2" l="1"/>
  <c r="N363" i="2"/>
  <c r="T360" i="2"/>
  <c r="R362" i="2"/>
  <c r="S362" i="2" s="1"/>
  <c r="V362" i="2"/>
  <c r="Z364" i="2"/>
  <c r="U364" i="2"/>
  <c r="B365" i="2"/>
  <c r="X364" i="2"/>
  <c r="Q364" i="2" l="1"/>
  <c r="N364" i="2"/>
  <c r="T361" i="2"/>
  <c r="R363" i="2"/>
  <c r="S363" i="2" s="1"/>
  <c r="V363" i="2"/>
  <c r="Z365" i="2"/>
  <c r="U365" i="2"/>
  <c r="B366" i="2"/>
  <c r="X365" i="2"/>
  <c r="Q365" i="2" l="1"/>
  <c r="N365" i="2"/>
  <c r="T362" i="2"/>
  <c r="R364" i="2"/>
  <c r="S364" i="2" s="1"/>
  <c r="V364" i="2"/>
  <c r="Z366" i="2"/>
  <c r="U366" i="2"/>
  <c r="B367" i="2"/>
  <c r="X366" i="2"/>
  <c r="Q366" i="2" l="1"/>
  <c r="N366" i="2"/>
  <c r="T363" i="2"/>
  <c r="R365" i="2"/>
  <c r="S365" i="2" s="1"/>
  <c r="V365" i="2"/>
  <c r="Z367" i="2"/>
  <c r="U367" i="2"/>
  <c r="B368" i="2"/>
  <c r="X367" i="2"/>
  <c r="Q367" i="2" l="1"/>
  <c r="N367" i="2"/>
  <c r="T364" i="2"/>
  <c r="R366" i="2"/>
  <c r="S366" i="2" s="1"/>
  <c r="V366" i="2"/>
  <c r="Z368" i="2"/>
  <c r="U368" i="2"/>
  <c r="B369" i="2"/>
  <c r="X368" i="2"/>
  <c r="Q368" i="2" l="1"/>
  <c r="N368" i="2"/>
  <c r="T365" i="2"/>
  <c r="R367" i="2"/>
  <c r="S367" i="2" s="1"/>
  <c r="V367" i="2"/>
  <c r="Z369" i="2"/>
  <c r="U369" i="2"/>
  <c r="B370" i="2"/>
  <c r="X369" i="2"/>
  <c r="Q369" i="2" l="1"/>
  <c r="N369" i="2"/>
  <c r="T366" i="2"/>
  <c r="R368" i="2"/>
  <c r="S368" i="2" s="1"/>
  <c r="V368" i="2"/>
  <c r="Z370" i="2"/>
  <c r="U370" i="2"/>
  <c r="B371" i="2"/>
  <c r="X370" i="2"/>
  <c r="Q370" i="2" l="1"/>
  <c r="N370" i="2"/>
  <c r="T367" i="2"/>
  <c r="R369" i="2"/>
  <c r="S369" i="2" s="1"/>
  <c r="V369" i="2"/>
  <c r="Z371" i="2"/>
  <c r="U371" i="2"/>
  <c r="B372" i="2"/>
  <c r="X371" i="2"/>
  <c r="Q371" i="2" l="1"/>
  <c r="N371" i="2"/>
  <c r="T368" i="2"/>
  <c r="R370" i="2"/>
  <c r="S370" i="2" s="1"/>
  <c r="V370" i="2"/>
  <c r="Z372" i="2"/>
  <c r="U372" i="2"/>
  <c r="B373" i="2"/>
  <c r="X372" i="2"/>
  <c r="Q372" i="2" l="1"/>
  <c r="N372" i="2"/>
  <c r="T369" i="2"/>
  <c r="R371" i="2"/>
  <c r="S371" i="2" s="1"/>
  <c r="V371" i="2"/>
  <c r="Z373" i="2"/>
  <c r="U373" i="2"/>
  <c r="B374" i="2"/>
  <c r="X373" i="2"/>
  <c r="Q373" i="2" l="1"/>
  <c r="N373" i="2"/>
  <c r="T370" i="2"/>
  <c r="R372" i="2"/>
  <c r="S372" i="2" s="1"/>
  <c r="V372" i="2"/>
  <c r="Z374" i="2"/>
  <c r="U374" i="2"/>
  <c r="B375" i="2"/>
  <c r="X374" i="2"/>
  <c r="Q374" i="2" l="1"/>
  <c r="N374" i="2"/>
  <c r="T371" i="2"/>
  <c r="R373" i="2"/>
  <c r="S373" i="2" s="1"/>
  <c r="V373" i="2"/>
  <c r="Z375" i="2"/>
  <c r="U375" i="2"/>
  <c r="B376" i="2"/>
  <c r="U376" i="2" s="1"/>
  <c r="X375" i="2"/>
  <c r="Q376" i="2" l="1"/>
  <c r="N376" i="2"/>
  <c r="Q375" i="2"/>
  <c r="N375" i="2"/>
  <c r="T372" i="2"/>
  <c r="R374" i="2"/>
  <c r="S374" i="2" s="1"/>
  <c r="V374" i="2"/>
  <c r="X376" i="2"/>
  <c r="Z376" i="2"/>
  <c r="T373" i="2" l="1"/>
  <c r="BB30" i="3"/>
  <c r="BB31" i="3"/>
  <c r="BB29" i="3"/>
  <c r="BB28" i="3"/>
  <c r="BB26" i="3"/>
  <c r="BB27" i="3"/>
  <c r="BB32" i="3"/>
  <c r="BB25" i="3"/>
  <c r="BC27" i="3"/>
  <c r="BC28" i="3"/>
  <c r="BC29" i="3"/>
  <c r="BC30" i="3"/>
  <c r="BC31" i="3"/>
  <c r="BC26" i="3"/>
  <c r="BC32" i="3"/>
  <c r="V376" i="2"/>
  <c r="BC25" i="3"/>
  <c r="R375" i="2"/>
  <c r="S375" i="2" s="1"/>
  <c r="V375" i="2"/>
  <c r="BB5" i="3"/>
  <c r="L55" i="3" s="1"/>
  <c r="BB7" i="3"/>
  <c r="L57" i="3" s="1"/>
  <c r="BB8" i="3"/>
  <c r="L58" i="3" s="1"/>
  <c r="BB10" i="3"/>
  <c r="L60" i="3" s="1"/>
  <c r="BB13" i="3"/>
  <c r="L63" i="3" s="1"/>
  <c r="BB12" i="3"/>
  <c r="L62" i="3" s="1"/>
  <c r="BB15" i="3"/>
  <c r="L65" i="3" s="1"/>
  <c r="BB6" i="3"/>
  <c r="L56" i="3" s="1"/>
  <c r="BB14" i="3"/>
  <c r="L64" i="3" s="1"/>
  <c r="BB4" i="3"/>
  <c r="BB9" i="3"/>
  <c r="L59" i="3" s="1"/>
  <c r="BB11" i="3"/>
  <c r="L61" i="3" s="1"/>
  <c r="BC4" i="3"/>
  <c r="F54" i="3" s="1"/>
  <c r="BC5" i="3"/>
  <c r="BC6" i="3"/>
  <c r="F56" i="3" s="1"/>
  <c r="BC7" i="3"/>
  <c r="F57" i="3" s="1"/>
  <c r="R57" i="3" s="1"/>
  <c r="BC8" i="3"/>
  <c r="BC9" i="3"/>
  <c r="BC10" i="3"/>
  <c r="F60" i="3" s="1"/>
  <c r="BC11" i="3"/>
  <c r="BC12" i="3"/>
  <c r="F62" i="3" s="1"/>
  <c r="BC13" i="3"/>
  <c r="BC14" i="3"/>
  <c r="F64" i="3" s="1"/>
  <c r="BC15" i="3"/>
  <c r="R376" i="2"/>
  <c r="S376" i="2" s="1"/>
  <c r="T376" i="2" s="1"/>
  <c r="R62" i="3" l="1"/>
  <c r="X65" i="3"/>
  <c r="T375" i="2"/>
  <c r="T374" i="2"/>
  <c r="R64" i="3"/>
  <c r="R60" i="3"/>
  <c r="R56" i="3"/>
  <c r="BB16" i="3"/>
  <c r="L54" i="3"/>
  <c r="R54" i="3" s="1"/>
  <c r="BF8" i="3"/>
  <c r="F58" i="3"/>
  <c r="R58" i="3" s="1"/>
  <c r="BF15" i="3"/>
  <c r="F65" i="3"/>
  <c r="R65" i="3" s="1"/>
  <c r="BF11" i="3"/>
  <c r="F61" i="3"/>
  <c r="R61" i="3" s="1"/>
  <c r="BF13" i="3"/>
  <c r="F63" i="3"/>
  <c r="R63" i="3" s="1"/>
  <c r="BF9" i="3"/>
  <c r="F59" i="3"/>
  <c r="R59" i="3" s="1"/>
  <c r="BF5" i="3"/>
  <c r="F55" i="3"/>
  <c r="R55" i="3" s="1"/>
  <c r="BD30" i="3"/>
  <c r="BE30" i="3"/>
  <c r="BF30" i="3"/>
  <c r="BF32" i="3"/>
  <c r="BE32" i="3"/>
  <c r="BD32" i="3"/>
  <c r="BD29" i="3"/>
  <c r="BF29" i="3"/>
  <c r="BE29" i="3"/>
  <c r="BD26" i="3"/>
  <c r="BE26" i="3"/>
  <c r="BF26" i="3"/>
  <c r="BF28" i="3"/>
  <c r="BE28" i="3"/>
  <c r="BD28" i="3"/>
  <c r="BE31" i="3"/>
  <c r="BF31" i="3"/>
  <c r="BD31" i="3"/>
  <c r="BE27" i="3"/>
  <c r="BF27" i="3"/>
  <c r="BD27" i="3"/>
  <c r="BD25" i="3"/>
  <c r="BF25" i="3"/>
  <c r="BE25" i="3"/>
  <c r="BC16" i="3"/>
  <c r="BF14" i="3"/>
  <c r="BF12" i="3"/>
  <c r="BF4" i="3"/>
  <c r="BF7" i="3"/>
  <c r="BF10" i="3"/>
  <c r="BF6" i="3"/>
  <c r="BD11" i="3"/>
  <c r="BE11" i="3"/>
  <c r="BD14" i="3"/>
  <c r="BE14" i="3"/>
  <c r="BD10" i="3"/>
  <c r="BE10" i="3"/>
  <c r="BD6" i="3"/>
  <c r="BE6" i="3"/>
  <c r="BD7" i="3"/>
  <c r="BE7" i="3"/>
  <c r="BD13" i="3"/>
  <c r="BE13" i="3"/>
  <c r="BD9" i="3"/>
  <c r="BE9" i="3"/>
  <c r="BD5" i="3"/>
  <c r="BE5" i="3"/>
  <c r="BD15" i="3"/>
  <c r="BE15" i="3"/>
  <c r="BD12" i="3"/>
  <c r="BE12" i="3"/>
  <c r="BD8" i="3"/>
  <c r="BE8" i="3"/>
  <c r="BD4" i="3"/>
  <c r="BE4" i="3"/>
  <c r="L3" i="2" l="1"/>
  <c r="AH59" i="3" s="1"/>
  <c r="N3" i="2"/>
  <c r="AH54" i="3" s="1"/>
  <c r="J3" i="2"/>
  <c r="AH64" i="3" s="1"/>
  <c r="BD18" i="3"/>
  <c r="BD20" i="3"/>
  <c r="BD19" i="3"/>
</calcChain>
</file>

<file path=xl/sharedStrings.xml><?xml version="1.0" encoding="utf-8"?>
<sst xmlns="http://schemas.openxmlformats.org/spreadsheetml/2006/main" count="153" uniqueCount="107">
  <si>
    <t>Start Month</t>
  </si>
  <si>
    <t>Months</t>
  </si>
  <si>
    <t>Jan</t>
  </si>
  <si>
    <t>Feb</t>
  </si>
  <si>
    <t>Mar</t>
  </si>
  <si>
    <t>Apr</t>
  </si>
  <si>
    <t>May</t>
  </si>
  <si>
    <t>Jun</t>
  </si>
  <si>
    <t>Jul</t>
  </si>
  <si>
    <t>Aug</t>
  </si>
  <si>
    <t>Sep</t>
  </si>
  <si>
    <t>Oct</t>
  </si>
  <si>
    <t>Nov</t>
  </si>
  <si>
    <t>Dec</t>
  </si>
  <si>
    <t>Start Year</t>
  </si>
  <si>
    <t>Select</t>
  </si>
  <si>
    <t>Enter YYYY</t>
  </si>
  <si>
    <t>Start Date</t>
  </si>
  <si>
    <t>End Date</t>
  </si>
  <si>
    <t>Day</t>
  </si>
  <si>
    <t>Start Time</t>
  </si>
  <si>
    <t>End Time</t>
  </si>
  <si>
    <t>Total Break Time</t>
  </si>
  <si>
    <t>Total Time Over-Ride</t>
  </si>
  <si>
    <t>Time Allocated</t>
  </si>
  <si>
    <t>Date</t>
  </si>
  <si>
    <t>Expected Time</t>
  </si>
  <si>
    <t>Daily Hours Capture</t>
  </si>
  <si>
    <t>UK Bank Holidays</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</si>
  <si>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</si>
  <si>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</si>
  <si>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</si>
  <si>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</si>
  <si>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</si>
  <si>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</si>
  <si>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</si>
  <si>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</si>
  <si>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</si>
  <si>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</si>
  <si>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</si>
  <si>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</si>
  <si>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</si>
  <si>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</si>
  <si>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</si>
  <si>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</si>
  <si>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</si>
  <si>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</si>
  <si>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</si>
  <si>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BH</t>
  </si>
  <si>
    <t>Staff Name</t>
  </si>
  <si>
    <t>Text Month</t>
  </si>
  <si>
    <t>Bank Hol</t>
  </si>
  <si>
    <t>Allocated</t>
  </si>
  <si>
    <t>Expected</t>
  </si>
  <si>
    <t>Difference</t>
  </si>
  <si>
    <t>Running Totals</t>
  </si>
  <si>
    <t>Over/Under Time</t>
  </si>
  <si>
    <t>Balance</t>
  </si>
  <si>
    <t>Total</t>
  </si>
  <si>
    <t>Complete</t>
  </si>
  <si>
    <t>Today</t>
  </si>
  <si>
    <t>Alert</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</si>
  <si>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</si>
  <si>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</si>
  <si>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</si>
  <si>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</si>
  <si>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</si>
  <si>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</si>
  <si>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</si>
  <si>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</si>
  <si>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</si>
  <si>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</si>
  <si>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</si>
  <si>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</si>
  <si>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</si>
  <si>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</si>
  <si>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</si>
  <si>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</si>
  <si>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</si>
  <si>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Business Name</t>
  </si>
  <si>
    <t>Your Business</t>
  </si>
  <si>
    <t>Text</t>
  </si>
  <si>
    <t>Time Worked</t>
  </si>
  <si>
    <t>Time Worked Short of Expected</t>
  </si>
  <si>
    <t>Time Worked Within Expected</t>
  </si>
  <si>
    <t>Time Worked Over Expected</t>
  </si>
  <si>
    <t>Expected Hours</t>
  </si>
  <si>
    <t>Hours Worked</t>
  </si>
  <si>
    <t>Cumulative Difference</t>
  </si>
  <si>
    <t>Report in Numbers</t>
  </si>
  <si>
    <t>Total Time Expected to Work</t>
  </si>
  <si>
    <t>Total Time Worked</t>
  </si>
  <si>
    <t>Total Under or Over Time</t>
  </si>
  <si>
    <t>Select the start month and enter the start year for the first date of the year long period of this spreadsheet. Keep a blank copy of this to use the following year.</t>
  </si>
  <si>
    <t>Enter the name of the staff member being monitored.</t>
  </si>
  <si>
    <t>Each day of the week (as well as bank holidays) is listed here. Simply assign the number of hours due to be worked on each of the days. Enter the data as [h]:mm (hours:minutes) for each day. If you are not due to work on a specific day, simply assign 0:00.
These times will be used to calculate what you should be working each month, compared to what you're actually working. You can change this at any stage, but it will affect ALL relevant formulas, both already calculated and future entries.</t>
  </si>
  <si>
    <t>Leave</t>
  </si>
  <si>
    <t>✓</t>
  </si>
  <si>
    <t>Please enter a start time and end time for each day, and enter that as hh:mm (so 1pm will be 13:00). Then enter how many hours and minutes ([h]:mm) of that time was in breaks (as a total). That will then show you the total time actually worked that day. If correct, leave it as it is. If you just wish to enter the time worked and not the hours, then use the grey column and enter time worked (as [h]:mm). Anything in the grey column will over-ride the other data. The time in the Time Allocated column will show you what hours will be used. The time shown in the Expected Time column is the calculated time that you should have worked for that particular day. All of this data will be used for the report tab. If you select the TICK in the Leave column, it will remove the Expected Time for that day, therefore ignoring the expected hours for that particular day. Any worked time on leave days will be counted.</t>
  </si>
  <si>
    <t>Thanks for trying the Staff Monthly Hours Spreadsheet</t>
  </si>
  <si>
    <t>Bank Holiday Changes</t>
  </si>
  <si>
    <t>Original Bank Holiday</t>
  </si>
  <si>
    <t>New Bank Holiday</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</si>
  <si>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ABOVE ONLY). </t>
  </si>
  <si>
    <t>Used Bank Holidays</t>
  </si>
  <si>
    <t>Calculated Bank Holidays</t>
  </si>
  <si>
    <t>SSS10090 - Staff Monthly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</si>
</sst>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h]:mm"/>
    <numFmt numFmtId="166" formatCode="dddd\,\ dd\ mmmm\ yyyy"/>
    <numFmt numFmtId="167" formatCode="ddd\,\ dd\ mmm\ yyyy"/>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1"/>
      <color rgb="FF002060"/>
      <name val="Calibri"/>
      <family val="2"/>
      <scheme val="minor"/>
    </font>
    <font>
      <b/>
      <u/>
      <sz val="11"/>
      <color theme="1"/>
      <name val="Calibri"/>
      <family val="2"/>
      <scheme val="minor"/>
    </font>
    <font>
      <b/>
      <sz val="8"/>
      <color theme="1"/>
      <name val="Calibri"/>
      <family val="2"/>
      <scheme val="minor"/>
    </font>
    <font>
      <b/>
      <sz val="11"/>
      <color rgb="FFFFC000"/>
      <name val="Calibri"/>
      <family val="2"/>
      <scheme val="minor"/>
    </font>
    <font>
      <sz val="11"/>
      <name val="Calibri"/>
      <family val="2"/>
      <scheme val="minor"/>
    </font>
    <font>
      <b/>
      <sz val="20"/>
      <color rgb="FFFFC000"/>
      <name val="Calibri"/>
      <family val="2"/>
      <scheme val="minor"/>
    </font>
    <font>
      <b/>
      <sz val="10"/>
      <color theme="1"/>
      <name val="Calibri"/>
      <family val="2"/>
      <scheme val="minor"/>
    </font>
    <font>
      <b/>
      <sz val="16"/>
      <color theme="0"/>
      <name val="Calibri"/>
      <family val="2"/>
      <scheme val="minor"/>
    </font>
    <font>
      <sz val="20"/>
      <color theme="1"/>
      <name val="Calibri"/>
      <family val="2"/>
      <scheme val="minor"/>
    </font>
    <font>
      <u/>
      <sz val="11"/>
      <color theme="10"/>
      <name val="Calibri"/>
      <family val="2"/>
      <scheme val="minor"/>
    </font>
    <font>
      <b/>
      <sz val="11"/>
      <color rgb="FF00B05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tint="-0.499984740745262"/>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221">
    <xf numFmtId="0" fontId="0" fillId="0" borderId="0" xfId="0"/>
    <xf numFmtId="0" fontId="0" fillId="0" borderId="0" xfId="0" applyAlignment="1" applyProtection="1">
      <alignment shrinkToFit="1"/>
      <protection hidden="1"/>
    </xf>
    <xf numFmtId="0" fontId="4" fillId="0" borderId="0" xfId="0" applyFont="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164" fontId="0" fillId="0" borderId="0" xfId="0" applyNumberFormat="1" applyAlignment="1" applyProtection="1">
      <alignment horizontal="center" shrinkToFit="1"/>
      <protection hidden="1"/>
    </xf>
    <xf numFmtId="164" fontId="0" fillId="0" borderId="5" xfId="0" applyNumberFormat="1" applyBorder="1" applyAlignment="1" applyProtection="1">
      <alignment horizontal="center" shrinkToFit="1"/>
      <protection hidden="1"/>
    </xf>
    <xf numFmtId="164" fontId="0" fillId="0" borderId="6" xfId="0" applyNumberFormat="1" applyBorder="1" applyAlignment="1" applyProtection="1">
      <alignment horizontal="center" shrinkToFit="1"/>
      <protection hidden="1"/>
    </xf>
    <xf numFmtId="164" fontId="0" fillId="0" borderId="7" xfId="0" applyNumberFormat="1" applyBorder="1" applyAlignment="1" applyProtection="1">
      <alignment horizontal="center" shrinkToFit="1"/>
      <protection hidden="1"/>
    </xf>
    <xf numFmtId="0" fontId="6" fillId="2" borderId="1" xfId="0" applyFont="1" applyFill="1"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20" fontId="0" fillId="0" borderId="10" xfId="0" applyNumberFormat="1" applyBorder="1" applyAlignment="1" applyProtection="1">
      <alignment horizontal="center" shrinkToFit="1"/>
      <protection locked="0"/>
    </xf>
    <xf numFmtId="20" fontId="0" fillId="0" borderId="11" xfId="0" applyNumberFormat="1" applyBorder="1" applyAlignment="1" applyProtection="1">
      <alignment horizontal="center" shrinkToFit="1"/>
      <protection locked="0"/>
    </xf>
    <xf numFmtId="20" fontId="0" fillId="0" borderId="8" xfId="0" applyNumberFormat="1" applyBorder="1" applyAlignment="1" applyProtection="1">
      <alignment horizontal="center" shrinkToFit="1"/>
      <protection locked="0"/>
    </xf>
    <xf numFmtId="20" fontId="0" fillId="0" borderId="0" xfId="0" applyNumberFormat="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165" fontId="0" fillId="0" borderId="6" xfId="0" applyNumberFormat="1" applyBorder="1" applyAlignment="1" applyProtection="1">
      <alignment horizontal="center" shrinkToFit="1"/>
      <protection locked="0"/>
    </xf>
    <xf numFmtId="165" fontId="0" fillId="0" borderId="7"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0" fontId="1" fillId="4" borderId="1" xfId="0" applyFont="1" applyFill="1" applyBorder="1" applyAlignment="1" applyProtection="1">
      <alignment horizontal="center" shrinkToFit="1"/>
      <protection hidden="1"/>
    </xf>
    <xf numFmtId="0" fontId="0" fillId="5" borderId="0" xfId="0" applyFill="1" applyAlignment="1" applyProtection="1">
      <alignment shrinkToFit="1"/>
      <protection hidden="1"/>
    </xf>
    <xf numFmtId="0" fontId="0" fillId="5" borderId="0" xfId="0" applyFill="1" applyAlignment="1" applyProtection="1">
      <alignment horizontal="center" shrinkToFit="1"/>
      <protection hidden="1"/>
    </xf>
    <xf numFmtId="164" fontId="0" fillId="5" borderId="0" xfId="0" applyNumberFormat="1" applyFill="1" applyAlignment="1" applyProtection="1">
      <alignment horizontal="center" shrinkToFit="1"/>
      <protection hidden="1"/>
    </xf>
    <xf numFmtId="0" fontId="2" fillId="0" borderId="0" xfId="0" applyFont="1" applyAlignment="1" applyProtection="1">
      <alignment horizontal="center" shrinkToFit="1"/>
      <protection hidden="1"/>
    </xf>
    <xf numFmtId="0" fontId="0" fillId="0" borderId="5" xfId="0" applyBorder="1" applyAlignment="1" applyProtection="1">
      <alignment shrinkToFit="1"/>
      <protection hidden="1"/>
    </xf>
    <xf numFmtId="166" fontId="2" fillId="0" borderId="5" xfId="0" applyNumberFormat="1" applyFont="1" applyBorder="1" applyAlignment="1" applyProtection="1">
      <alignment horizontal="center" shrinkToFit="1"/>
      <protection hidden="1"/>
    </xf>
    <xf numFmtId="166" fontId="2" fillId="0" borderId="0" xfId="0" applyNumberFormat="1" applyFont="1" applyAlignment="1" applyProtection="1">
      <alignment horizontal="center" shrinkToFit="1"/>
      <protection hidden="1"/>
    </xf>
    <xf numFmtId="14" fontId="0" fillId="0" borderId="5"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0" fillId="0" borderId="6" xfId="0" applyBorder="1" applyAlignment="1" applyProtection="1">
      <alignment shrinkToFit="1"/>
      <protection hidden="1"/>
    </xf>
    <xf numFmtId="166" fontId="2" fillId="0" borderId="6" xfId="0" applyNumberFormat="1"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0" fontId="0" fillId="0" borderId="7" xfId="0" applyBorder="1" applyAlignment="1" applyProtection="1">
      <alignment shrinkToFit="1"/>
      <protection hidden="1"/>
    </xf>
    <xf numFmtId="166" fontId="2" fillId="0" borderId="7" xfId="0" applyNumberFormat="1" applyFon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14" fontId="0" fillId="0" borderId="0" xfId="0" applyNumberFormat="1" applyAlignment="1" applyProtection="1">
      <alignment shrinkToFit="1"/>
      <protection hidden="1"/>
    </xf>
    <xf numFmtId="0" fontId="2" fillId="0" borderId="1" xfId="0" applyFont="1" applyBorder="1" applyAlignment="1" applyProtection="1">
      <alignment horizontal="center" shrinkToFit="1"/>
      <protection hidden="1"/>
    </xf>
    <xf numFmtId="166" fontId="0" fillId="0" borderId="0" xfId="0" applyNumberFormat="1" applyAlignment="1" applyProtection="1">
      <alignment horizontal="center" vertical="top" shrinkToFit="1"/>
      <protection hidden="1"/>
    </xf>
    <xf numFmtId="166" fontId="0" fillId="0" borderId="5" xfId="0" applyNumberFormat="1" applyBorder="1" applyAlignment="1" applyProtection="1">
      <alignment horizontal="center" vertical="top" shrinkToFit="1"/>
      <protection hidden="1"/>
    </xf>
    <xf numFmtId="166" fontId="0" fillId="0" borderId="6" xfId="0" applyNumberFormat="1" applyBorder="1" applyAlignment="1" applyProtection="1">
      <alignment horizontal="center" vertical="top" shrinkToFit="1"/>
      <protection hidden="1"/>
    </xf>
    <xf numFmtId="166" fontId="0" fillId="0" borderId="7" xfId="0" applyNumberFormat="1" applyBorder="1" applyAlignment="1" applyProtection="1">
      <alignment horizontal="center" vertical="top" shrinkToFit="1"/>
      <protection hidden="1"/>
    </xf>
    <xf numFmtId="0" fontId="0" fillId="0" borderId="1" xfId="0" applyBorder="1" applyAlignment="1" applyProtection="1">
      <alignment horizontal="center" shrinkToFit="1"/>
      <protection hidden="1"/>
    </xf>
    <xf numFmtId="0" fontId="6" fillId="2" borderId="1" xfId="0" applyFont="1" applyFill="1" applyBorder="1" applyAlignment="1" applyProtection="1">
      <alignment shrinkToFit="1"/>
      <protection hidden="1"/>
    </xf>
    <xf numFmtId="0" fontId="0" fillId="5" borderId="1" xfId="0" applyFill="1" applyBorder="1" applyAlignment="1" applyProtection="1">
      <alignment horizontal="center" shrinkToFit="1"/>
      <protection hidden="1"/>
    </xf>
    <xf numFmtId="165" fontId="0" fillId="5" borderId="1" xfId="0" applyNumberFormat="1" applyFill="1" applyBorder="1" applyAlignment="1" applyProtection="1">
      <alignment horizontal="center" shrinkToFit="1"/>
      <protection hidden="1"/>
    </xf>
    <xf numFmtId="0" fontId="5" fillId="5" borderId="0" xfId="0" applyFont="1" applyFill="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0" fontId="0" fillId="0" borderId="12" xfId="0"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0" fontId="0" fillId="0" borderId="13" xfId="0" applyBorder="1" applyAlignment="1" applyProtection="1">
      <alignment horizontal="center" shrinkToFit="1"/>
      <protection hidden="1"/>
    </xf>
    <xf numFmtId="165" fontId="0" fillId="0" borderId="14"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0" fontId="0" fillId="0" borderId="15"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165" fontId="7" fillId="0" borderId="5" xfId="0" applyNumberFormat="1" applyFont="1" applyBorder="1" applyAlignment="1" applyProtection="1">
      <alignment horizontal="center" shrinkToFit="1"/>
      <protection hidden="1"/>
    </xf>
    <xf numFmtId="165" fontId="7" fillId="0" borderId="6" xfId="0" applyNumberFormat="1" applyFont="1" applyBorder="1" applyAlignment="1" applyProtection="1">
      <alignment horizontal="center" shrinkToFit="1"/>
      <protection hidden="1"/>
    </xf>
    <xf numFmtId="165" fontId="7" fillId="0" borderId="7" xfId="0" applyNumberFormat="1" applyFont="1"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3"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0" fillId="0" borderId="1" xfId="0" applyBorder="1" applyAlignment="1" applyProtection="1">
      <alignment shrinkToFit="1"/>
      <protection hidden="1"/>
    </xf>
    <xf numFmtId="0" fontId="13" fillId="0" borderId="5" xfId="0" applyFont="1" applyBorder="1" applyAlignment="1" applyProtection="1">
      <alignment horizontal="center" shrinkToFit="1"/>
      <protection locked="0"/>
    </xf>
    <xf numFmtId="0" fontId="13" fillId="0" borderId="6" xfId="0" applyFont="1" applyBorder="1" applyAlignment="1" applyProtection="1">
      <alignment horizontal="center" shrinkToFit="1"/>
      <protection locked="0"/>
    </xf>
    <xf numFmtId="20" fontId="0" fillId="4" borderId="10" xfId="0" applyNumberFormat="1" applyFill="1" applyBorder="1" applyAlignment="1" applyProtection="1">
      <alignment horizontal="center" shrinkToFit="1"/>
      <protection hidden="1"/>
    </xf>
    <xf numFmtId="20" fontId="0" fillId="4" borderId="11" xfId="0" applyNumberFormat="1" applyFill="1" applyBorder="1" applyAlignment="1" applyProtection="1">
      <alignment horizontal="center" shrinkToFit="1"/>
      <protection hidden="1"/>
    </xf>
    <xf numFmtId="165" fontId="0" fillId="4" borderId="5" xfId="0" applyNumberFormat="1" applyFill="1" applyBorder="1" applyAlignment="1" applyProtection="1">
      <alignment horizontal="center" shrinkToFit="1"/>
      <protection hidden="1"/>
    </xf>
    <xf numFmtId="20" fontId="0" fillId="4" borderId="8" xfId="0" applyNumberFormat="1" applyFill="1" applyBorder="1" applyAlignment="1" applyProtection="1">
      <alignment horizontal="center" shrinkToFit="1"/>
      <protection hidden="1"/>
    </xf>
    <xf numFmtId="20" fontId="0" fillId="4" borderId="0" xfId="0" applyNumberFormat="1" applyFill="1" applyAlignment="1" applyProtection="1">
      <alignment horizontal="center" shrinkToFit="1"/>
      <protection hidden="1"/>
    </xf>
    <xf numFmtId="165" fontId="0" fillId="4" borderId="6" xfId="0" applyNumberFormat="1" applyFill="1" applyBorder="1" applyAlignment="1" applyProtection="1">
      <alignment horizontal="center" shrinkToFit="1"/>
      <protection hidden="1"/>
    </xf>
    <xf numFmtId="20" fontId="0" fillId="4" borderId="14" xfId="0" applyNumberFormat="1" applyFill="1" applyBorder="1" applyAlignment="1" applyProtection="1">
      <alignment horizontal="center" shrinkToFit="1"/>
      <protection hidden="1"/>
    </xf>
    <xf numFmtId="20" fontId="0" fillId="4" borderId="9" xfId="0" applyNumberFormat="1" applyFill="1" applyBorder="1" applyAlignment="1" applyProtection="1">
      <alignment horizontal="center" shrinkToFit="1"/>
      <protection hidden="1"/>
    </xf>
    <xf numFmtId="165" fontId="0" fillId="4" borderId="7" xfId="0" applyNumberFormat="1" applyFill="1" applyBorder="1" applyAlignment="1" applyProtection="1">
      <alignment horizontal="center" shrinkToFit="1"/>
      <protection hidden="1"/>
    </xf>
    <xf numFmtId="0" fontId="13" fillId="4" borderId="5" xfId="0" applyFont="1" applyFill="1" applyBorder="1" applyAlignment="1" applyProtection="1">
      <alignment horizontal="center" shrinkToFit="1"/>
      <protection hidden="1"/>
    </xf>
    <xf numFmtId="0" fontId="13" fillId="4" borderId="6" xfId="0" applyFont="1" applyFill="1" applyBorder="1" applyAlignment="1" applyProtection="1">
      <alignment horizontal="center" shrinkToFit="1"/>
      <protection hidden="1"/>
    </xf>
    <xf numFmtId="0" fontId="13" fillId="4" borderId="7" xfId="0" applyFont="1" applyFill="1" applyBorder="1" applyAlignment="1" applyProtection="1">
      <alignment horizontal="center" shrinkToFit="1"/>
      <protection hidden="1"/>
    </xf>
    <xf numFmtId="0" fontId="0" fillId="5" borderId="0" xfId="0" applyFill="1" applyAlignment="1" applyProtection="1">
      <alignment horizontal="center" vertical="top" shrinkToFit="1"/>
      <protection hidden="1"/>
    </xf>
    <xf numFmtId="0" fontId="0" fillId="5" borderId="0" xfId="0" applyFill="1" applyAlignment="1" applyProtection="1">
      <alignment vertical="top" shrinkToFit="1"/>
      <protection hidden="1"/>
    </xf>
    <xf numFmtId="167" fontId="0" fillId="0" borderId="14" xfId="0" applyNumberFormat="1" applyBorder="1" applyAlignment="1" applyProtection="1">
      <alignment horizontal="center" shrinkToFit="1"/>
      <protection locked="0"/>
    </xf>
    <xf numFmtId="167" fontId="0" fillId="0" borderId="9" xfId="0" applyNumberFormat="1" applyBorder="1" applyAlignment="1" applyProtection="1">
      <alignment horizontal="center" shrinkToFit="1"/>
      <protection locked="0"/>
    </xf>
    <xf numFmtId="167" fontId="0" fillId="0" borderId="15" xfId="0" applyNumberFormat="1" applyBorder="1" applyAlignment="1" applyProtection="1">
      <alignment horizontal="center" shrinkToFit="1"/>
      <protection locked="0"/>
    </xf>
    <xf numFmtId="0" fontId="6" fillId="2" borderId="2" xfId="0" applyFont="1" applyFill="1" applyBorder="1" applyAlignment="1" applyProtection="1">
      <alignment horizontal="center" vertical="top" shrinkToFit="1"/>
      <protection hidden="1"/>
    </xf>
    <xf numFmtId="0" fontId="6" fillId="2" borderId="3" xfId="0" applyFont="1" applyFill="1" applyBorder="1" applyAlignment="1" applyProtection="1">
      <alignment horizontal="center" vertical="top" shrinkToFit="1"/>
      <protection hidden="1"/>
    </xf>
    <xf numFmtId="0" fontId="6" fillId="2" borderId="4" xfId="0" applyFont="1" applyFill="1" applyBorder="1" applyAlignment="1" applyProtection="1">
      <alignment horizontal="center" vertical="top" shrinkToFi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167" fontId="0" fillId="0" borderId="8" xfId="0" applyNumberFormat="1" applyBorder="1" applyAlignment="1" applyProtection="1">
      <alignment horizontal="center" shrinkToFit="1"/>
      <protection locked="0"/>
    </xf>
    <xf numFmtId="167" fontId="0" fillId="0" borderId="0" xfId="0" applyNumberFormat="1" applyAlignment="1" applyProtection="1">
      <alignment horizontal="center" shrinkToFit="1"/>
      <protection locked="0"/>
    </xf>
    <xf numFmtId="167" fontId="0" fillId="0" borderId="13" xfId="0" applyNumberFormat="1" applyBorder="1" applyAlignment="1" applyProtection="1">
      <alignment horizontal="center" shrinkToFit="1"/>
      <protection locked="0"/>
    </xf>
    <xf numFmtId="0" fontId="3" fillId="3" borderId="2" xfId="0" applyFont="1" applyFill="1" applyBorder="1" applyAlignment="1" applyProtection="1">
      <alignment horizontal="center" vertical="top" shrinkToFit="1"/>
      <protection hidden="1"/>
    </xf>
    <xf numFmtId="0" fontId="3" fillId="3" borderId="3" xfId="0" applyFont="1" applyFill="1" applyBorder="1" applyAlignment="1" applyProtection="1">
      <alignment horizontal="center" vertical="top" shrinkToFit="1"/>
      <protection hidden="1"/>
    </xf>
    <xf numFmtId="0" fontId="3" fillId="3" borderId="4" xfId="0" applyFont="1" applyFill="1" applyBorder="1" applyAlignment="1" applyProtection="1">
      <alignment horizontal="center" vertical="top" shrinkToFit="1"/>
      <protection hidden="1"/>
    </xf>
    <xf numFmtId="167" fontId="0" fillId="0" borderId="10" xfId="0" applyNumberFormat="1" applyBorder="1" applyAlignment="1" applyProtection="1">
      <alignment horizontal="center" shrinkToFit="1"/>
      <protection locked="0"/>
    </xf>
    <xf numFmtId="167" fontId="0" fillId="0" borderId="11" xfId="0" applyNumberFormat="1" applyBorder="1" applyAlignment="1" applyProtection="1">
      <alignment horizontal="center" shrinkToFit="1"/>
      <protection locked="0"/>
    </xf>
    <xf numFmtId="167" fontId="0" fillId="0" borderId="12" xfId="0" applyNumberFormat="1" applyBorder="1" applyAlignment="1" applyProtection="1">
      <alignment horizontal="center" shrinkToFit="1"/>
      <protection locked="0"/>
    </xf>
    <xf numFmtId="0" fontId="2" fillId="5" borderId="10" xfId="0" applyFont="1" applyFill="1" applyBorder="1" applyAlignment="1" applyProtection="1">
      <alignment horizontal="left" vertical="center" wrapText="1"/>
      <protection hidden="1"/>
    </xf>
    <xf numFmtId="0" fontId="2" fillId="5" borderId="11" xfId="0" applyFont="1" applyFill="1" applyBorder="1" applyAlignment="1" applyProtection="1">
      <alignment horizontal="left" vertical="center" wrapText="1"/>
      <protection hidden="1"/>
    </xf>
    <xf numFmtId="0" fontId="2" fillId="5" borderId="12" xfId="0" applyFont="1" applyFill="1" applyBorder="1" applyAlignment="1" applyProtection="1">
      <alignment horizontal="left" vertical="center" wrapText="1"/>
      <protection hidden="1"/>
    </xf>
    <xf numFmtId="0" fontId="2" fillId="5" borderId="14" xfId="0" applyFont="1" applyFill="1" applyBorder="1" applyAlignment="1" applyProtection="1">
      <alignment horizontal="left" vertical="center" wrapText="1"/>
      <protection hidden="1"/>
    </xf>
    <xf numFmtId="0" fontId="2" fillId="5" borderId="9" xfId="0" applyFont="1" applyFill="1" applyBorder="1" applyAlignment="1" applyProtection="1">
      <alignment horizontal="left" vertical="center" wrapText="1"/>
      <protection hidden="1"/>
    </xf>
    <xf numFmtId="0" fontId="2" fillId="5" borderId="15" xfId="0" applyFont="1" applyFill="1" applyBorder="1" applyAlignment="1" applyProtection="1">
      <alignment horizontal="left" vertical="center" wrapText="1"/>
      <protection hidden="1"/>
    </xf>
    <xf numFmtId="0" fontId="9" fillId="5" borderId="0" xfId="0" applyFont="1" applyFill="1" applyAlignment="1" applyProtection="1">
      <alignment horizontal="center" vertical="center" shrinkToFit="1"/>
      <protection hidden="1"/>
    </xf>
    <xf numFmtId="0" fontId="5" fillId="0" borderId="10"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2" xfId="0" applyFont="1" applyBorder="1" applyAlignment="1" applyProtection="1">
      <alignment horizontal="left" vertical="center" shrinkToFit="1"/>
      <protection hidden="1"/>
    </xf>
    <xf numFmtId="0" fontId="5" fillId="0" borderId="3" xfId="0" applyFont="1" applyBorder="1" applyAlignment="1" applyProtection="1">
      <alignment horizontal="left" vertical="center" shrinkToFit="1"/>
      <protection hidden="1"/>
    </xf>
    <xf numFmtId="0" fontId="5" fillId="0" borderId="4" xfId="0" applyFont="1" applyBorder="1" applyAlignment="1" applyProtection="1">
      <alignment horizontal="left" vertical="center" shrinkToFit="1"/>
      <protection hidden="1"/>
    </xf>
    <xf numFmtId="0" fontId="1" fillId="7" borderId="2" xfId="0" applyFont="1" applyFill="1" applyBorder="1" applyAlignment="1" applyProtection="1">
      <alignment horizontal="center" shrinkToFit="1"/>
      <protection hidden="1"/>
    </xf>
    <xf numFmtId="0" fontId="1" fillId="7" borderId="3" xfId="0" applyFont="1" applyFill="1" applyBorder="1" applyAlignment="1" applyProtection="1">
      <alignment horizontal="center" shrinkToFit="1"/>
      <protection hidden="1"/>
    </xf>
    <xf numFmtId="0" fontId="1" fillId="7" borderId="4" xfId="0" applyFont="1" applyFill="1"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9" fillId="0" borderId="10" xfId="0"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14"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10" fillId="6" borderId="10" xfId="1" applyFont="1" applyFill="1" applyBorder="1" applyAlignment="1">
      <alignment horizontal="center" vertical="center"/>
    </xf>
    <xf numFmtId="0" fontId="10" fillId="6" borderId="11" xfId="1" applyFont="1" applyFill="1" applyBorder="1" applyAlignment="1">
      <alignment horizontal="center" vertical="center"/>
    </xf>
    <xf numFmtId="0" fontId="10" fillId="6" borderId="12" xfId="1" applyFont="1" applyFill="1" applyBorder="1" applyAlignment="1">
      <alignment horizontal="center" vertical="center"/>
    </xf>
    <xf numFmtId="0" fontId="10" fillId="6" borderId="14" xfId="1" applyFont="1" applyFill="1" applyBorder="1" applyAlignment="1">
      <alignment horizontal="center" vertical="center"/>
    </xf>
    <xf numFmtId="0" fontId="10" fillId="6" borderId="9" xfId="1" applyFont="1" applyFill="1" applyBorder="1" applyAlignment="1">
      <alignment horizontal="center" vertical="center"/>
    </xf>
    <xf numFmtId="0" fontId="10" fillId="6" borderId="15" xfId="1" applyFont="1" applyFill="1" applyBorder="1" applyAlignment="1">
      <alignment horizontal="center" vertical="center"/>
    </xf>
    <xf numFmtId="0" fontId="6" fillId="2" borderId="2" xfId="0" applyFont="1" applyFill="1" applyBorder="1" applyAlignment="1" applyProtection="1">
      <alignment horizontal="center" shrinkToFit="1"/>
      <protection hidden="1"/>
    </xf>
    <xf numFmtId="0" fontId="6" fillId="2" borderId="3" xfId="0" applyFont="1" applyFill="1" applyBorder="1" applyAlignment="1" applyProtection="1">
      <alignment horizontal="center" shrinkToFit="1"/>
      <protection hidden="1"/>
    </xf>
    <xf numFmtId="0" fontId="6" fillId="2"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7" fillId="0" borderId="2" xfId="0" applyFont="1" applyBorder="1" applyAlignment="1" applyProtection="1">
      <alignment horizontal="center" shrinkToFit="1"/>
      <protection hidden="1"/>
    </xf>
    <xf numFmtId="0" fontId="7" fillId="0" borderId="3" xfId="0" applyFont="1" applyBorder="1" applyAlignment="1" applyProtection="1">
      <alignment horizontal="center" shrinkToFit="1"/>
      <protection hidden="1"/>
    </xf>
    <xf numFmtId="0" fontId="7" fillId="0" borderId="4" xfId="0" applyFont="1"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5" fillId="5" borderId="9" xfId="0" applyFont="1" applyFill="1" applyBorder="1" applyAlignment="1" applyProtection="1">
      <alignment horizontal="center" shrinkToFit="1"/>
      <protection hidden="1"/>
    </xf>
    <xf numFmtId="0" fontId="8" fillId="2" borderId="10" xfId="0" applyFont="1" applyFill="1" applyBorder="1" applyAlignment="1" applyProtection="1">
      <alignment horizontal="center" vertical="center" shrinkToFit="1"/>
      <protection hidden="1"/>
    </xf>
    <xf numFmtId="0" fontId="8" fillId="2" borderId="11" xfId="0" applyFont="1" applyFill="1" applyBorder="1" applyAlignment="1" applyProtection="1">
      <alignment horizontal="center" vertical="center" shrinkToFit="1"/>
      <protection hidden="1"/>
    </xf>
    <xf numFmtId="0" fontId="8" fillId="2" borderId="12" xfId="0" applyFont="1" applyFill="1" applyBorder="1" applyAlignment="1" applyProtection="1">
      <alignment horizontal="center" vertical="center" shrinkToFit="1"/>
      <protection hidden="1"/>
    </xf>
    <xf numFmtId="0" fontId="8" fillId="2" borderId="14" xfId="0" applyFont="1" applyFill="1" applyBorder="1" applyAlignment="1" applyProtection="1">
      <alignment horizontal="center" vertical="center" shrinkToFit="1"/>
      <protection hidden="1"/>
    </xf>
    <xf numFmtId="0" fontId="8" fillId="2" borderId="9" xfId="0" applyFont="1" applyFill="1" applyBorder="1" applyAlignment="1" applyProtection="1">
      <alignment horizontal="center" vertical="center" shrinkToFit="1"/>
      <protection hidden="1"/>
    </xf>
    <xf numFmtId="0" fontId="8" fillId="2" borderId="15" xfId="0" applyFont="1" applyFill="1" applyBorder="1" applyAlignment="1" applyProtection="1">
      <alignment horizontal="center" vertical="center" shrinkToFit="1"/>
      <protection hidden="1"/>
    </xf>
    <xf numFmtId="164" fontId="0" fillId="0" borderId="2" xfId="0" applyNumberFormat="1"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164" fontId="0" fillId="0" borderId="4" xfId="0" applyNumberFormat="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165" fontId="0" fillId="0" borderId="10" xfId="0" applyNumberFormat="1" applyBorder="1" applyAlignment="1" applyProtection="1">
      <alignment horizontal="center" shrinkToFit="1"/>
      <protection locked="0"/>
    </xf>
    <xf numFmtId="165" fontId="0" fillId="0" borderId="11" xfId="0" applyNumberFormat="1" applyBorder="1" applyAlignment="1" applyProtection="1">
      <alignment horizontal="center" shrinkToFit="1"/>
      <protection locked="0"/>
    </xf>
    <xf numFmtId="165" fontId="0" fillId="0" borderId="12" xfId="0" applyNumberFormat="1" applyBorder="1" applyAlignment="1" applyProtection="1">
      <alignment horizontal="center" shrinkToFit="1"/>
      <protection locked="0"/>
    </xf>
    <xf numFmtId="165" fontId="0" fillId="0" borderId="8" xfId="0" applyNumberFormat="1" applyBorder="1" applyAlignment="1" applyProtection="1">
      <alignment horizontal="center" shrinkToFit="1"/>
      <protection locked="0"/>
    </xf>
    <xf numFmtId="165" fontId="0" fillId="0" borderId="0" xfId="0" applyNumberFormat="1" applyAlignment="1" applyProtection="1">
      <alignment horizontal="center" shrinkToFit="1"/>
      <protection locked="0"/>
    </xf>
    <xf numFmtId="165" fontId="0" fillId="0" borderId="13" xfId="0" applyNumberFormat="1" applyBorder="1" applyAlignment="1" applyProtection="1">
      <alignment horizontal="center" shrinkToFit="1"/>
      <protection locked="0"/>
    </xf>
    <xf numFmtId="165" fontId="0" fillId="0" borderId="14" xfId="0" applyNumberFormat="1" applyBorder="1" applyAlignment="1" applyProtection="1">
      <alignment horizontal="center" shrinkToFit="1"/>
      <protection locked="0"/>
    </xf>
    <xf numFmtId="165" fontId="0" fillId="0" borderId="9" xfId="0" applyNumberFormat="1" applyBorder="1" applyAlignment="1" applyProtection="1">
      <alignment horizontal="center" shrinkToFit="1"/>
      <protection locked="0"/>
    </xf>
    <xf numFmtId="165" fontId="0" fillId="0" borderId="15" xfId="0" applyNumberFormat="1" applyBorder="1" applyAlignment="1" applyProtection="1">
      <alignment horizontal="center" shrinkToFit="1"/>
      <protection locked="0"/>
    </xf>
    <xf numFmtId="0" fontId="2" fillId="5" borderId="3" xfId="0" applyFont="1" applyFill="1" applyBorder="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2" fillId="5" borderId="11" xfId="0" applyFont="1" applyFill="1" applyBorder="1" applyAlignment="1" applyProtection="1">
      <alignment horizontal="center" shrinkToFit="1"/>
      <protection hidden="1"/>
    </xf>
    <xf numFmtId="0" fontId="6" fillId="2" borderId="1" xfId="0" applyFont="1" applyFill="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0" fontId="6" fillId="2" borderId="10" xfId="0" applyFont="1" applyFill="1" applyBorder="1" applyAlignment="1" applyProtection="1">
      <alignment horizontal="center" shrinkToFit="1"/>
      <protection hidden="1"/>
    </xf>
    <xf numFmtId="0" fontId="6" fillId="2" borderId="11" xfId="0" applyFont="1" applyFill="1" applyBorder="1" applyAlignment="1" applyProtection="1">
      <alignment horizontal="center" shrinkToFit="1"/>
      <protection hidden="1"/>
    </xf>
    <xf numFmtId="0" fontId="6" fillId="2" borderId="12" xfId="0" applyFont="1" applyFill="1" applyBorder="1" applyAlignment="1" applyProtection="1">
      <alignment horizontal="center" shrinkToFit="1"/>
      <protection hidden="1"/>
    </xf>
    <xf numFmtId="0" fontId="6" fillId="2" borderId="8" xfId="0" applyFont="1" applyFill="1" applyBorder="1" applyAlignment="1" applyProtection="1">
      <alignment horizontal="center" shrinkToFit="1"/>
      <protection hidden="1"/>
    </xf>
    <xf numFmtId="0" fontId="6" fillId="2" borderId="0" xfId="0" applyFont="1" applyFill="1" applyAlignment="1" applyProtection="1">
      <alignment horizontal="center" shrinkToFit="1"/>
      <protection hidden="1"/>
    </xf>
    <xf numFmtId="165" fontId="11" fillId="0" borderId="10" xfId="0" applyNumberFormat="1" applyFont="1" applyBorder="1" applyAlignment="1" applyProtection="1">
      <alignment horizontal="center" vertical="center" shrinkToFit="1"/>
      <protection hidden="1"/>
    </xf>
    <xf numFmtId="165" fontId="11" fillId="0" borderId="11" xfId="0" applyNumberFormat="1" applyFont="1" applyBorder="1" applyAlignment="1" applyProtection="1">
      <alignment horizontal="center" vertical="center" shrinkToFit="1"/>
      <protection hidden="1"/>
    </xf>
    <xf numFmtId="165" fontId="11" fillId="0" borderId="12" xfId="0" applyNumberFormat="1" applyFont="1" applyBorder="1" applyAlignment="1" applyProtection="1">
      <alignment horizontal="center" vertical="center" shrinkToFit="1"/>
      <protection hidden="1"/>
    </xf>
    <xf numFmtId="165" fontId="11" fillId="0" borderId="14" xfId="0" applyNumberFormat="1" applyFont="1" applyBorder="1" applyAlignment="1" applyProtection="1">
      <alignment horizontal="center" vertical="center" shrinkToFit="1"/>
      <protection hidden="1"/>
    </xf>
    <xf numFmtId="165" fontId="11" fillId="0" borderId="9" xfId="0" applyNumberFormat="1" applyFont="1" applyBorder="1" applyAlignment="1" applyProtection="1">
      <alignment horizontal="center" vertical="center" shrinkToFit="1"/>
      <protection hidden="1"/>
    </xf>
    <xf numFmtId="165" fontId="11" fillId="0" borderId="15" xfId="0" applyNumberFormat="1" applyFont="1" applyBorder="1" applyAlignment="1" applyProtection="1">
      <alignment horizontal="center" vertical="center" shrinkToFit="1"/>
      <protection hidden="1"/>
    </xf>
    <xf numFmtId="165" fontId="0" fillId="0" borderId="14"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cellXfs>
  <cellStyles count="2">
    <cellStyle name="Hyperlink" xfId="1" builtinId="8"/>
    <cellStyle name="Normal" xfId="0" builtinId="0"/>
  </cellStyles>
  <dxfs count="9">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ont>
        <b/>
        <i val="0"/>
        <color theme="0"/>
      </font>
      <fill>
        <patternFill>
          <bgColor rgb="FFFF0000"/>
        </patternFill>
      </fill>
      <border>
        <vertical/>
        <horizontal/>
      </border>
    </dxf>
    <dxf>
      <font>
        <b/>
        <i val="0"/>
        <color theme="0"/>
      </font>
      <fill>
        <patternFill>
          <bgColor rgb="FF00B050"/>
        </patternFill>
      </fill>
    </dxf>
    <dxf>
      <font>
        <b/>
        <i val="0"/>
        <color theme="0"/>
      </font>
      <fill>
        <patternFill>
          <bgColor theme="0" tint="-0.499984740745262"/>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Time Worked v Expected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Report!$BD$3</c:f>
              <c:strCache>
                <c:ptCount val="1"/>
                <c:pt idx="0">
                  <c:v>Time Worked Within Expected</c:v>
                </c:pt>
              </c:strCache>
            </c:strRef>
          </c:tx>
          <c:spPr>
            <a:solidFill>
              <a:srgbClr val="002060"/>
            </a:solidFill>
            <a:ln>
              <a:noFill/>
            </a:ln>
            <a:effectLst/>
          </c:spPr>
          <c:invertIfNegative val="0"/>
          <c:cat>
            <c:strRef>
              <c:f>Report!$BA$4:$BA$15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Report!$BD$4:$BD$15</c:f>
              <c:numCache>
                <c:formatCode>[h]:mm</c:formatCode>
                <c:ptCount val="12"/>
                <c:pt idx="0">
                  <c:v>3.2500000000000009</c:v>
                </c:pt>
                <c:pt idx="1">
                  <c:v>0</c:v>
                </c:pt>
                <c:pt idx="2">
                  <c:v>0</c:v>
                </c:pt>
                <c:pt idx="3">
                  <c:v>0.375</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93E-428E-9D0F-FB96304B8FCD}"/>
            </c:ext>
          </c:extLst>
        </c:ser>
        <c:ser>
          <c:idx val="1"/>
          <c:order val="1"/>
          <c:tx>
            <c:strRef>
              <c:f>Report!$BE$3</c:f>
              <c:strCache>
                <c:ptCount val="1"/>
                <c:pt idx="0">
                  <c:v>Time Worked Short of Expected</c:v>
                </c:pt>
              </c:strCache>
            </c:strRef>
          </c:tx>
          <c:spPr>
            <a:solidFill>
              <a:srgbClr val="002060">
                <a:alpha val="60000"/>
              </a:srgbClr>
            </a:solidFill>
            <a:ln>
              <a:noFill/>
            </a:ln>
            <a:effectLst/>
          </c:spPr>
          <c:invertIfNegative val="0"/>
          <c:cat>
            <c:strRef>
              <c:f>Report!$BA$4:$BA$15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Report!$BE$4:$BE$15</c:f>
              <c:numCache>
                <c:formatCode>[h]:mm</c:formatCode>
                <c:ptCount val="12"/>
                <c:pt idx="0">
                  <c:v>4.0833333333333295</c:v>
                </c:pt>
                <c:pt idx="1">
                  <c:v>6.6666666666666643</c:v>
                </c:pt>
                <c:pt idx="2">
                  <c:v>6.9999999999999973</c:v>
                </c:pt>
                <c:pt idx="3">
                  <c:v>6.2916666666666643</c:v>
                </c:pt>
                <c:pt idx="4">
                  <c:v>6.9999999999999973</c:v>
                </c:pt>
                <c:pt idx="5">
                  <c:v>6.6666666666666643</c:v>
                </c:pt>
                <c:pt idx="6">
                  <c:v>7.6666666666666634</c:v>
                </c:pt>
                <c:pt idx="7">
                  <c:v>6.9999999999999973</c:v>
                </c:pt>
                <c:pt idx="8">
                  <c:v>6.9999999999999973</c:v>
                </c:pt>
                <c:pt idx="9">
                  <c:v>7.6666666666666634</c:v>
                </c:pt>
                <c:pt idx="10">
                  <c:v>6.9999999999999973</c:v>
                </c:pt>
                <c:pt idx="11">
                  <c:v>6.6666666666666643</c:v>
                </c:pt>
              </c:numCache>
            </c:numRef>
          </c:val>
          <c:extLst>
            <c:ext xmlns:c16="http://schemas.microsoft.com/office/drawing/2014/chart" uri="{C3380CC4-5D6E-409C-BE32-E72D297353CC}">
              <c16:uniqueId val="{00000001-B93E-428E-9D0F-FB96304B8FCD}"/>
            </c:ext>
          </c:extLst>
        </c:ser>
        <c:ser>
          <c:idx val="2"/>
          <c:order val="2"/>
          <c:tx>
            <c:strRef>
              <c:f>Report!$BF$3</c:f>
              <c:strCache>
                <c:ptCount val="1"/>
                <c:pt idx="0">
                  <c:v>Time Worked Over Expected</c:v>
                </c:pt>
              </c:strCache>
            </c:strRef>
          </c:tx>
          <c:spPr>
            <a:solidFill>
              <a:srgbClr val="FFC000"/>
            </a:solidFill>
            <a:ln>
              <a:noFill/>
            </a:ln>
            <a:effectLst/>
          </c:spPr>
          <c:invertIfNegative val="0"/>
          <c:cat>
            <c:strRef>
              <c:f>Report!$BA$4:$BA$15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Report!$BF$4:$BF$15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93E-428E-9D0F-FB96304B8FCD}"/>
            </c:ext>
          </c:extLst>
        </c:ser>
        <c:dLbls>
          <c:showLegendKey val="0"/>
          <c:showVal val="0"/>
          <c:showCatName val="0"/>
          <c:showSerName val="0"/>
          <c:showPercent val="0"/>
          <c:showBubbleSize val="0"/>
        </c:dLbls>
        <c:gapWidth val="150"/>
        <c:overlap val="100"/>
        <c:axId val="459081576"/>
        <c:axId val="459083872"/>
      </c:barChart>
      <c:catAx>
        <c:axId val="45908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83872"/>
        <c:crosses val="autoZero"/>
        <c:auto val="1"/>
        <c:lblAlgn val="ctr"/>
        <c:lblOffset val="100"/>
        <c:noMultiLvlLbl val="0"/>
      </c:catAx>
      <c:valAx>
        <c:axId val="45908387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8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a:t>
            </a:r>
            <a:r>
              <a:rPr lang="en-GB" baseline="0"/>
              <a:t> Total</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Report!$BC$18</c:f>
              <c:strCache>
                <c:ptCount val="1"/>
                <c:pt idx="0">
                  <c:v>Time Worked Within Expected</c:v>
                </c:pt>
              </c:strCache>
            </c:strRef>
          </c:tx>
          <c:spPr>
            <a:solidFill>
              <a:srgbClr val="002060"/>
            </a:solidFill>
            <a:ln>
              <a:noFill/>
            </a:ln>
            <a:effectLst/>
          </c:spPr>
          <c:invertIfNegative val="0"/>
          <c:val>
            <c:numRef>
              <c:f>Report!$BD$18</c:f>
              <c:numCache>
                <c:formatCode>[h]:mm</c:formatCode>
                <c:ptCount val="1"/>
                <c:pt idx="0">
                  <c:v>3.6250000000000009</c:v>
                </c:pt>
              </c:numCache>
            </c:numRef>
          </c:val>
          <c:extLst>
            <c:ext xmlns:c16="http://schemas.microsoft.com/office/drawing/2014/chart" uri="{C3380CC4-5D6E-409C-BE32-E72D297353CC}">
              <c16:uniqueId val="{00000000-BF82-43A0-9DF6-F0EB2AEF86EB}"/>
            </c:ext>
          </c:extLst>
        </c:ser>
        <c:ser>
          <c:idx val="1"/>
          <c:order val="1"/>
          <c:tx>
            <c:strRef>
              <c:f>Report!$BC$19</c:f>
              <c:strCache>
                <c:ptCount val="1"/>
                <c:pt idx="0">
                  <c:v>Time Worked Short of Expected</c:v>
                </c:pt>
              </c:strCache>
            </c:strRef>
          </c:tx>
          <c:spPr>
            <a:solidFill>
              <a:srgbClr val="002060">
                <a:alpha val="60000"/>
              </a:srgbClr>
            </a:solidFill>
            <a:ln>
              <a:noFill/>
            </a:ln>
            <a:effectLst/>
          </c:spPr>
          <c:invertIfNegative val="0"/>
          <c:val>
            <c:numRef>
              <c:f>Report!$BD$19</c:f>
              <c:numCache>
                <c:formatCode>[h]:mm</c:formatCode>
                <c:ptCount val="1"/>
                <c:pt idx="0">
                  <c:v>80.708333333333314</c:v>
                </c:pt>
              </c:numCache>
            </c:numRef>
          </c:val>
          <c:extLst>
            <c:ext xmlns:c16="http://schemas.microsoft.com/office/drawing/2014/chart" uri="{C3380CC4-5D6E-409C-BE32-E72D297353CC}">
              <c16:uniqueId val="{00000001-BF82-43A0-9DF6-F0EB2AEF86EB}"/>
            </c:ext>
          </c:extLst>
        </c:ser>
        <c:ser>
          <c:idx val="2"/>
          <c:order val="2"/>
          <c:tx>
            <c:strRef>
              <c:f>Report!$BC$20</c:f>
              <c:strCache>
                <c:ptCount val="1"/>
                <c:pt idx="0">
                  <c:v>Time Worked Over Expected</c:v>
                </c:pt>
              </c:strCache>
            </c:strRef>
          </c:tx>
          <c:spPr>
            <a:solidFill>
              <a:srgbClr val="FFC000"/>
            </a:solidFill>
            <a:ln>
              <a:noFill/>
            </a:ln>
            <a:effectLst/>
          </c:spPr>
          <c:invertIfNegative val="0"/>
          <c:val>
            <c:numRef>
              <c:f>Report!$BD$20</c:f>
              <c:numCache>
                <c:formatCode>[h]:mm</c:formatCode>
                <c:ptCount val="1"/>
                <c:pt idx="0">
                  <c:v>0</c:v>
                </c:pt>
              </c:numCache>
            </c:numRef>
          </c:val>
          <c:extLst>
            <c:ext xmlns:c16="http://schemas.microsoft.com/office/drawing/2014/chart" uri="{C3380CC4-5D6E-409C-BE32-E72D297353CC}">
              <c16:uniqueId val="{00000002-BF82-43A0-9DF6-F0EB2AEF86EB}"/>
            </c:ext>
          </c:extLst>
        </c:ser>
        <c:dLbls>
          <c:showLegendKey val="0"/>
          <c:showVal val="0"/>
          <c:showCatName val="0"/>
          <c:showSerName val="0"/>
          <c:showPercent val="0"/>
          <c:showBubbleSize val="0"/>
        </c:dLbls>
        <c:gapWidth val="150"/>
        <c:overlap val="100"/>
        <c:axId val="449172616"/>
        <c:axId val="449168680"/>
      </c:barChart>
      <c:catAx>
        <c:axId val="449172616"/>
        <c:scaling>
          <c:orientation val="minMax"/>
        </c:scaling>
        <c:delete val="1"/>
        <c:axPos val="l"/>
        <c:majorTickMark val="none"/>
        <c:minorTickMark val="none"/>
        <c:tickLblPos val="nextTo"/>
        <c:crossAx val="449168680"/>
        <c:crosses val="autoZero"/>
        <c:auto val="1"/>
        <c:lblAlgn val="ctr"/>
        <c:lblOffset val="100"/>
        <c:noMultiLvlLbl val="0"/>
      </c:catAx>
      <c:valAx>
        <c:axId val="44916868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9172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per Day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Report!$BD$24</c:f>
              <c:strCache>
                <c:ptCount val="1"/>
                <c:pt idx="0">
                  <c:v>Time Worked Within Expected</c:v>
                </c:pt>
              </c:strCache>
            </c:strRef>
          </c:tx>
          <c:spPr>
            <a:solidFill>
              <a:srgbClr val="002060"/>
            </a:solidFill>
            <a:ln>
              <a:noFill/>
            </a:ln>
            <a:effectLst/>
          </c:spPr>
          <c:invertIfNegative val="0"/>
          <c:cat>
            <c:strRef>
              <c:f>Report!$BA$25:$BA$32</c:f>
              <c:strCache>
                <c:ptCount val="8"/>
                <c:pt idx="0">
                  <c:v>Mon</c:v>
                </c:pt>
                <c:pt idx="1">
                  <c:v>Tue</c:v>
                </c:pt>
                <c:pt idx="2">
                  <c:v>Wed</c:v>
                </c:pt>
                <c:pt idx="3">
                  <c:v>Thu</c:v>
                </c:pt>
                <c:pt idx="4">
                  <c:v>Fri</c:v>
                </c:pt>
                <c:pt idx="5">
                  <c:v>Sat</c:v>
                </c:pt>
                <c:pt idx="6">
                  <c:v>Sun</c:v>
                </c:pt>
                <c:pt idx="7">
                  <c:v>BH</c:v>
                </c:pt>
              </c:strCache>
            </c:strRef>
          </c:cat>
          <c:val>
            <c:numRef>
              <c:f>Report!$BD$25:$BD$32</c:f>
              <c:numCache>
                <c:formatCode>[h]:mm</c:formatCode>
                <c:ptCount val="8"/>
                <c:pt idx="0">
                  <c:v>0.75000000000000011</c:v>
                </c:pt>
                <c:pt idx="1">
                  <c:v>0.45833333333333337</c:v>
                </c:pt>
                <c:pt idx="2">
                  <c:v>0.83333333333333337</c:v>
                </c:pt>
                <c:pt idx="3">
                  <c:v>0.66666666666666674</c:v>
                </c:pt>
                <c:pt idx="4">
                  <c:v>0.66666666666666674</c:v>
                </c:pt>
                <c:pt idx="5">
                  <c:v>0</c:v>
                </c:pt>
                <c:pt idx="6">
                  <c:v>0</c:v>
                </c:pt>
                <c:pt idx="7">
                  <c:v>0</c:v>
                </c:pt>
              </c:numCache>
            </c:numRef>
          </c:val>
          <c:extLst>
            <c:ext xmlns:c16="http://schemas.microsoft.com/office/drawing/2014/chart" uri="{C3380CC4-5D6E-409C-BE32-E72D297353CC}">
              <c16:uniqueId val="{00000000-BA07-4089-9976-E9E6CEDD7F75}"/>
            </c:ext>
          </c:extLst>
        </c:ser>
        <c:ser>
          <c:idx val="1"/>
          <c:order val="1"/>
          <c:tx>
            <c:strRef>
              <c:f>Report!$BE$24</c:f>
              <c:strCache>
                <c:ptCount val="1"/>
                <c:pt idx="0">
                  <c:v>Time Worked Short of Expected</c:v>
                </c:pt>
              </c:strCache>
            </c:strRef>
          </c:tx>
          <c:spPr>
            <a:solidFill>
              <a:srgbClr val="002060">
                <a:alpha val="60000"/>
              </a:srgbClr>
            </a:solidFill>
            <a:ln>
              <a:noFill/>
            </a:ln>
            <a:effectLst/>
          </c:spPr>
          <c:invertIfNegative val="0"/>
          <c:cat>
            <c:strRef>
              <c:f>Report!$BA$25:$BA$32</c:f>
              <c:strCache>
                <c:ptCount val="8"/>
                <c:pt idx="0">
                  <c:v>Mon</c:v>
                </c:pt>
                <c:pt idx="1">
                  <c:v>Tue</c:v>
                </c:pt>
                <c:pt idx="2">
                  <c:v>Wed</c:v>
                </c:pt>
                <c:pt idx="3">
                  <c:v>Thu</c:v>
                </c:pt>
                <c:pt idx="4">
                  <c:v>Fri</c:v>
                </c:pt>
                <c:pt idx="5">
                  <c:v>Sat</c:v>
                </c:pt>
                <c:pt idx="6">
                  <c:v>Sun</c:v>
                </c:pt>
                <c:pt idx="7">
                  <c:v>BH</c:v>
                </c:pt>
              </c:strCache>
            </c:strRef>
          </c:cat>
          <c:val>
            <c:numRef>
              <c:f>Report!$BE$25:$BE$32</c:f>
              <c:numCache>
                <c:formatCode>[h]:mm</c:formatCode>
                <c:ptCount val="8"/>
                <c:pt idx="0">
                  <c:v>15.250000000000011</c:v>
                </c:pt>
                <c:pt idx="1">
                  <c:v>16.875000000000007</c:v>
                </c:pt>
                <c:pt idx="2">
                  <c:v>16.166666666666675</c:v>
                </c:pt>
                <c:pt idx="3">
                  <c:v>16.333333333333339</c:v>
                </c:pt>
                <c:pt idx="4">
                  <c:v>16.333333333333339</c:v>
                </c:pt>
                <c:pt idx="5">
                  <c:v>0</c:v>
                </c:pt>
                <c:pt idx="6">
                  <c:v>0</c:v>
                </c:pt>
                <c:pt idx="7">
                  <c:v>0</c:v>
                </c:pt>
              </c:numCache>
            </c:numRef>
          </c:val>
          <c:extLst>
            <c:ext xmlns:c16="http://schemas.microsoft.com/office/drawing/2014/chart" uri="{C3380CC4-5D6E-409C-BE32-E72D297353CC}">
              <c16:uniqueId val="{00000001-BA07-4089-9976-E9E6CEDD7F75}"/>
            </c:ext>
          </c:extLst>
        </c:ser>
        <c:ser>
          <c:idx val="2"/>
          <c:order val="2"/>
          <c:tx>
            <c:strRef>
              <c:f>Report!$BF$24</c:f>
              <c:strCache>
                <c:ptCount val="1"/>
                <c:pt idx="0">
                  <c:v>Time Worked Over Expected</c:v>
                </c:pt>
              </c:strCache>
            </c:strRef>
          </c:tx>
          <c:spPr>
            <a:solidFill>
              <a:srgbClr val="FFC000"/>
            </a:solidFill>
            <a:ln>
              <a:noFill/>
            </a:ln>
            <a:effectLst/>
          </c:spPr>
          <c:invertIfNegative val="0"/>
          <c:cat>
            <c:strRef>
              <c:f>Report!$BA$25:$BA$32</c:f>
              <c:strCache>
                <c:ptCount val="8"/>
                <c:pt idx="0">
                  <c:v>Mon</c:v>
                </c:pt>
                <c:pt idx="1">
                  <c:v>Tue</c:v>
                </c:pt>
                <c:pt idx="2">
                  <c:v>Wed</c:v>
                </c:pt>
                <c:pt idx="3">
                  <c:v>Thu</c:v>
                </c:pt>
                <c:pt idx="4">
                  <c:v>Fri</c:v>
                </c:pt>
                <c:pt idx="5">
                  <c:v>Sat</c:v>
                </c:pt>
                <c:pt idx="6">
                  <c:v>Sun</c:v>
                </c:pt>
                <c:pt idx="7">
                  <c:v>BH</c:v>
                </c:pt>
              </c:strCache>
            </c:strRef>
          </c:cat>
          <c:val>
            <c:numRef>
              <c:f>Report!$BF$25:$BF$32</c:f>
              <c:numCache>
                <c:formatCode>[h]:mm</c:formatCode>
                <c:ptCount val="8"/>
                <c:pt idx="0">
                  <c:v>0</c:v>
                </c:pt>
                <c:pt idx="1">
                  <c:v>0</c:v>
                </c:pt>
                <c:pt idx="2">
                  <c:v>0</c:v>
                </c:pt>
                <c:pt idx="3">
                  <c:v>0</c:v>
                </c:pt>
                <c:pt idx="4">
                  <c:v>0</c:v>
                </c:pt>
                <c:pt idx="5">
                  <c:v>0.25000000000000006</c:v>
                </c:pt>
                <c:pt idx="6">
                  <c:v>0</c:v>
                </c:pt>
                <c:pt idx="7">
                  <c:v>0</c:v>
                </c:pt>
              </c:numCache>
            </c:numRef>
          </c:val>
          <c:extLst>
            <c:ext xmlns:c16="http://schemas.microsoft.com/office/drawing/2014/chart" uri="{C3380CC4-5D6E-409C-BE32-E72D297353CC}">
              <c16:uniqueId val="{00000002-BA07-4089-9976-E9E6CEDD7F75}"/>
            </c:ext>
          </c:extLst>
        </c:ser>
        <c:dLbls>
          <c:showLegendKey val="0"/>
          <c:showVal val="0"/>
          <c:showCatName val="0"/>
          <c:showSerName val="0"/>
          <c:showPercent val="0"/>
          <c:showBubbleSize val="0"/>
        </c:dLbls>
        <c:gapWidth val="150"/>
        <c:overlap val="100"/>
        <c:axId val="459079936"/>
        <c:axId val="459086824"/>
      </c:barChart>
      <c:catAx>
        <c:axId val="45907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86824"/>
        <c:crosses val="autoZero"/>
        <c:auto val="1"/>
        <c:lblAlgn val="ctr"/>
        <c:lblOffset val="100"/>
        <c:noMultiLvlLbl val="0"/>
      </c:catAx>
      <c:valAx>
        <c:axId val="459086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799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taff-monthly-hours/?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24</xdr:col>
      <xdr:colOff>47626</xdr:colOff>
      <xdr:row>35</xdr:row>
      <xdr:rowOff>47625</xdr:rowOff>
    </xdr:from>
    <xdr:to>
      <xdr:col>39</xdr:col>
      <xdr:colOff>152400</xdr:colOff>
      <xdr:row>39</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A2E9AA9D-7524-4F08-8CA3-ABAC4B8E72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45</xdr:row>
      <xdr:rowOff>95251</xdr:rowOff>
    </xdr:from>
    <xdr:to>
      <xdr:col>44</xdr:col>
      <xdr:colOff>152400</xdr:colOff>
      <xdr:row>51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D1CBEC3B-4789-4F21-8CF2-ED085026DD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53</xdr:row>
      <xdr:rowOff>178948</xdr:rowOff>
    </xdr:from>
    <xdr:to>
      <xdr:col>44</xdr:col>
      <xdr:colOff>161924</xdr:colOff>
      <xdr:row>56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92516FA5-40BF-4CD1-BA65-17A56DAFCD3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45</xdr:row>
      <xdr:rowOff>76201</xdr:rowOff>
    </xdr:from>
    <xdr:to>
      <xdr:col>21</xdr:col>
      <xdr:colOff>145771</xdr:colOff>
      <xdr:row>51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16313168-4AFE-47C3-A924-3F771BBE4CB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53</xdr:row>
      <xdr:rowOff>142875</xdr:rowOff>
    </xdr:from>
    <xdr:to>
      <xdr:col>22</xdr:col>
      <xdr:colOff>0</xdr:colOff>
      <xdr:row>56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2D38576A-CE72-423D-9FAB-890BE264DEA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161925</xdr:colOff>
      <xdr:row>24</xdr:row>
      <xdr:rowOff>28575</xdr:rowOff>
    </xdr:from>
    <xdr:ext cx="2731389" cy="342786"/>
    <xdr:sp macro="" textlink="">
      <xdr:nvSpPr>
        <xdr:cNvPr id="2" name="TextBox 1">
          <a:extLst>
            <a:ext uri="{FF2B5EF4-FFF2-40B4-BE49-F238E27FC236}">
              <a16:creationId xmlns:a16="http://schemas.microsoft.com/office/drawing/2014/main" id="{B20D20F1-F0FA-494B-8422-09E461500570}"/>
            </a:ext>
          </a:extLst>
        </xdr:cNvPr>
        <xdr:cNvSpPr txBox="1"/>
      </xdr:nvSpPr>
      <xdr:spPr>
        <a:xfrm>
          <a:off x="1114425" y="460057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24</xdr:row>
      <xdr:rowOff>0</xdr:rowOff>
    </xdr:to>
    <xdr:graphicFrame macro="">
      <xdr:nvGraphicFramePr>
        <xdr:cNvPr id="2" name="Chart 1">
          <a:extLst>
            <a:ext uri="{FF2B5EF4-FFF2-40B4-BE49-F238E27FC236}">
              <a16:creationId xmlns:a16="http://schemas.microsoft.com/office/drawing/2014/main" id="{66E4C830-7B5A-4917-8B85-B87D41DE2B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180975</xdr:rowOff>
    </xdr:from>
    <xdr:to>
      <xdr:col>45</xdr:col>
      <xdr:colOff>0</xdr:colOff>
      <xdr:row>32</xdr:row>
      <xdr:rowOff>0</xdr:rowOff>
    </xdr:to>
    <xdr:graphicFrame macro="">
      <xdr:nvGraphicFramePr>
        <xdr:cNvPr id="4" name="Chart 3">
          <a:extLst>
            <a:ext uri="{FF2B5EF4-FFF2-40B4-BE49-F238E27FC236}">
              <a16:creationId xmlns:a16="http://schemas.microsoft.com/office/drawing/2014/main" id="{E216F964-39D1-426D-A778-B118DD7BEB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49</xdr:row>
      <xdr:rowOff>0</xdr:rowOff>
    </xdr:to>
    <xdr:graphicFrame macro="">
      <xdr:nvGraphicFramePr>
        <xdr:cNvPr id="5" name="Chart 4">
          <a:extLst>
            <a:ext uri="{FF2B5EF4-FFF2-40B4-BE49-F238E27FC236}">
              <a16:creationId xmlns:a16="http://schemas.microsoft.com/office/drawing/2014/main" id="{ACA30AB4-D9CC-4E90-B27E-57E824DB28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7errT-xmJp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ADDDE-2490-44BA-98B9-2CAC5B3DF1E6}">
  <sheetPr>
    <tabColor theme="1"/>
  </sheetPr>
  <dimension ref="A1:BR60"/>
  <sheetViews>
    <sheetView tabSelected="1" zoomScaleNormal="100" workbookViewId="0"/>
  </sheetViews>
  <sheetFormatPr defaultColWidth="0" defaultRowHeight="15" zeroHeight="1" x14ac:dyDescent="0.25"/>
  <cols>
    <col min="1" max="46" width="2.85546875" style="1" customWidth="1"/>
    <col min="47" max="64" width="2.85546875" style="1" hidden="1" customWidth="1"/>
    <col min="65" max="65" width="11.42578125" style="1" hidden="1" customWidth="1"/>
    <col min="66" max="66" width="4.28515625" style="1" hidden="1" customWidth="1"/>
    <col min="67" max="67" width="2.85546875" style="1" hidden="1" customWidth="1"/>
    <col min="68" max="70" width="14.28515625" style="1" hidden="1" customWidth="1"/>
    <col min="71" max="16384" width="2.85546875" style="1" hidden="1"/>
  </cols>
  <sheetData>
    <row r="1" spans="1:70"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row>
    <row r="2" spans="1:70" x14ac:dyDescent="0.25">
      <c r="A2" s="25"/>
      <c r="B2" s="179" t="s">
        <v>99</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1"/>
      <c r="AT2" s="25"/>
    </row>
    <row r="3" spans="1:70" x14ac:dyDescent="0.25">
      <c r="A3" s="25"/>
      <c r="B3" s="182"/>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4"/>
      <c r="AT3" s="25"/>
    </row>
    <row r="4" spans="1:70" x14ac:dyDescent="0.2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BM4" s="2" t="s">
        <v>1</v>
      </c>
      <c r="BR4" s="2" t="s">
        <v>81</v>
      </c>
    </row>
    <row r="5" spans="1:70" x14ac:dyDescent="0.25">
      <c r="A5" s="25"/>
      <c r="B5" s="163" t="s">
        <v>62</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5"/>
      <c r="AT5" s="25"/>
      <c r="BM5" s="3" t="s">
        <v>2</v>
      </c>
      <c r="BN5" s="3">
        <v>1</v>
      </c>
      <c r="BP5" s="32">
        <f>IF($W$18="", "", $W$18)</f>
        <v>43466</v>
      </c>
      <c r="BQ5" s="32">
        <f>IF(BP5="", "", DATE(YEAR(BP5), MONTH(BP5)+1, DAY(BP5)-1))</f>
        <v>43496</v>
      </c>
      <c r="BR5" s="3" t="str">
        <f>IF(BP5="", "No Dates", TEXT(BP5, "mmm yyyy"))</f>
        <v>Jan 2019</v>
      </c>
    </row>
    <row r="6" spans="1:70" x14ac:dyDescent="0.2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BM6" s="4" t="s">
        <v>3</v>
      </c>
      <c r="BN6" s="4">
        <v>2</v>
      </c>
      <c r="BP6" s="36">
        <f>IFERROR(DATE(YEAR(BP5), MONTH(BP5)+1, DAY(BP5)), "")</f>
        <v>43497</v>
      </c>
      <c r="BQ6" s="36">
        <f t="shared" ref="BQ6:BQ16" si="0">IF(BP6="", "", DATE(YEAR(BP6), MONTH(BP6)+1, DAY(BP6)-1))</f>
        <v>43524</v>
      </c>
      <c r="BR6" s="4" t="str">
        <f t="shared" ref="BR6:BR16" si="1">IF(BP6="", "", TEXT(BP6, "mmm yyyy"))</f>
        <v>Feb 2019</v>
      </c>
    </row>
    <row r="7" spans="1:70" x14ac:dyDescent="0.25">
      <c r="A7" s="25"/>
      <c r="B7" s="172" t="s">
        <v>63</v>
      </c>
      <c r="C7" s="173"/>
      <c r="D7" s="173"/>
      <c r="E7" s="173"/>
      <c r="F7" s="173"/>
      <c r="G7" s="174"/>
      <c r="H7" s="166" t="s">
        <v>64</v>
      </c>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8"/>
      <c r="AT7" s="25"/>
      <c r="BM7" s="4" t="s">
        <v>4</v>
      </c>
      <c r="BN7" s="4">
        <v>3</v>
      </c>
      <c r="BP7" s="36">
        <f t="shared" ref="BP7:BP16" si="2">IFERROR(DATE(YEAR(BP6), MONTH(BP6)+1, DAY(BP6)), "")</f>
        <v>43525</v>
      </c>
      <c r="BQ7" s="36">
        <f t="shared" si="0"/>
        <v>43555</v>
      </c>
      <c r="BR7" s="4" t="str">
        <f t="shared" si="1"/>
        <v>Mar 2019</v>
      </c>
    </row>
    <row r="8" spans="1:70" x14ac:dyDescent="0.25">
      <c r="A8" s="25"/>
      <c r="B8" s="163" t="s">
        <v>65</v>
      </c>
      <c r="C8" s="164"/>
      <c r="D8" s="164"/>
      <c r="E8" s="164"/>
      <c r="F8" s="164"/>
      <c r="G8" s="165"/>
      <c r="H8" s="166" t="s">
        <v>66</v>
      </c>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8"/>
      <c r="AT8" s="25"/>
      <c r="BM8" s="4" t="s">
        <v>5</v>
      </c>
      <c r="BN8" s="4">
        <v>4</v>
      </c>
      <c r="BP8" s="36">
        <f t="shared" si="2"/>
        <v>43556</v>
      </c>
      <c r="BQ8" s="36">
        <f t="shared" si="0"/>
        <v>43585</v>
      </c>
      <c r="BR8" s="4" t="str">
        <f t="shared" si="1"/>
        <v>Apr 2019</v>
      </c>
    </row>
    <row r="9" spans="1:70" x14ac:dyDescent="0.25">
      <c r="A9" s="25"/>
      <c r="B9" s="166" t="s">
        <v>67</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8"/>
      <c r="AT9" s="25"/>
      <c r="BM9" s="4" t="s">
        <v>6</v>
      </c>
      <c r="BN9" s="4">
        <v>5</v>
      </c>
      <c r="BP9" s="36">
        <f t="shared" si="2"/>
        <v>43586</v>
      </c>
      <c r="BQ9" s="36">
        <f t="shared" si="0"/>
        <v>43616</v>
      </c>
      <c r="BR9" s="4" t="str">
        <f t="shared" si="1"/>
        <v>May 2019</v>
      </c>
    </row>
    <row r="10" spans="1:70" x14ac:dyDescent="0.25">
      <c r="A10" s="25"/>
      <c r="B10" s="166" t="s">
        <v>68</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8"/>
      <c r="AT10" s="25"/>
      <c r="BM10" s="4" t="s">
        <v>7</v>
      </c>
      <c r="BN10" s="4">
        <v>6</v>
      </c>
      <c r="BP10" s="36">
        <f t="shared" si="2"/>
        <v>43617</v>
      </c>
      <c r="BQ10" s="36">
        <f t="shared" si="0"/>
        <v>43646</v>
      </c>
      <c r="BR10" s="4" t="str">
        <f t="shared" si="1"/>
        <v>Jun 2019</v>
      </c>
    </row>
    <row r="11" spans="1:70" x14ac:dyDescent="0.25">
      <c r="A11" s="25"/>
      <c r="B11" s="166" t="s">
        <v>69</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8"/>
      <c r="AT11" s="25"/>
      <c r="BM11" s="4" t="s">
        <v>8</v>
      </c>
      <c r="BN11" s="4">
        <v>7</v>
      </c>
      <c r="BP11" s="36">
        <f t="shared" si="2"/>
        <v>43647</v>
      </c>
      <c r="BQ11" s="36">
        <f t="shared" si="0"/>
        <v>43677</v>
      </c>
      <c r="BR11" s="4" t="str">
        <f t="shared" si="1"/>
        <v>Jul 2019</v>
      </c>
    </row>
    <row r="12" spans="1:70"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BM12" s="4" t="s">
        <v>9</v>
      </c>
      <c r="BN12" s="4">
        <v>8</v>
      </c>
      <c r="BP12" s="36">
        <f t="shared" si="2"/>
        <v>43678</v>
      </c>
      <c r="BQ12" s="36">
        <f t="shared" si="0"/>
        <v>43708</v>
      </c>
      <c r="BR12" s="4" t="str">
        <f t="shared" si="1"/>
        <v>Aug 2019</v>
      </c>
    </row>
    <row r="13" spans="1:70" x14ac:dyDescent="0.2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BM13" s="4" t="s">
        <v>10</v>
      </c>
      <c r="BN13" s="4">
        <v>9</v>
      </c>
      <c r="BP13" s="36">
        <f t="shared" si="2"/>
        <v>43709</v>
      </c>
      <c r="BQ13" s="36">
        <f t="shared" si="0"/>
        <v>43738</v>
      </c>
      <c r="BR13" s="4" t="str">
        <f t="shared" si="1"/>
        <v>Sep 2019</v>
      </c>
    </row>
    <row r="14" spans="1:70" x14ac:dyDescent="0.25">
      <c r="A14" s="25"/>
      <c r="B14" s="163" t="s">
        <v>70</v>
      </c>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5"/>
      <c r="AT14" s="25"/>
      <c r="BM14" s="4" t="s">
        <v>11</v>
      </c>
      <c r="BN14" s="4">
        <v>10</v>
      </c>
      <c r="BP14" s="36">
        <f t="shared" si="2"/>
        <v>43739</v>
      </c>
      <c r="BQ14" s="36">
        <f t="shared" si="0"/>
        <v>43769</v>
      </c>
      <c r="BR14" s="4" t="str">
        <f t="shared" si="1"/>
        <v>Oct 2019</v>
      </c>
    </row>
    <row r="15" spans="1:70" x14ac:dyDescent="0.25">
      <c r="A15" s="25"/>
      <c r="B15" s="25"/>
      <c r="C15" s="25"/>
      <c r="D15" s="25"/>
      <c r="E15" s="25"/>
      <c r="F15" s="25"/>
      <c r="G15" s="25"/>
      <c r="H15" s="25"/>
      <c r="I15" s="25"/>
      <c r="J15" s="25"/>
      <c r="K15" s="25"/>
      <c r="L15" s="25"/>
      <c r="M15" s="25"/>
      <c r="N15" s="25"/>
      <c r="O15" s="25"/>
      <c r="P15" s="25"/>
      <c r="Q15" s="25"/>
      <c r="R15" s="25"/>
      <c r="S15" s="25"/>
      <c r="T15" s="25"/>
      <c r="U15" s="25"/>
      <c r="V15" s="25"/>
      <c r="W15" s="25"/>
      <c r="X15" s="178" t="s">
        <v>15</v>
      </c>
      <c r="Y15" s="178"/>
      <c r="Z15" s="178"/>
      <c r="AA15" s="178"/>
      <c r="AB15" s="25"/>
      <c r="AC15" s="25"/>
      <c r="AD15" s="25"/>
      <c r="AE15" s="25"/>
      <c r="AF15" s="25"/>
      <c r="AG15" s="25"/>
      <c r="AH15" s="178" t="s">
        <v>16</v>
      </c>
      <c r="AI15" s="178"/>
      <c r="AJ15" s="178"/>
      <c r="AK15" s="178"/>
      <c r="AL15" s="25"/>
      <c r="AM15" s="25"/>
      <c r="AN15" s="25"/>
      <c r="AO15" s="25"/>
      <c r="AP15" s="25"/>
      <c r="AQ15" s="25"/>
      <c r="AR15" s="25"/>
      <c r="AS15" s="25"/>
      <c r="AT15" s="25"/>
      <c r="BM15" s="4" t="s">
        <v>12</v>
      </c>
      <c r="BN15" s="4">
        <v>11</v>
      </c>
      <c r="BP15" s="36">
        <f t="shared" si="2"/>
        <v>43770</v>
      </c>
      <c r="BQ15" s="36">
        <f t="shared" si="0"/>
        <v>43799</v>
      </c>
      <c r="BR15" s="4" t="str">
        <f t="shared" si="1"/>
        <v>Nov 2019</v>
      </c>
    </row>
    <row r="16" spans="1:70" x14ac:dyDescent="0.25">
      <c r="A16" s="25"/>
      <c r="B16" s="136" t="s">
        <v>79</v>
      </c>
      <c r="C16" s="137"/>
      <c r="D16" s="137"/>
      <c r="E16" s="137"/>
      <c r="F16" s="137"/>
      <c r="G16" s="138"/>
      <c r="H16" s="169" t="s">
        <v>80</v>
      </c>
      <c r="I16" s="170"/>
      <c r="J16" s="170"/>
      <c r="K16" s="170"/>
      <c r="L16" s="170"/>
      <c r="M16" s="170"/>
      <c r="N16" s="170"/>
      <c r="O16" s="170"/>
      <c r="P16" s="170"/>
      <c r="Q16" s="171"/>
      <c r="R16" s="25"/>
      <c r="S16" s="172" t="s">
        <v>0</v>
      </c>
      <c r="T16" s="173"/>
      <c r="U16" s="173"/>
      <c r="V16" s="173"/>
      <c r="W16" s="174"/>
      <c r="X16" s="175" t="s">
        <v>2</v>
      </c>
      <c r="Y16" s="176"/>
      <c r="Z16" s="176"/>
      <c r="AA16" s="177"/>
      <c r="AB16" s="25"/>
      <c r="AC16" s="172" t="s">
        <v>14</v>
      </c>
      <c r="AD16" s="173"/>
      <c r="AE16" s="173"/>
      <c r="AF16" s="173"/>
      <c r="AG16" s="174"/>
      <c r="AH16" s="175">
        <v>2019</v>
      </c>
      <c r="AI16" s="176"/>
      <c r="AJ16" s="176"/>
      <c r="AK16" s="177"/>
      <c r="AL16" s="25"/>
      <c r="AM16" s="124" t="s">
        <v>93</v>
      </c>
      <c r="AN16" s="125"/>
      <c r="AO16" s="125"/>
      <c r="AP16" s="125"/>
      <c r="AQ16" s="125"/>
      <c r="AR16" s="125"/>
      <c r="AS16" s="126"/>
      <c r="AT16" s="25"/>
      <c r="BM16" s="5" t="s">
        <v>13</v>
      </c>
      <c r="BN16" s="5">
        <v>12</v>
      </c>
      <c r="BP16" s="69">
        <f t="shared" si="2"/>
        <v>43800</v>
      </c>
      <c r="BQ16" s="69">
        <f t="shared" si="0"/>
        <v>43830</v>
      </c>
      <c r="BR16" s="5" t="str">
        <f t="shared" si="1"/>
        <v>Dec 2019</v>
      </c>
    </row>
    <row r="17" spans="1:65"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127"/>
      <c r="AN17" s="128"/>
      <c r="AO17" s="128"/>
      <c r="AP17" s="128"/>
      <c r="AQ17" s="128"/>
      <c r="AR17" s="128"/>
      <c r="AS17" s="129"/>
      <c r="AT17" s="25"/>
    </row>
    <row r="18" spans="1:65" x14ac:dyDescent="0.25">
      <c r="A18" s="25"/>
      <c r="B18" s="148" t="s">
        <v>71</v>
      </c>
      <c r="C18" s="149"/>
      <c r="D18" s="149"/>
      <c r="E18" s="149"/>
      <c r="F18" s="149"/>
      <c r="G18" s="149"/>
      <c r="H18" s="149"/>
      <c r="I18" s="149"/>
      <c r="J18" s="149"/>
      <c r="K18" s="149"/>
      <c r="L18" s="149"/>
      <c r="M18" s="149"/>
      <c r="N18" s="149"/>
      <c r="O18" s="149"/>
      <c r="P18" s="149"/>
      <c r="Q18" s="150"/>
      <c r="R18" s="25"/>
      <c r="S18" s="163" t="s">
        <v>17</v>
      </c>
      <c r="T18" s="164"/>
      <c r="U18" s="164"/>
      <c r="V18" s="165"/>
      <c r="W18" s="185">
        <f>IF(ISNUMBER($AH$16)=FALSE, "", IFERROR(DATE($AH$16, INDEX($BN$5:$BN$16, MATCH($X$16, $BM$5:$BM$16, 0)), 1), ""))</f>
        <v>43466</v>
      </c>
      <c r="X18" s="186"/>
      <c r="Y18" s="186"/>
      <c r="Z18" s="186"/>
      <c r="AA18" s="187"/>
      <c r="AB18" s="25"/>
      <c r="AC18" s="163" t="s">
        <v>18</v>
      </c>
      <c r="AD18" s="164"/>
      <c r="AE18" s="164"/>
      <c r="AF18" s="165"/>
      <c r="AG18" s="185">
        <f>IF($W$18="", "", DATE(YEAR($W$18)+1, MONTH($W$18), DAY($W$18)-1))</f>
        <v>43830</v>
      </c>
      <c r="AH18" s="186"/>
      <c r="AI18" s="186"/>
      <c r="AJ18" s="186"/>
      <c r="AK18" s="187"/>
      <c r="AL18" s="25"/>
      <c r="AM18" s="127"/>
      <c r="AN18" s="128"/>
      <c r="AO18" s="128"/>
      <c r="AP18" s="128"/>
      <c r="AQ18" s="128"/>
      <c r="AR18" s="128"/>
      <c r="AS18" s="129"/>
      <c r="AT18" s="25"/>
    </row>
    <row r="19" spans="1:65" x14ac:dyDescent="0.25">
      <c r="A19" s="25"/>
      <c r="B19" s="151"/>
      <c r="C19" s="152"/>
      <c r="D19" s="152"/>
      <c r="E19" s="152"/>
      <c r="F19" s="152"/>
      <c r="G19" s="152"/>
      <c r="H19" s="152"/>
      <c r="I19" s="152"/>
      <c r="J19" s="152"/>
      <c r="K19" s="152"/>
      <c r="L19" s="152"/>
      <c r="M19" s="152"/>
      <c r="N19" s="152"/>
      <c r="O19" s="152"/>
      <c r="P19" s="152"/>
      <c r="Q19" s="153"/>
      <c r="R19" s="25"/>
      <c r="S19" s="25"/>
      <c r="T19" s="25"/>
      <c r="U19" s="25"/>
      <c r="V19" s="25"/>
      <c r="W19" s="25"/>
      <c r="X19" s="25"/>
      <c r="Y19" s="25"/>
      <c r="Z19" s="25"/>
      <c r="AA19" s="25"/>
      <c r="AB19" s="25"/>
      <c r="AC19" s="25"/>
      <c r="AD19" s="25"/>
      <c r="AE19" s="25"/>
      <c r="AF19" s="25"/>
      <c r="AG19" s="25"/>
      <c r="AH19" s="25"/>
      <c r="AI19" s="25"/>
      <c r="AJ19" s="25"/>
      <c r="AK19" s="25"/>
      <c r="AL19" s="25"/>
      <c r="AM19" s="127"/>
      <c r="AN19" s="128"/>
      <c r="AO19" s="128"/>
      <c r="AP19" s="128"/>
      <c r="AQ19" s="128"/>
      <c r="AR19" s="128"/>
      <c r="AS19" s="129"/>
      <c r="AT19" s="25"/>
    </row>
    <row r="20" spans="1:65" x14ac:dyDescent="0.25">
      <c r="A20" s="25"/>
      <c r="B20" s="154"/>
      <c r="C20" s="155"/>
      <c r="D20" s="155"/>
      <c r="E20" s="155"/>
      <c r="F20" s="155"/>
      <c r="G20" s="155"/>
      <c r="H20" s="155"/>
      <c r="I20" s="155"/>
      <c r="J20" s="155"/>
      <c r="K20" s="155"/>
      <c r="L20" s="155"/>
      <c r="M20" s="155"/>
      <c r="N20" s="155"/>
      <c r="O20" s="155"/>
      <c r="P20" s="155"/>
      <c r="Q20" s="156"/>
      <c r="R20" s="25"/>
      <c r="S20" s="25"/>
      <c r="T20" s="25"/>
      <c r="U20" s="25"/>
      <c r="V20" s="25"/>
      <c r="W20" s="25"/>
      <c r="X20" s="25"/>
      <c r="Y20" s="25"/>
      <c r="Z20" s="25"/>
      <c r="AA20" s="25"/>
      <c r="AB20" s="25"/>
      <c r="AC20" s="25"/>
      <c r="AD20" s="25"/>
      <c r="AE20" s="25"/>
      <c r="AF20" s="25"/>
      <c r="AG20" s="25"/>
      <c r="AH20" s="25"/>
      <c r="AI20" s="25"/>
      <c r="AJ20" s="25"/>
      <c r="AK20" s="25"/>
      <c r="AL20" s="25"/>
      <c r="AM20" s="130"/>
      <c r="AN20" s="131"/>
      <c r="AO20" s="131"/>
      <c r="AP20" s="131"/>
      <c r="AQ20" s="131"/>
      <c r="AR20" s="131"/>
      <c r="AS20" s="132"/>
      <c r="AT20" s="25"/>
      <c r="BM20" s="3" t="s">
        <v>34</v>
      </c>
    </row>
    <row r="21" spans="1:65" x14ac:dyDescent="0.25">
      <c r="A21" s="25"/>
      <c r="B21" s="25"/>
      <c r="C21" s="25"/>
      <c r="D21" s="25"/>
      <c r="E21" s="25"/>
      <c r="F21" s="25"/>
      <c r="G21" s="25"/>
      <c r="H21" s="25"/>
      <c r="I21" s="25"/>
      <c r="J21" s="25"/>
      <c r="K21" s="25"/>
      <c r="L21" s="25"/>
      <c r="M21" s="25"/>
      <c r="N21" s="25"/>
      <c r="O21" s="25"/>
      <c r="P21" s="25"/>
      <c r="Q21" s="25"/>
      <c r="R21" s="25"/>
      <c r="S21" s="172" t="s">
        <v>49</v>
      </c>
      <c r="T21" s="173"/>
      <c r="U21" s="173"/>
      <c r="V21" s="174"/>
      <c r="W21" s="175" t="s">
        <v>49</v>
      </c>
      <c r="X21" s="176"/>
      <c r="Y21" s="176"/>
      <c r="Z21" s="176"/>
      <c r="AA21" s="176"/>
      <c r="AB21" s="176"/>
      <c r="AC21" s="176"/>
      <c r="AD21" s="177"/>
      <c r="AE21" s="25"/>
      <c r="AF21" s="25"/>
      <c r="AG21" s="25"/>
      <c r="AH21" s="25"/>
      <c r="AI21" s="25"/>
      <c r="AJ21" s="25"/>
      <c r="AK21" s="25"/>
      <c r="AL21" s="25"/>
      <c r="AM21" s="25"/>
      <c r="AN21" s="25"/>
      <c r="AO21" s="25"/>
      <c r="AP21" s="25"/>
      <c r="AQ21" s="25"/>
      <c r="AR21" s="25"/>
      <c r="AS21" s="25"/>
      <c r="AT21" s="25"/>
      <c r="BM21" s="4" t="s">
        <v>36</v>
      </c>
    </row>
    <row r="22" spans="1:65" x14ac:dyDescent="0.25">
      <c r="A22" s="25"/>
      <c r="B22" s="25"/>
      <c r="C22" s="96" t="s">
        <v>100</v>
      </c>
      <c r="D22" s="97"/>
      <c r="E22" s="97"/>
      <c r="F22" s="97"/>
      <c r="G22" s="97"/>
      <c r="H22" s="97"/>
      <c r="I22" s="97"/>
      <c r="J22" s="97"/>
      <c r="K22" s="97"/>
      <c r="L22" s="97"/>
      <c r="M22" s="97"/>
      <c r="N22" s="97"/>
      <c r="O22" s="97"/>
      <c r="P22" s="98"/>
      <c r="Q22" s="25"/>
      <c r="R22" s="25"/>
      <c r="S22" s="25"/>
      <c r="T22" s="25"/>
      <c r="U22" s="25"/>
      <c r="V22" s="25"/>
      <c r="W22" s="25"/>
      <c r="X22" s="25"/>
      <c r="Y22" s="25"/>
      <c r="Z22" s="25"/>
      <c r="AA22" s="25"/>
      <c r="AB22" s="25"/>
      <c r="AC22" s="25"/>
      <c r="AD22" s="25"/>
      <c r="AE22" s="25"/>
      <c r="AF22" s="133" t="s">
        <v>94</v>
      </c>
      <c r="AG22" s="134"/>
      <c r="AH22" s="134"/>
      <c r="AI22" s="134"/>
      <c r="AJ22" s="134"/>
      <c r="AK22" s="134"/>
      <c r="AL22" s="134"/>
      <c r="AM22" s="134"/>
      <c r="AN22" s="134"/>
      <c r="AO22" s="134"/>
      <c r="AP22" s="134"/>
      <c r="AQ22" s="134"/>
      <c r="AR22" s="134"/>
      <c r="AS22" s="135"/>
      <c r="AT22" s="25"/>
      <c r="BM22" s="4" t="s">
        <v>38</v>
      </c>
    </row>
    <row r="23" spans="1:65" x14ac:dyDescent="0.25">
      <c r="A23" s="25"/>
      <c r="B23" s="41"/>
      <c r="C23" s="111" t="s">
        <v>101</v>
      </c>
      <c r="D23" s="112"/>
      <c r="E23" s="112"/>
      <c r="F23" s="112"/>
      <c r="G23" s="112"/>
      <c r="H23" s="112"/>
      <c r="I23" s="113"/>
      <c r="J23" s="111" t="s">
        <v>102</v>
      </c>
      <c r="K23" s="112"/>
      <c r="L23" s="112"/>
      <c r="M23" s="112"/>
      <c r="N23" s="112"/>
      <c r="O23" s="112"/>
      <c r="P23" s="113"/>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BM23" s="4" t="s">
        <v>40</v>
      </c>
    </row>
    <row r="24" spans="1:65" x14ac:dyDescent="0.25">
      <c r="A24" s="25"/>
      <c r="B24" s="91" t="str">
        <f>IF(C24="", "", IF(COUNTIF('Daily Hours Capture'!$AD$22:$AD$37, C24)&gt;0, "✓", "✕"))</f>
        <v/>
      </c>
      <c r="C24" s="114"/>
      <c r="D24" s="115"/>
      <c r="E24" s="115"/>
      <c r="F24" s="115"/>
      <c r="G24" s="115"/>
      <c r="H24" s="115"/>
      <c r="I24" s="116"/>
      <c r="J24" s="114"/>
      <c r="K24" s="115"/>
      <c r="L24" s="115"/>
      <c r="M24" s="115"/>
      <c r="N24" s="115"/>
      <c r="O24" s="115"/>
      <c r="P24" s="116"/>
      <c r="Q24" s="25"/>
      <c r="R24" s="25"/>
      <c r="S24" s="188" t="s">
        <v>34</v>
      </c>
      <c r="T24" s="188"/>
      <c r="U24" s="188"/>
      <c r="V24" s="188"/>
      <c r="W24" s="189">
        <v>0.33333333333333331</v>
      </c>
      <c r="X24" s="190"/>
      <c r="Y24" s="190"/>
      <c r="Z24" s="191"/>
      <c r="AA24" s="25"/>
      <c r="AB24" s="25"/>
      <c r="AC24" s="124" t="s">
        <v>95</v>
      </c>
      <c r="AD24" s="125"/>
      <c r="AE24" s="125"/>
      <c r="AF24" s="125"/>
      <c r="AG24" s="125"/>
      <c r="AH24" s="125"/>
      <c r="AI24" s="125"/>
      <c r="AJ24" s="125"/>
      <c r="AK24" s="125"/>
      <c r="AL24" s="125"/>
      <c r="AM24" s="125"/>
      <c r="AN24" s="125"/>
      <c r="AO24" s="125"/>
      <c r="AP24" s="125"/>
      <c r="AQ24" s="125"/>
      <c r="AR24" s="125"/>
      <c r="AS24" s="126"/>
      <c r="BM24" s="4" t="s">
        <v>42</v>
      </c>
    </row>
    <row r="25" spans="1:65" x14ac:dyDescent="0.25">
      <c r="A25" s="25"/>
      <c r="B25" s="92" t="str">
        <f>IF(C25="", "", IF(COUNTIF('Daily Hours Capture'!$AD$22:$AD$37, C25)&gt;0, "✓", "✕"))</f>
        <v/>
      </c>
      <c r="C25" s="108"/>
      <c r="D25" s="109"/>
      <c r="E25" s="109"/>
      <c r="F25" s="109"/>
      <c r="G25" s="109"/>
      <c r="H25" s="109"/>
      <c r="I25" s="110"/>
      <c r="J25" s="108"/>
      <c r="K25" s="109"/>
      <c r="L25" s="109"/>
      <c r="M25" s="109"/>
      <c r="N25" s="109"/>
      <c r="O25" s="109"/>
      <c r="P25" s="110"/>
      <c r="Q25" s="25"/>
      <c r="R25" s="25"/>
      <c r="S25" s="188" t="s">
        <v>36</v>
      </c>
      <c r="T25" s="188"/>
      <c r="U25" s="188"/>
      <c r="V25" s="188"/>
      <c r="W25" s="192">
        <v>0.33333333333333331</v>
      </c>
      <c r="X25" s="193"/>
      <c r="Y25" s="193"/>
      <c r="Z25" s="194"/>
      <c r="AA25" s="25"/>
      <c r="AB25" s="25"/>
      <c r="AC25" s="127"/>
      <c r="AD25" s="128"/>
      <c r="AE25" s="128"/>
      <c r="AF25" s="128"/>
      <c r="AG25" s="128"/>
      <c r="AH25" s="128"/>
      <c r="AI25" s="128"/>
      <c r="AJ25" s="128"/>
      <c r="AK25" s="128"/>
      <c r="AL25" s="128"/>
      <c r="AM25" s="128"/>
      <c r="AN25" s="128"/>
      <c r="AO25" s="128"/>
      <c r="AP25" s="128"/>
      <c r="AQ25" s="128"/>
      <c r="AR25" s="128"/>
      <c r="AS25" s="129"/>
      <c r="BM25" s="4" t="s">
        <v>44</v>
      </c>
    </row>
    <row r="26" spans="1:65" x14ac:dyDescent="0.25">
      <c r="A26" s="25"/>
      <c r="B26" s="92" t="str">
        <f>IF(C26="", "", IF(COUNTIF('Daily Hours Capture'!$AD$22:$AD$37, C26)&gt;0, "✓", "✕"))</f>
        <v/>
      </c>
      <c r="C26" s="108"/>
      <c r="D26" s="109"/>
      <c r="E26" s="109"/>
      <c r="F26" s="109"/>
      <c r="G26" s="109"/>
      <c r="H26" s="109"/>
      <c r="I26" s="110"/>
      <c r="J26" s="108"/>
      <c r="K26" s="109"/>
      <c r="L26" s="109"/>
      <c r="M26" s="109"/>
      <c r="N26" s="109"/>
      <c r="O26" s="109"/>
      <c r="P26" s="110"/>
      <c r="Q26" s="25"/>
      <c r="R26" s="25"/>
      <c r="S26" s="188" t="s">
        <v>38</v>
      </c>
      <c r="T26" s="188"/>
      <c r="U26" s="188"/>
      <c r="V26" s="188"/>
      <c r="W26" s="192">
        <v>0.33333333333333331</v>
      </c>
      <c r="X26" s="193"/>
      <c r="Y26" s="193"/>
      <c r="Z26" s="194"/>
      <c r="AA26" s="25"/>
      <c r="AB26" s="25"/>
      <c r="AC26" s="127"/>
      <c r="AD26" s="128"/>
      <c r="AE26" s="128"/>
      <c r="AF26" s="128"/>
      <c r="AG26" s="128"/>
      <c r="AH26" s="128"/>
      <c r="AI26" s="128"/>
      <c r="AJ26" s="128"/>
      <c r="AK26" s="128"/>
      <c r="AL26" s="128"/>
      <c r="AM26" s="128"/>
      <c r="AN26" s="128"/>
      <c r="AO26" s="128"/>
      <c r="AP26" s="128"/>
      <c r="AQ26" s="128"/>
      <c r="AR26" s="128"/>
      <c r="AS26" s="129"/>
      <c r="BM26" s="4" t="s">
        <v>46</v>
      </c>
    </row>
    <row r="27" spans="1:65" x14ac:dyDescent="0.25">
      <c r="A27" s="25"/>
      <c r="B27" s="92" t="str">
        <f>IF(C27="", "", IF(COUNTIF('Daily Hours Capture'!$AD$22:$AD$37, C27)&gt;0, "✓", "✕"))</f>
        <v/>
      </c>
      <c r="C27" s="108"/>
      <c r="D27" s="109"/>
      <c r="E27" s="109"/>
      <c r="F27" s="109"/>
      <c r="G27" s="109"/>
      <c r="H27" s="109"/>
      <c r="I27" s="110"/>
      <c r="J27" s="108"/>
      <c r="K27" s="109"/>
      <c r="L27" s="109"/>
      <c r="M27" s="109"/>
      <c r="N27" s="109"/>
      <c r="O27" s="109"/>
      <c r="P27" s="110"/>
      <c r="Q27" s="25"/>
      <c r="R27" s="25"/>
      <c r="S27" s="188" t="s">
        <v>40</v>
      </c>
      <c r="T27" s="188"/>
      <c r="U27" s="188"/>
      <c r="V27" s="188"/>
      <c r="W27" s="192">
        <v>0.33333333333333331</v>
      </c>
      <c r="X27" s="193"/>
      <c r="Y27" s="193"/>
      <c r="Z27" s="194"/>
      <c r="AA27" s="25"/>
      <c r="AB27" s="25"/>
      <c r="AC27" s="127"/>
      <c r="AD27" s="128"/>
      <c r="AE27" s="128"/>
      <c r="AF27" s="128"/>
      <c r="AG27" s="128"/>
      <c r="AH27" s="128"/>
      <c r="AI27" s="128"/>
      <c r="AJ27" s="128"/>
      <c r="AK27" s="128"/>
      <c r="AL27" s="128"/>
      <c r="AM27" s="128"/>
      <c r="AN27" s="128"/>
      <c r="AO27" s="128"/>
      <c r="AP27" s="128"/>
      <c r="AQ27" s="128"/>
      <c r="AR27" s="128"/>
      <c r="AS27" s="129"/>
      <c r="BM27" s="5" t="str">
        <f>'Daily Hours Capture'!$X$4</f>
        <v>BH</v>
      </c>
    </row>
    <row r="28" spans="1:65" x14ac:dyDescent="0.25">
      <c r="A28" s="25"/>
      <c r="B28" s="92" t="str">
        <f>IF(C28="", "", IF(COUNTIF('Daily Hours Capture'!$AD$22:$AD$37, C28)&gt;0, "✓", "✕"))</f>
        <v/>
      </c>
      <c r="C28" s="108"/>
      <c r="D28" s="109"/>
      <c r="E28" s="109"/>
      <c r="F28" s="109"/>
      <c r="G28" s="109"/>
      <c r="H28" s="109"/>
      <c r="I28" s="110"/>
      <c r="J28" s="108"/>
      <c r="K28" s="109"/>
      <c r="L28" s="109"/>
      <c r="M28" s="109"/>
      <c r="N28" s="109"/>
      <c r="O28" s="109"/>
      <c r="P28" s="110"/>
      <c r="Q28" s="25"/>
      <c r="R28" s="25"/>
      <c r="S28" s="188" t="s">
        <v>42</v>
      </c>
      <c r="T28" s="188"/>
      <c r="U28" s="188"/>
      <c r="V28" s="188"/>
      <c r="W28" s="192">
        <v>0.33333333333333331</v>
      </c>
      <c r="X28" s="193"/>
      <c r="Y28" s="193"/>
      <c r="Z28" s="194"/>
      <c r="AA28" s="25"/>
      <c r="AB28" s="25"/>
      <c r="AC28" s="127"/>
      <c r="AD28" s="128"/>
      <c r="AE28" s="128"/>
      <c r="AF28" s="128"/>
      <c r="AG28" s="128"/>
      <c r="AH28" s="128"/>
      <c r="AI28" s="128"/>
      <c r="AJ28" s="128"/>
      <c r="AK28" s="128"/>
      <c r="AL28" s="128"/>
      <c r="AM28" s="128"/>
      <c r="AN28" s="128"/>
      <c r="AO28" s="128"/>
      <c r="AP28" s="128"/>
      <c r="AQ28" s="128"/>
      <c r="AR28" s="128"/>
      <c r="AS28" s="129"/>
    </row>
    <row r="29" spans="1:65" x14ac:dyDescent="0.25">
      <c r="A29" s="25"/>
      <c r="B29" s="92" t="str">
        <f>IF(C29="", "", IF(COUNTIF('Daily Hours Capture'!$AD$22:$AD$37, C29)&gt;0, "✓", "✕"))</f>
        <v/>
      </c>
      <c r="C29" s="108"/>
      <c r="D29" s="109"/>
      <c r="E29" s="109"/>
      <c r="F29" s="109"/>
      <c r="G29" s="109"/>
      <c r="H29" s="109"/>
      <c r="I29" s="110"/>
      <c r="J29" s="108"/>
      <c r="K29" s="109"/>
      <c r="L29" s="109"/>
      <c r="M29" s="109"/>
      <c r="N29" s="109"/>
      <c r="O29" s="109"/>
      <c r="P29" s="110"/>
      <c r="Q29" s="25"/>
      <c r="R29" s="25"/>
      <c r="S29" s="188" t="s">
        <v>44</v>
      </c>
      <c r="T29" s="188"/>
      <c r="U29" s="188"/>
      <c r="V29" s="188"/>
      <c r="W29" s="192">
        <v>0</v>
      </c>
      <c r="X29" s="193"/>
      <c r="Y29" s="193"/>
      <c r="Z29" s="194"/>
      <c r="AA29" s="25"/>
      <c r="AB29" s="25"/>
      <c r="AC29" s="127"/>
      <c r="AD29" s="128"/>
      <c r="AE29" s="128"/>
      <c r="AF29" s="128"/>
      <c r="AG29" s="128"/>
      <c r="AH29" s="128"/>
      <c r="AI29" s="128"/>
      <c r="AJ29" s="128"/>
      <c r="AK29" s="128"/>
      <c r="AL29" s="128"/>
      <c r="AM29" s="128"/>
      <c r="AN29" s="128"/>
      <c r="AO29" s="128"/>
      <c r="AP29" s="128"/>
      <c r="AQ29" s="128"/>
      <c r="AR29" s="128"/>
      <c r="AS29" s="129"/>
    </row>
    <row r="30" spans="1:65" x14ac:dyDescent="0.25">
      <c r="A30" s="25"/>
      <c r="B30" s="92" t="str">
        <f>IF(C30="", "", IF(COUNTIF('Daily Hours Capture'!$AD$22:$AD$37, C30)&gt;0, "✓", "✕"))</f>
        <v/>
      </c>
      <c r="C30" s="108"/>
      <c r="D30" s="109"/>
      <c r="E30" s="109"/>
      <c r="F30" s="109"/>
      <c r="G30" s="109"/>
      <c r="H30" s="109"/>
      <c r="I30" s="110"/>
      <c r="J30" s="108"/>
      <c r="K30" s="109"/>
      <c r="L30" s="109"/>
      <c r="M30" s="109"/>
      <c r="N30" s="109"/>
      <c r="O30" s="109"/>
      <c r="P30" s="110"/>
      <c r="Q30" s="25"/>
      <c r="R30" s="25"/>
      <c r="S30" s="188" t="s">
        <v>46</v>
      </c>
      <c r="T30" s="188"/>
      <c r="U30" s="188"/>
      <c r="V30" s="188"/>
      <c r="W30" s="192">
        <v>0</v>
      </c>
      <c r="X30" s="193"/>
      <c r="Y30" s="193"/>
      <c r="Z30" s="194"/>
      <c r="AA30" s="25"/>
      <c r="AB30" s="25"/>
      <c r="AC30" s="127"/>
      <c r="AD30" s="128"/>
      <c r="AE30" s="128"/>
      <c r="AF30" s="128"/>
      <c r="AG30" s="128"/>
      <c r="AH30" s="128"/>
      <c r="AI30" s="128"/>
      <c r="AJ30" s="128"/>
      <c r="AK30" s="128"/>
      <c r="AL30" s="128"/>
      <c r="AM30" s="128"/>
      <c r="AN30" s="128"/>
      <c r="AO30" s="128"/>
      <c r="AP30" s="128"/>
      <c r="AQ30" s="128"/>
      <c r="AR30" s="128"/>
      <c r="AS30" s="129"/>
    </row>
    <row r="31" spans="1:65" x14ac:dyDescent="0.25">
      <c r="A31" s="25"/>
      <c r="B31" s="25" t="str">
        <f>IF(C31="", "", IF(COUNTIF('Daily Hours Capture'!$AD$22:$AD$37, C31)&gt;0, "✓", "✕"))</f>
        <v/>
      </c>
      <c r="C31" s="93"/>
      <c r="D31" s="94"/>
      <c r="E31" s="94"/>
      <c r="F31" s="94"/>
      <c r="G31" s="94"/>
      <c r="H31" s="94"/>
      <c r="I31" s="95"/>
      <c r="J31" s="93"/>
      <c r="K31" s="94"/>
      <c r="L31" s="94"/>
      <c r="M31" s="94"/>
      <c r="N31" s="94"/>
      <c r="O31" s="94"/>
      <c r="P31" s="95"/>
      <c r="Q31" s="25"/>
      <c r="R31" s="25"/>
      <c r="S31" s="188" t="s">
        <v>51</v>
      </c>
      <c r="T31" s="188"/>
      <c r="U31" s="188"/>
      <c r="V31" s="188"/>
      <c r="W31" s="195">
        <v>0</v>
      </c>
      <c r="X31" s="196"/>
      <c r="Y31" s="196"/>
      <c r="Z31" s="197"/>
      <c r="AA31" s="25"/>
      <c r="AB31" s="25"/>
      <c r="AC31" s="130"/>
      <c r="AD31" s="131"/>
      <c r="AE31" s="131"/>
      <c r="AF31" s="131"/>
      <c r="AG31" s="131"/>
      <c r="AH31" s="131"/>
      <c r="AI31" s="131"/>
      <c r="AJ31" s="131"/>
      <c r="AK31" s="131"/>
      <c r="AL31" s="131"/>
      <c r="AM31" s="131"/>
      <c r="AN31" s="131"/>
      <c r="AO31" s="131"/>
      <c r="AP31" s="131"/>
      <c r="AQ31" s="131"/>
      <c r="AR31" s="131"/>
      <c r="AS31" s="132"/>
    </row>
    <row r="32" spans="1:65"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row>
    <row r="33" spans="1:46"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row>
    <row r="34" spans="1:46"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row>
    <row r="35" spans="1:46" x14ac:dyDescent="0.25">
      <c r="A35" s="25"/>
      <c r="B35" s="25"/>
      <c r="C35" s="96" t="s">
        <v>100</v>
      </c>
      <c r="D35" s="97"/>
      <c r="E35" s="97"/>
      <c r="F35" s="97"/>
      <c r="G35" s="97"/>
      <c r="H35" s="97"/>
      <c r="I35" s="97"/>
      <c r="J35" s="97"/>
      <c r="K35" s="97"/>
      <c r="L35" s="97"/>
      <c r="M35" s="97"/>
      <c r="N35" s="97"/>
      <c r="O35" s="97"/>
      <c r="P35" s="98"/>
      <c r="Q35" s="25"/>
      <c r="R35" s="25"/>
      <c r="S35" s="25"/>
      <c r="T35" s="25"/>
      <c r="U35" s="25"/>
      <c r="V35" s="25"/>
      <c r="W35" s="25"/>
      <c r="X35" s="25"/>
      <c r="Y35" s="136" t="s">
        <v>72</v>
      </c>
      <c r="Z35" s="137"/>
      <c r="AA35" s="137"/>
      <c r="AB35" s="137"/>
      <c r="AC35" s="137"/>
      <c r="AD35" s="137"/>
      <c r="AE35" s="137"/>
      <c r="AF35" s="137"/>
      <c r="AG35" s="137"/>
      <c r="AH35" s="137"/>
      <c r="AI35" s="137"/>
      <c r="AJ35" s="137"/>
      <c r="AK35" s="137"/>
      <c r="AL35" s="137"/>
      <c r="AM35" s="137"/>
      <c r="AN35" s="138"/>
      <c r="AO35" s="25"/>
      <c r="AP35" s="25"/>
      <c r="AQ35" s="25"/>
      <c r="AR35" s="25"/>
      <c r="AS35" s="25"/>
      <c r="AT35" s="25"/>
    </row>
    <row r="36" spans="1:46" x14ac:dyDescent="0.25">
      <c r="A36" s="25"/>
      <c r="B36" s="25"/>
      <c r="C36" s="99" t="s">
        <v>103</v>
      </c>
      <c r="D36" s="100"/>
      <c r="E36" s="100"/>
      <c r="F36" s="100"/>
      <c r="G36" s="100"/>
      <c r="H36" s="100"/>
      <c r="I36" s="100"/>
      <c r="J36" s="100"/>
      <c r="K36" s="100"/>
      <c r="L36" s="100"/>
      <c r="M36" s="100"/>
      <c r="N36" s="100"/>
      <c r="O36" s="100"/>
      <c r="P36" s="101"/>
      <c r="Q36" s="25"/>
      <c r="R36" s="25"/>
      <c r="S36" s="25"/>
      <c r="T36" s="25"/>
      <c r="U36" s="25"/>
      <c r="V36" s="25"/>
      <c r="W36" s="25"/>
      <c r="X36" s="25"/>
      <c r="Y36" s="139"/>
      <c r="Z36" s="140"/>
      <c r="AA36" s="140"/>
      <c r="AB36" s="140"/>
      <c r="AC36" s="140"/>
      <c r="AD36" s="140"/>
      <c r="AE36" s="140"/>
      <c r="AF36" s="140"/>
      <c r="AG36" s="140"/>
      <c r="AH36" s="140"/>
      <c r="AI36" s="140"/>
      <c r="AJ36" s="140"/>
      <c r="AK36" s="140"/>
      <c r="AL36" s="140"/>
      <c r="AM36" s="140"/>
      <c r="AN36" s="141"/>
      <c r="AO36" s="25"/>
      <c r="AP36" s="25"/>
      <c r="AQ36" s="25"/>
      <c r="AR36" s="25"/>
      <c r="AS36" s="25"/>
      <c r="AT36" s="25"/>
    </row>
    <row r="37" spans="1:46" x14ac:dyDescent="0.25">
      <c r="A37" s="25"/>
      <c r="B37" s="25"/>
      <c r="C37" s="102"/>
      <c r="D37" s="103"/>
      <c r="E37" s="103"/>
      <c r="F37" s="103"/>
      <c r="G37" s="103"/>
      <c r="H37" s="103"/>
      <c r="I37" s="103"/>
      <c r="J37" s="103"/>
      <c r="K37" s="103"/>
      <c r="L37" s="103"/>
      <c r="M37" s="103"/>
      <c r="N37" s="103"/>
      <c r="O37" s="103"/>
      <c r="P37" s="104"/>
      <c r="Q37" s="25"/>
      <c r="R37" s="25"/>
      <c r="S37" s="25"/>
      <c r="T37" s="25"/>
      <c r="U37" s="25"/>
      <c r="V37" s="25"/>
      <c r="W37" s="25"/>
      <c r="X37" s="25"/>
      <c r="Y37" s="142"/>
      <c r="Z37" s="143"/>
      <c r="AA37" s="143"/>
      <c r="AB37" s="143"/>
      <c r="AC37" s="143"/>
      <c r="AD37" s="143"/>
      <c r="AE37" s="143"/>
      <c r="AF37" s="143"/>
      <c r="AG37" s="143"/>
      <c r="AH37" s="143"/>
      <c r="AI37" s="143"/>
      <c r="AJ37" s="143"/>
      <c r="AK37" s="143"/>
      <c r="AL37" s="143"/>
      <c r="AM37" s="143"/>
      <c r="AN37" s="144"/>
      <c r="AO37" s="25"/>
      <c r="AP37" s="25"/>
      <c r="AQ37" s="25"/>
      <c r="AR37" s="25"/>
      <c r="AS37" s="25"/>
      <c r="AT37" s="25"/>
    </row>
    <row r="38" spans="1:46" x14ac:dyDescent="0.25">
      <c r="A38" s="25"/>
      <c r="B38" s="25"/>
      <c r="C38" s="102"/>
      <c r="D38" s="103"/>
      <c r="E38" s="103"/>
      <c r="F38" s="103"/>
      <c r="G38" s="103"/>
      <c r="H38" s="103"/>
      <c r="I38" s="103"/>
      <c r="J38" s="103"/>
      <c r="K38" s="103"/>
      <c r="L38" s="103"/>
      <c r="M38" s="103"/>
      <c r="N38" s="103"/>
      <c r="O38" s="103"/>
      <c r="P38" s="104"/>
      <c r="Q38" s="25"/>
      <c r="R38" s="25"/>
      <c r="S38" s="25"/>
      <c r="T38" s="25"/>
      <c r="U38" s="25"/>
      <c r="V38" s="25"/>
      <c r="W38" s="25"/>
      <c r="X38" s="25"/>
      <c r="Y38" s="142"/>
      <c r="Z38" s="143"/>
      <c r="AA38" s="143"/>
      <c r="AB38" s="143"/>
      <c r="AC38" s="143"/>
      <c r="AD38" s="143"/>
      <c r="AE38" s="143"/>
      <c r="AF38" s="143"/>
      <c r="AG38" s="143"/>
      <c r="AH38" s="143"/>
      <c r="AI38" s="143"/>
      <c r="AJ38" s="143"/>
      <c r="AK38" s="143"/>
      <c r="AL38" s="143"/>
      <c r="AM38" s="143"/>
      <c r="AN38" s="144"/>
      <c r="AO38" s="25"/>
      <c r="AP38" s="25"/>
      <c r="AQ38" s="25"/>
      <c r="AR38" s="25"/>
      <c r="AS38" s="25"/>
      <c r="AT38" s="25"/>
    </row>
    <row r="39" spans="1:46" x14ac:dyDescent="0.25">
      <c r="A39" s="25"/>
      <c r="B39" s="25"/>
      <c r="C39" s="102"/>
      <c r="D39" s="103"/>
      <c r="E39" s="103"/>
      <c r="F39" s="103"/>
      <c r="G39" s="103"/>
      <c r="H39" s="103"/>
      <c r="I39" s="103"/>
      <c r="J39" s="103"/>
      <c r="K39" s="103"/>
      <c r="L39" s="103"/>
      <c r="M39" s="103"/>
      <c r="N39" s="103"/>
      <c r="O39" s="103"/>
      <c r="P39" s="104"/>
      <c r="Q39" s="25"/>
      <c r="R39" s="25"/>
      <c r="S39" s="25"/>
      <c r="T39" s="25"/>
      <c r="U39" s="25"/>
      <c r="V39" s="25"/>
      <c r="W39" s="25"/>
      <c r="X39" s="25"/>
      <c r="Y39" s="142"/>
      <c r="Z39" s="143"/>
      <c r="AA39" s="143"/>
      <c r="AB39" s="143"/>
      <c r="AC39" s="143"/>
      <c r="AD39" s="143"/>
      <c r="AE39" s="143"/>
      <c r="AF39" s="143"/>
      <c r="AG39" s="143"/>
      <c r="AH39" s="143"/>
      <c r="AI39" s="143"/>
      <c r="AJ39" s="143"/>
      <c r="AK39" s="143"/>
      <c r="AL39" s="143"/>
      <c r="AM39" s="143"/>
      <c r="AN39" s="144"/>
      <c r="AO39" s="25"/>
      <c r="AP39" s="25"/>
      <c r="AQ39" s="25"/>
      <c r="AR39" s="25"/>
      <c r="AS39" s="25"/>
      <c r="AT39" s="25"/>
    </row>
    <row r="40" spans="1:46" x14ac:dyDescent="0.25">
      <c r="A40" s="25"/>
      <c r="B40" s="25"/>
      <c r="C40" s="102"/>
      <c r="D40" s="103"/>
      <c r="E40" s="103"/>
      <c r="F40" s="103"/>
      <c r="G40" s="103"/>
      <c r="H40" s="103"/>
      <c r="I40" s="103"/>
      <c r="J40" s="103"/>
      <c r="K40" s="103"/>
      <c r="L40" s="103"/>
      <c r="M40" s="103"/>
      <c r="N40" s="103"/>
      <c r="O40" s="103"/>
      <c r="P40" s="104"/>
      <c r="Q40" s="25"/>
      <c r="R40" s="25"/>
      <c r="S40" s="25"/>
      <c r="T40" s="25"/>
      <c r="U40" s="25"/>
      <c r="V40" s="25"/>
      <c r="W40" s="25"/>
      <c r="X40" s="25"/>
      <c r="Y40" s="145"/>
      <c r="Z40" s="146"/>
      <c r="AA40" s="146"/>
      <c r="AB40" s="146"/>
      <c r="AC40" s="146"/>
      <c r="AD40" s="146"/>
      <c r="AE40" s="146"/>
      <c r="AF40" s="146"/>
      <c r="AG40" s="146"/>
      <c r="AH40" s="146"/>
      <c r="AI40" s="146"/>
      <c r="AJ40" s="146"/>
      <c r="AK40" s="146"/>
      <c r="AL40" s="146"/>
      <c r="AM40" s="146"/>
      <c r="AN40" s="147"/>
      <c r="AO40" s="25"/>
      <c r="AP40" s="25"/>
      <c r="AQ40" s="25"/>
      <c r="AR40" s="25"/>
      <c r="AS40" s="25"/>
      <c r="AT40" s="25"/>
    </row>
    <row r="41" spans="1:46" x14ac:dyDescent="0.25">
      <c r="A41" s="25"/>
      <c r="B41" s="25"/>
      <c r="C41" s="105"/>
      <c r="D41" s="106"/>
      <c r="E41" s="106"/>
      <c r="F41" s="106"/>
      <c r="G41" s="106"/>
      <c r="H41" s="106"/>
      <c r="I41" s="106"/>
      <c r="J41" s="106"/>
      <c r="K41" s="106"/>
      <c r="L41" s="106"/>
      <c r="M41" s="106"/>
      <c r="N41" s="106"/>
      <c r="O41" s="106"/>
      <c r="P41" s="107"/>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row>
    <row r="42" spans="1:46"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157" t="s">
        <v>73</v>
      </c>
      <c r="Z42" s="158"/>
      <c r="AA42" s="158"/>
      <c r="AB42" s="158"/>
      <c r="AC42" s="158"/>
      <c r="AD42" s="158"/>
      <c r="AE42" s="158"/>
      <c r="AF42" s="158"/>
      <c r="AG42" s="158"/>
      <c r="AH42" s="158"/>
      <c r="AI42" s="158"/>
      <c r="AJ42" s="158"/>
      <c r="AK42" s="158"/>
      <c r="AL42" s="158"/>
      <c r="AM42" s="158"/>
      <c r="AN42" s="159"/>
      <c r="AO42" s="25"/>
      <c r="AP42" s="25"/>
      <c r="AQ42" s="25"/>
      <c r="AR42" s="25"/>
      <c r="AS42" s="25"/>
      <c r="AT42" s="25"/>
    </row>
    <row r="43" spans="1:46"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160"/>
      <c r="Z43" s="161"/>
      <c r="AA43" s="161"/>
      <c r="AB43" s="161"/>
      <c r="AC43" s="161"/>
      <c r="AD43" s="161"/>
      <c r="AE43" s="161"/>
      <c r="AF43" s="161"/>
      <c r="AG43" s="161"/>
      <c r="AH43" s="161"/>
      <c r="AI43" s="161"/>
      <c r="AJ43" s="161"/>
      <c r="AK43" s="161"/>
      <c r="AL43" s="161"/>
      <c r="AM43" s="161"/>
      <c r="AN43" s="162"/>
      <c r="AO43" s="25"/>
      <c r="AP43" s="25"/>
      <c r="AQ43" s="25"/>
      <c r="AR43" s="25"/>
      <c r="AS43" s="25"/>
      <c r="AT43" s="25"/>
    </row>
    <row r="44" spans="1:46"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row>
    <row r="45" spans="1:46" x14ac:dyDescent="0.25">
      <c r="A45" s="25"/>
      <c r="B45" s="136" t="s">
        <v>74</v>
      </c>
      <c r="C45" s="137"/>
      <c r="D45" s="137"/>
      <c r="E45" s="137"/>
      <c r="F45" s="137"/>
      <c r="G45" s="137"/>
      <c r="H45" s="137"/>
      <c r="I45" s="137"/>
      <c r="J45" s="137"/>
      <c r="K45" s="137"/>
      <c r="L45" s="137"/>
      <c r="M45" s="137"/>
      <c r="N45" s="137"/>
      <c r="O45" s="137"/>
      <c r="P45" s="137"/>
      <c r="Q45" s="137"/>
      <c r="R45" s="137"/>
      <c r="S45" s="137"/>
      <c r="T45" s="137"/>
      <c r="U45" s="137"/>
      <c r="V45" s="138"/>
      <c r="W45" s="25"/>
      <c r="X45" s="25"/>
      <c r="Y45" s="136" t="s">
        <v>75</v>
      </c>
      <c r="Z45" s="137"/>
      <c r="AA45" s="137"/>
      <c r="AB45" s="137"/>
      <c r="AC45" s="137"/>
      <c r="AD45" s="137"/>
      <c r="AE45" s="137"/>
      <c r="AF45" s="137"/>
      <c r="AG45" s="137"/>
      <c r="AH45" s="137"/>
      <c r="AI45" s="137"/>
      <c r="AJ45" s="137"/>
      <c r="AK45" s="137"/>
      <c r="AL45" s="137"/>
      <c r="AM45" s="137"/>
      <c r="AN45" s="137"/>
      <c r="AO45" s="137"/>
      <c r="AP45" s="137"/>
      <c r="AQ45" s="137"/>
      <c r="AR45" s="137"/>
      <c r="AS45" s="138"/>
      <c r="AT45" s="25"/>
    </row>
    <row r="46" spans="1:46" x14ac:dyDescent="0.25">
      <c r="A46" s="25"/>
      <c r="B46" s="139"/>
      <c r="C46" s="140"/>
      <c r="D46" s="140"/>
      <c r="E46" s="140"/>
      <c r="F46" s="140"/>
      <c r="G46" s="140"/>
      <c r="H46" s="140"/>
      <c r="I46" s="140"/>
      <c r="J46" s="140"/>
      <c r="K46" s="140"/>
      <c r="L46" s="140"/>
      <c r="M46" s="140"/>
      <c r="N46" s="140"/>
      <c r="O46" s="140"/>
      <c r="P46" s="140"/>
      <c r="Q46" s="140"/>
      <c r="R46" s="140"/>
      <c r="S46" s="140"/>
      <c r="T46" s="140"/>
      <c r="U46" s="140"/>
      <c r="V46" s="141"/>
      <c r="W46" s="25"/>
      <c r="X46" s="25"/>
      <c r="Y46" s="139"/>
      <c r="Z46" s="140"/>
      <c r="AA46" s="140"/>
      <c r="AB46" s="140"/>
      <c r="AC46" s="140"/>
      <c r="AD46" s="140"/>
      <c r="AE46" s="140"/>
      <c r="AF46" s="140"/>
      <c r="AG46" s="140"/>
      <c r="AH46" s="140"/>
      <c r="AI46" s="140"/>
      <c r="AJ46" s="140"/>
      <c r="AK46" s="140"/>
      <c r="AL46" s="140"/>
      <c r="AM46" s="140"/>
      <c r="AN46" s="140"/>
      <c r="AO46" s="140"/>
      <c r="AP46" s="140"/>
      <c r="AQ46" s="140"/>
      <c r="AR46" s="140"/>
      <c r="AS46" s="141"/>
      <c r="AT46" s="25"/>
    </row>
    <row r="47" spans="1:46" x14ac:dyDescent="0.25">
      <c r="A47" s="25"/>
      <c r="B47" s="142"/>
      <c r="C47" s="143"/>
      <c r="D47" s="143"/>
      <c r="E47" s="143"/>
      <c r="F47" s="143"/>
      <c r="G47" s="143"/>
      <c r="H47" s="143"/>
      <c r="I47" s="143"/>
      <c r="J47" s="143"/>
      <c r="K47" s="143"/>
      <c r="L47" s="143"/>
      <c r="M47" s="143"/>
      <c r="N47" s="143"/>
      <c r="O47" s="143"/>
      <c r="P47" s="143"/>
      <c r="Q47" s="143"/>
      <c r="R47" s="143"/>
      <c r="S47" s="143"/>
      <c r="T47" s="143"/>
      <c r="U47" s="143"/>
      <c r="V47" s="144"/>
      <c r="W47" s="25"/>
      <c r="X47" s="25"/>
      <c r="Y47" s="142"/>
      <c r="Z47" s="143"/>
      <c r="AA47" s="143"/>
      <c r="AB47" s="143"/>
      <c r="AC47" s="143"/>
      <c r="AD47" s="143"/>
      <c r="AE47" s="143"/>
      <c r="AF47" s="143"/>
      <c r="AG47" s="143"/>
      <c r="AH47" s="143"/>
      <c r="AI47" s="143"/>
      <c r="AJ47" s="143"/>
      <c r="AK47" s="143"/>
      <c r="AL47" s="143"/>
      <c r="AM47" s="143"/>
      <c r="AN47" s="143"/>
      <c r="AO47" s="143"/>
      <c r="AP47" s="143"/>
      <c r="AQ47" s="143"/>
      <c r="AR47" s="143"/>
      <c r="AS47" s="144"/>
      <c r="AT47" s="25"/>
    </row>
    <row r="48" spans="1:46" x14ac:dyDescent="0.25">
      <c r="A48" s="25"/>
      <c r="B48" s="142"/>
      <c r="C48" s="143"/>
      <c r="D48" s="143"/>
      <c r="E48" s="143"/>
      <c r="F48" s="143"/>
      <c r="G48" s="143"/>
      <c r="H48" s="143"/>
      <c r="I48" s="143"/>
      <c r="J48" s="143"/>
      <c r="K48" s="143"/>
      <c r="L48" s="143"/>
      <c r="M48" s="143"/>
      <c r="N48" s="143"/>
      <c r="O48" s="143"/>
      <c r="P48" s="143"/>
      <c r="Q48" s="143"/>
      <c r="R48" s="143"/>
      <c r="S48" s="143"/>
      <c r="T48" s="143"/>
      <c r="U48" s="143"/>
      <c r="V48" s="144"/>
      <c r="W48" s="25"/>
      <c r="X48" s="25"/>
      <c r="Y48" s="142"/>
      <c r="Z48" s="143"/>
      <c r="AA48" s="143"/>
      <c r="AB48" s="143"/>
      <c r="AC48" s="143"/>
      <c r="AD48" s="143"/>
      <c r="AE48" s="143"/>
      <c r="AF48" s="143"/>
      <c r="AG48" s="143"/>
      <c r="AH48" s="143"/>
      <c r="AI48" s="143"/>
      <c r="AJ48" s="143"/>
      <c r="AK48" s="143"/>
      <c r="AL48" s="143"/>
      <c r="AM48" s="143"/>
      <c r="AN48" s="143"/>
      <c r="AO48" s="143"/>
      <c r="AP48" s="143"/>
      <c r="AQ48" s="143"/>
      <c r="AR48" s="143"/>
      <c r="AS48" s="144"/>
      <c r="AT48" s="25"/>
    </row>
    <row r="49" spans="1:46" x14ac:dyDescent="0.25">
      <c r="A49" s="25"/>
      <c r="B49" s="142"/>
      <c r="C49" s="143"/>
      <c r="D49" s="143"/>
      <c r="E49" s="143"/>
      <c r="F49" s="143"/>
      <c r="G49" s="143"/>
      <c r="H49" s="143"/>
      <c r="I49" s="143"/>
      <c r="J49" s="143"/>
      <c r="K49" s="143"/>
      <c r="L49" s="143"/>
      <c r="M49" s="143"/>
      <c r="N49" s="143"/>
      <c r="O49" s="143"/>
      <c r="P49" s="143"/>
      <c r="Q49" s="143"/>
      <c r="R49" s="143"/>
      <c r="S49" s="143"/>
      <c r="T49" s="143"/>
      <c r="U49" s="143"/>
      <c r="V49" s="144"/>
      <c r="W49" s="25"/>
      <c r="X49" s="25"/>
      <c r="Y49" s="142"/>
      <c r="Z49" s="143"/>
      <c r="AA49" s="143"/>
      <c r="AB49" s="143"/>
      <c r="AC49" s="143"/>
      <c r="AD49" s="143"/>
      <c r="AE49" s="143"/>
      <c r="AF49" s="143"/>
      <c r="AG49" s="143"/>
      <c r="AH49" s="143"/>
      <c r="AI49" s="143"/>
      <c r="AJ49" s="143"/>
      <c r="AK49" s="143"/>
      <c r="AL49" s="143"/>
      <c r="AM49" s="143"/>
      <c r="AN49" s="143"/>
      <c r="AO49" s="143"/>
      <c r="AP49" s="143"/>
      <c r="AQ49" s="143"/>
      <c r="AR49" s="143"/>
      <c r="AS49" s="144"/>
      <c r="AT49" s="25"/>
    </row>
    <row r="50" spans="1:46" x14ac:dyDescent="0.25">
      <c r="A50" s="25"/>
      <c r="B50" s="142"/>
      <c r="C50" s="143"/>
      <c r="D50" s="143"/>
      <c r="E50" s="143"/>
      <c r="F50" s="143"/>
      <c r="G50" s="143"/>
      <c r="H50" s="143"/>
      <c r="I50" s="143"/>
      <c r="J50" s="143"/>
      <c r="K50" s="143"/>
      <c r="L50" s="143"/>
      <c r="M50" s="143"/>
      <c r="N50" s="143"/>
      <c r="O50" s="143"/>
      <c r="P50" s="143"/>
      <c r="Q50" s="143"/>
      <c r="R50" s="143"/>
      <c r="S50" s="143"/>
      <c r="T50" s="143"/>
      <c r="U50" s="143"/>
      <c r="V50" s="144"/>
      <c r="W50" s="25"/>
      <c r="X50" s="25"/>
      <c r="Y50" s="142"/>
      <c r="Z50" s="143"/>
      <c r="AA50" s="143"/>
      <c r="AB50" s="143"/>
      <c r="AC50" s="143"/>
      <c r="AD50" s="143"/>
      <c r="AE50" s="143"/>
      <c r="AF50" s="143"/>
      <c r="AG50" s="143"/>
      <c r="AH50" s="143"/>
      <c r="AI50" s="143"/>
      <c r="AJ50" s="143"/>
      <c r="AK50" s="143"/>
      <c r="AL50" s="143"/>
      <c r="AM50" s="143"/>
      <c r="AN50" s="143"/>
      <c r="AO50" s="143"/>
      <c r="AP50" s="143"/>
      <c r="AQ50" s="143"/>
      <c r="AR50" s="143"/>
      <c r="AS50" s="144"/>
      <c r="AT50" s="25"/>
    </row>
    <row r="51" spans="1:46" x14ac:dyDescent="0.25">
      <c r="A51" s="25"/>
      <c r="B51" s="142"/>
      <c r="C51" s="143"/>
      <c r="D51" s="143"/>
      <c r="E51" s="143"/>
      <c r="F51" s="143"/>
      <c r="G51" s="143"/>
      <c r="H51" s="143"/>
      <c r="I51" s="143"/>
      <c r="J51" s="143"/>
      <c r="K51" s="143"/>
      <c r="L51" s="143"/>
      <c r="M51" s="143"/>
      <c r="N51" s="143"/>
      <c r="O51" s="143"/>
      <c r="P51" s="143"/>
      <c r="Q51" s="143"/>
      <c r="R51" s="143"/>
      <c r="S51" s="143"/>
      <c r="T51" s="143"/>
      <c r="U51" s="143"/>
      <c r="V51" s="144"/>
      <c r="W51" s="25"/>
      <c r="X51" s="25"/>
      <c r="Y51" s="142"/>
      <c r="Z51" s="143"/>
      <c r="AA51" s="143"/>
      <c r="AB51" s="143"/>
      <c r="AC51" s="143"/>
      <c r="AD51" s="143"/>
      <c r="AE51" s="143"/>
      <c r="AF51" s="143"/>
      <c r="AG51" s="143"/>
      <c r="AH51" s="143"/>
      <c r="AI51" s="143"/>
      <c r="AJ51" s="143"/>
      <c r="AK51" s="143"/>
      <c r="AL51" s="143"/>
      <c r="AM51" s="143"/>
      <c r="AN51" s="143"/>
      <c r="AO51" s="143"/>
      <c r="AP51" s="143"/>
      <c r="AQ51" s="143"/>
      <c r="AR51" s="143"/>
      <c r="AS51" s="144"/>
      <c r="AT51" s="25"/>
    </row>
    <row r="52" spans="1:46" x14ac:dyDescent="0.25">
      <c r="A52" s="25"/>
      <c r="B52" s="145"/>
      <c r="C52" s="146"/>
      <c r="D52" s="146"/>
      <c r="E52" s="146"/>
      <c r="F52" s="146"/>
      <c r="G52" s="146"/>
      <c r="H52" s="146"/>
      <c r="I52" s="146"/>
      <c r="J52" s="146"/>
      <c r="K52" s="146"/>
      <c r="L52" s="146"/>
      <c r="M52" s="146"/>
      <c r="N52" s="146"/>
      <c r="O52" s="146"/>
      <c r="P52" s="146"/>
      <c r="Q52" s="146"/>
      <c r="R52" s="146"/>
      <c r="S52" s="146"/>
      <c r="T52" s="146"/>
      <c r="U52" s="146"/>
      <c r="V52" s="147"/>
      <c r="W52" s="25"/>
      <c r="X52" s="25"/>
      <c r="Y52" s="145"/>
      <c r="Z52" s="146"/>
      <c r="AA52" s="146"/>
      <c r="AB52" s="146"/>
      <c r="AC52" s="146"/>
      <c r="AD52" s="146"/>
      <c r="AE52" s="146"/>
      <c r="AF52" s="146"/>
      <c r="AG52" s="146"/>
      <c r="AH52" s="146"/>
      <c r="AI52" s="146"/>
      <c r="AJ52" s="146"/>
      <c r="AK52" s="146"/>
      <c r="AL52" s="146"/>
      <c r="AM52" s="146"/>
      <c r="AN52" s="146"/>
      <c r="AO52" s="146"/>
      <c r="AP52" s="146"/>
      <c r="AQ52" s="146"/>
      <c r="AR52" s="146"/>
      <c r="AS52" s="147"/>
      <c r="AT52" s="25"/>
    </row>
    <row r="53" spans="1:46" x14ac:dyDescent="0.25">
      <c r="A53" s="25"/>
      <c r="B53" s="136" t="s">
        <v>76</v>
      </c>
      <c r="C53" s="137"/>
      <c r="D53" s="137"/>
      <c r="E53" s="137"/>
      <c r="F53" s="137"/>
      <c r="G53" s="137"/>
      <c r="H53" s="137"/>
      <c r="I53" s="137"/>
      <c r="J53" s="137"/>
      <c r="K53" s="137"/>
      <c r="L53" s="137"/>
      <c r="M53" s="137"/>
      <c r="N53" s="137"/>
      <c r="O53" s="137"/>
      <c r="P53" s="137"/>
      <c r="Q53" s="137"/>
      <c r="R53" s="137"/>
      <c r="S53" s="137"/>
      <c r="T53" s="137"/>
      <c r="U53" s="137"/>
      <c r="V53" s="138"/>
      <c r="W53" s="25"/>
      <c r="X53" s="25"/>
      <c r="Y53" s="136" t="s">
        <v>106</v>
      </c>
      <c r="Z53" s="137"/>
      <c r="AA53" s="137"/>
      <c r="AB53" s="137"/>
      <c r="AC53" s="137"/>
      <c r="AD53" s="137"/>
      <c r="AE53" s="137"/>
      <c r="AF53" s="137"/>
      <c r="AG53" s="137"/>
      <c r="AH53" s="137"/>
      <c r="AI53" s="137"/>
      <c r="AJ53" s="137"/>
      <c r="AK53" s="137"/>
      <c r="AL53" s="137"/>
      <c r="AM53" s="137"/>
      <c r="AN53" s="137"/>
      <c r="AO53" s="137"/>
      <c r="AP53" s="137"/>
      <c r="AQ53" s="137"/>
      <c r="AR53" s="137"/>
      <c r="AS53" s="138"/>
      <c r="AT53" s="25"/>
    </row>
    <row r="54" spans="1:46"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row>
    <row r="55" spans="1:46"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row>
    <row r="56" spans="1:46"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row>
    <row r="57" spans="1:46"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row>
    <row r="58" spans="1:46" x14ac:dyDescent="0.25">
      <c r="A58" s="25"/>
      <c r="B58" s="117" t="s">
        <v>77</v>
      </c>
      <c r="C58" s="118"/>
      <c r="D58" s="118"/>
      <c r="E58" s="118"/>
      <c r="F58" s="118"/>
      <c r="G58" s="118"/>
      <c r="H58" s="118"/>
      <c r="I58" s="118"/>
      <c r="J58" s="118"/>
      <c r="K58" s="118"/>
      <c r="L58" s="118"/>
      <c r="M58" s="118"/>
      <c r="N58" s="118"/>
      <c r="O58" s="118"/>
      <c r="P58" s="118"/>
      <c r="Q58" s="118"/>
      <c r="R58" s="118"/>
      <c r="S58" s="118"/>
      <c r="T58" s="118"/>
      <c r="U58" s="118"/>
      <c r="V58" s="119"/>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row>
    <row r="59" spans="1:46" x14ac:dyDescent="0.25">
      <c r="A59" s="25"/>
      <c r="B59" s="120"/>
      <c r="C59" s="121"/>
      <c r="D59" s="121"/>
      <c r="E59" s="121"/>
      <c r="F59" s="121"/>
      <c r="G59" s="121"/>
      <c r="H59" s="121"/>
      <c r="I59" s="121"/>
      <c r="J59" s="121"/>
      <c r="K59" s="121"/>
      <c r="L59" s="121"/>
      <c r="M59" s="121"/>
      <c r="N59" s="121"/>
      <c r="O59" s="121"/>
      <c r="P59" s="121"/>
      <c r="Q59" s="121"/>
      <c r="R59" s="121"/>
      <c r="S59" s="121"/>
      <c r="T59" s="121"/>
      <c r="U59" s="121"/>
      <c r="V59" s="122"/>
      <c r="W59" s="25"/>
      <c r="X59" s="25"/>
      <c r="Y59" s="123" t="s">
        <v>78</v>
      </c>
      <c r="Z59" s="123"/>
      <c r="AA59" s="123"/>
      <c r="AB59" s="123"/>
      <c r="AC59" s="123"/>
      <c r="AD59" s="123"/>
      <c r="AE59" s="123"/>
      <c r="AF59" s="123"/>
      <c r="AG59" s="123"/>
      <c r="AH59" s="123"/>
      <c r="AI59" s="123"/>
      <c r="AJ59" s="123"/>
      <c r="AK59" s="123"/>
      <c r="AL59" s="123"/>
      <c r="AM59" s="123"/>
      <c r="AN59" s="123"/>
      <c r="AO59" s="123"/>
      <c r="AP59" s="123"/>
      <c r="AQ59" s="123"/>
      <c r="AR59" s="123"/>
      <c r="AS59" s="123"/>
      <c r="AT59" s="25"/>
    </row>
    <row r="60" spans="1:46"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row>
  </sheetData>
  <sheetProtection algorithmName="SHA-512" hashValue="FcM6kUt3KEILXIHD+Vd3tov5HuSirCODj1Tx5MM9OaT/eylxdVOl+B3X5wacXB+MkOfDJmEjeKO2o23eZYOx0Q==" saltValue="oB68EHL6NEHeIavAdHMXfA==" spinCount="100000" sheet="1" objects="1" scenarios="1"/>
  <mergeCells count="76">
    <mergeCell ref="S29:V29"/>
    <mergeCell ref="S30:V30"/>
    <mergeCell ref="S31:V31"/>
    <mergeCell ref="W24:Z24"/>
    <mergeCell ref="W25:Z25"/>
    <mergeCell ref="W26:Z26"/>
    <mergeCell ref="W27:Z27"/>
    <mergeCell ref="W28:Z28"/>
    <mergeCell ref="W29:Z29"/>
    <mergeCell ref="W30:Z30"/>
    <mergeCell ref="W31:Z31"/>
    <mergeCell ref="S24:V24"/>
    <mergeCell ref="S25:V25"/>
    <mergeCell ref="S26:V26"/>
    <mergeCell ref="S27:V27"/>
    <mergeCell ref="S28:V28"/>
    <mergeCell ref="W18:AA18"/>
    <mergeCell ref="AC18:AF18"/>
    <mergeCell ref="AG18:AK18"/>
    <mergeCell ref="S21:V21"/>
    <mergeCell ref="W21:AD21"/>
    <mergeCell ref="B2:AS3"/>
    <mergeCell ref="B5:AS5"/>
    <mergeCell ref="B7:G7"/>
    <mergeCell ref="H7:AS7"/>
    <mergeCell ref="B8:G8"/>
    <mergeCell ref="H8:AS8"/>
    <mergeCell ref="B9:AS9"/>
    <mergeCell ref="B10:AS10"/>
    <mergeCell ref="B11:AS11"/>
    <mergeCell ref="B14:AS14"/>
    <mergeCell ref="B16:G16"/>
    <mergeCell ref="H16:Q16"/>
    <mergeCell ref="S16:W16"/>
    <mergeCell ref="X16:AA16"/>
    <mergeCell ref="AC16:AG16"/>
    <mergeCell ref="AH16:AK16"/>
    <mergeCell ref="X15:AA15"/>
    <mergeCell ref="AH15:AK15"/>
    <mergeCell ref="B58:V59"/>
    <mergeCell ref="Y59:AS59"/>
    <mergeCell ref="AM16:AS20"/>
    <mergeCell ref="AF22:AS22"/>
    <mergeCell ref="AC24:AS31"/>
    <mergeCell ref="Y45:AS45"/>
    <mergeCell ref="B46:V52"/>
    <mergeCell ref="Y46:AS52"/>
    <mergeCell ref="B53:V53"/>
    <mergeCell ref="Y53:AS53"/>
    <mergeCell ref="B18:Q20"/>
    <mergeCell ref="Y35:AN35"/>
    <mergeCell ref="Y36:AN40"/>
    <mergeCell ref="Y42:AN43"/>
    <mergeCell ref="B45:V45"/>
    <mergeCell ref="S18:V18"/>
    <mergeCell ref="C22:P22"/>
    <mergeCell ref="C23:I23"/>
    <mergeCell ref="J23:P23"/>
    <mergeCell ref="C24:I24"/>
    <mergeCell ref="J24:P24"/>
    <mergeCell ref="C25:I25"/>
    <mergeCell ref="J25:P25"/>
    <mergeCell ref="C26:I26"/>
    <mergeCell ref="J26:P26"/>
    <mergeCell ref="C27:I27"/>
    <mergeCell ref="J27:P27"/>
    <mergeCell ref="C31:I31"/>
    <mergeCell ref="J31:P31"/>
    <mergeCell ref="C35:P35"/>
    <mergeCell ref="C36:P41"/>
    <mergeCell ref="C28:I28"/>
    <mergeCell ref="J28:P28"/>
    <mergeCell ref="C29:I29"/>
    <mergeCell ref="J29:P29"/>
    <mergeCell ref="C30:I30"/>
    <mergeCell ref="J30:P30"/>
  </mergeCells>
  <conditionalFormatting sqref="B24:B31">
    <cfRule type="expression" dxfId="8" priority="1">
      <formula>B24="✓"</formula>
    </cfRule>
    <cfRule type="expression" dxfId="7" priority="2">
      <formula>B24="✕"</formula>
    </cfRule>
  </conditionalFormatting>
  <dataValidations count="1">
    <dataValidation type="list" allowBlank="1" showInputMessage="1" showErrorMessage="1" sqref="X16:AA16" xr:uid="{B96F5142-B98F-481C-B9FD-B9D941A6DFAD}">
      <formula1>$BM$5:$BM$16</formula1>
    </dataValidation>
  </dataValidations>
  <hyperlinks>
    <hyperlink ref="Y42:AN43" r:id="rId1" display="Watch the demo on YouTube" xr:uid="{9C8C2647-A147-402C-A399-05C3BDCF06F8}"/>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18316-8B2A-43B2-8286-DB1CF64C7222}">
  <sheetPr>
    <tabColor rgb="FFFFC000"/>
  </sheetPr>
  <dimension ref="A1:AM394"/>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2.85546875" style="1" customWidth="1"/>
    <col min="4" max="5" width="11.42578125" style="1" customWidth="1"/>
    <col min="6" max="6" width="17.140625" style="1" customWidth="1"/>
    <col min="7" max="7" width="2.85546875" style="1" customWidth="1"/>
    <col min="8" max="8" width="11.42578125" style="1" customWidth="1"/>
    <col min="9" max="9" width="2.85546875" style="1" customWidth="1"/>
    <col min="10" max="10" width="20" style="1" customWidth="1"/>
    <col min="11" max="11" width="2.85546875" style="1" customWidth="1"/>
    <col min="12" max="12" width="14.28515625" style="1" customWidth="1"/>
    <col min="13" max="13" width="2.85546875" style="1" customWidth="1"/>
    <col min="14" max="14" width="14.28515625" style="1" customWidth="1"/>
    <col min="15" max="15" width="2.85546875" style="1" customWidth="1"/>
    <col min="16" max="16" width="9.140625" style="1" hidden="1" customWidth="1"/>
    <col min="17" max="19" width="10" style="1" hidden="1" customWidth="1"/>
    <col min="20" max="20" width="4.28515625" style="1" hidden="1" customWidth="1"/>
    <col min="21" max="24" width="9.140625" style="1" hidden="1" customWidth="1"/>
    <col min="25" max="25" width="2.85546875" style="1" hidden="1" customWidth="1"/>
    <col min="26" max="26" width="14.28515625" style="1" hidden="1" customWidth="1"/>
    <col min="27" max="27" width="2.85546875" style="1" hidden="1" customWidth="1"/>
    <col min="28" max="28" width="28.5703125" style="1" hidden="1" customWidth="1"/>
    <col min="29" max="29" width="2.85546875" style="1" hidden="1" customWidth="1"/>
    <col min="30" max="30" width="35.7109375" style="1" hidden="1" customWidth="1"/>
    <col min="31" max="31" width="2.85546875" style="1" hidden="1" customWidth="1"/>
    <col min="32" max="32" width="10.7109375" style="1" hidden="1" customWidth="1"/>
    <col min="33" max="33" width="11.42578125" style="1" hidden="1" customWidth="1"/>
    <col min="34" max="34" width="2.85546875" style="1" hidden="1" customWidth="1"/>
    <col min="35" max="38" width="9.140625" style="1" hidden="1" customWidth="1"/>
    <col min="39" max="39" width="2.85546875" style="1" hidden="1" customWidth="1"/>
    <col min="40" max="16384" width="9.140625" style="1" hidden="1"/>
  </cols>
  <sheetData>
    <row r="1" spans="1:39" x14ac:dyDescent="0.25">
      <c r="A1" s="25"/>
      <c r="B1" s="25"/>
      <c r="C1" s="25"/>
      <c r="D1" s="25"/>
      <c r="E1" s="25"/>
      <c r="F1" s="25"/>
      <c r="G1" s="25"/>
      <c r="H1" s="25"/>
      <c r="I1" s="25"/>
      <c r="J1" s="52" t="s">
        <v>57</v>
      </c>
      <c r="K1" s="25"/>
      <c r="L1" s="52" t="s">
        <v>58</v>
      </c>
      <c r="M1" s="25"/>
      <c r="N1" s="52" t="s">
        <v>58</v>
      </c>
      <c r="O1" s="25"/>
    </row>
    <row r="2" spans="1:39" x14ac:dyDescent="0.25">
      <c r="A2" s="25"/>
      <c r="B2" s="179" t="s">
        <v>27</v>
      </c>
      <c r="C2" s="180"/>
      <c r="D2" s="180"/>
      <c r="E2" s="180"/>
      <c r="F2" s="181"/>
      <c r="G2" s="25"/>
      <c r="H2" s="25"/>
      <c r="I2" s="25"/>
      <c r="J2" s="10" t="s">
        <v>56</v>
      </c>
      <c r="K2" s="25"/>
      <c r="L2" s="49" t="s">
        <v>24</v>
      </c>
      <c r="M2" s="25"/>
      <c r="N2" s="49" t="s">
        <v>26</v>
      </c>
      <c r="O2" s="25"/>
      <c r="Q2" s="2" t="s">
        <v>60</v>
      </c>
      <c r="S2" s="76"/>
    </row>
    <row r="3" spans="1:39" x14ac:dyDescent="0.25">
      <c r="A3" s="25"/>
      <c r="B3" s="182"/>
      <c r="C3" s="183"/>
      <c r="D3" s="183"/>
      <c r="E3" s="183"/>
      <c r="F3" s="184"/>
      <c r="G3" s="25"/>
      <c r="H3" s="25"/>
      <c r="I3" s="25"/>
      <c r="J3" s="50" t="str">
        <f ca="1">IFERROR(INDEX($S$11:$S$376, MATCH("X", $T$11:$T$376, 0)), "")</f>
        <v>-1937:00</v>
      </c>
      <c r="K3" s="25"/>
      <c r="L3" s="51">
        <f ca="1">IFERROR(INDEX($Q$11:$Q$376, MATCH("X", $T$11:$T$376, 0)), "")</f>
        <v>3.6250000000000009</v>
      </c>
      <c r="M3" s="25"/>
      <c r="N3" s="51">
        <f ca="1">IFERROR(INDEX($R$11:$R$376, MATCH("X", $T$11:$T$376, 0)), "")</f>
        <v>84.333333333333215</v>
      </c>
      <c r="O3" s="25"/>
      <c r="Q3" s="62">
        <f ca="1">TODAY()</f>
        <v>43853</v>
      </c>
      <c r="S3" s="48" t="s">
        <v>97</v>
      </c>
      <c r="AB3" s="2" t="s">
        <v>28</v>
      </c>
      <c r="AC3" s="2"/>
      <c r="AD3" s="43">
        <f>'Intro &amp; Setup'!$AH$16</f>
        <v>2019</v>
      </c>
      <c r="AE3" s="28"/>
      <c r="AF3" s="2" t="s">
        <v>19</v>
      </c>
      <c r="AG3" s="2" t="s">
        <v>25</v>
      </c>
      <c r="AI3" s="2" t="s">
        <v>29</v>
      </c>
      <c r="AJ3" s="2" t="s">
        <v>30</v>
      </c>
      <c r="AK3" s="2" t="s">
        <v>31</v>
      </c>
      <c r="AL3" s="2" t="s">
        <v>32</v>
      </c>
    </row>
    <row r="4" spans="1:39" x14ac:dyDescent="0.25">
      <c r="A4" s="25"/>
      <c r="B4" s="198" t="str">
        <f>IF('Intro &amp; Setup'!$W$21="", "", 'Intro &amp; Setup'!$W$21)</f>
        <v>Staff Name</v>
      </c>
      <c r="C4" s="198"/>
      <c r="D4" s="198"/>
      <c r="E4" s="198"/>
      <c r="F4" s="198"/>
      <c r="G4" s="25"/>
      <c r="H4" s="25"/>
      <c r="I4" s="25"/>
      <c r="J4" s="25"/>
      <c r="K4" s="25"/>
      <c r="L4" s="25"/>
      <c r="M4" s="25"/>
      <c r="N4" s="25"/>
      <c r="O4" s="25"/>
      <c r="X4" s="48" t="s">
        <v>48</v>
      </c>
      <c r="AB4" s="29" t="s">
        <v>33</v>
      </c>
      <c r="AD4" s="30">
        <f>IF(AF4="Sat", AG4+2, IF(AF4="Sun", AG4+1, AG4))</f>
        <v>43466</v>
      </c>
      <c r="AE4" s="31"/>
      <c r="AF4" s="32" t="str">
        <f>TEXT(AG4, "ddd")</f>
        <v>Tue</v>
      </c>
      <c r="AG4" s="33">
        <f>DATE(AD3, MONTH(1), DAY(1))</f>
        <v>43466</v>
      </c>
      <c r="AI4" s="3" t="s">
        <v>34</v>
      </c>
      <c r="AJ4" s="3">
        <v>0</v>
      </c>
      <c r="AK4" s="3">
        <v>0</v>
      </c>
      <c r="AL4" s="3">
        <v>3</v>
      </c>
    </row>
    <row r="5" spans="1:39" x14ac:dyDescent="0.25">
      <c r="A5" s="25"/>
      <c r="B5" s="124" t="s">
        <v>98</v>
      </c>
      <c r="C5" s="125"/>
      <c r="D5" s="125"/>
      <c r="E5" s="125"/>
      <c r="F5" s="125"/>
      <c r="G5" s="125"/>
      <c r="H5" s="125"/>
      <c r="I5" s="125"/>
      <c r="J5" s="125"/>
      <c r="K5" s="125"/>
      <c r="L5" s="125"/>
      <c r="M5" s="125"/>
      <c r="N5" s="126"/>
      <c r="O5" s="25"/>
      <c r="AB5" s="34" t="s">
        <v>35</v>
      </c>
      <c r="AD5" s="35">
        <f>AG5-INDEX(AL4:AL10, MATCH(AF5, AI4:AI10, 0))</f>
        <v>43574</v>
      </c>
      <c r="AE5" s="31"/>
      <c r="AF5" s="36" t="str">
        <f t="shared" ref="AF5:AF6" si="0">TEXT(AG5, "ddd")</f>
        <v>Sun</v>
      </c>
      <c r="AG5" s="37">
        <f>DATE(YEAR(AG4),MONTH(DATE(YEAR(AG4),MONTH(1),DAY(1)))+((INT(((MOD((19*(MOD(YEAR(AG4),19))+(INT(YEAR(AG4)/100))-(INT(INT(YEAR(AG4)/100)/4))-(INT(((INT(YEAR(AG4)/100))-(INT(((INT(YEAR(AG4)/100))+8)/25))+1)/3))+15),30))+(MOD((32+2*(MOD(INT(YEAR(AG4)/100),4))+2*(INT((MOD(YEAR(AG4),100))/4))-(MOD((19*(MOD(YEAR(AG4),19))+(INT(YEAR(AG4)/100))-(INT(INT(YEAR(AG4)/100)/4))-(INT(((INT(YEAR(AG4)/100))-(INT(((INT(YEAR(AG4)/100))+8)/25))+1)/3))+15),30))-(MOD((MOD(YEAR(AG4),100)),4))),7))-7*(INT(((MOD(YEAR(AG4),19))+11*(MOD((19*(MOD(YEAR(AG4),19))+(INT(YEAR(AG4)/100))-(INT(INT(YEAR(AG4)/100)/4))-(INT(((INT(YEAR(AG4)/100))-(INT(((INT(YEAR(AG4)/100))+8)/25))+1)/3))+15),30))+22*(MOD((32+2*(MOD(INT(YEAR(AG4)/100),4))+2*(INT((MOD(YEAR(AG4),100))/4))-(MOD((19*(MOD(YEAR(AG4),19))+(INT(YEAR(AG4)/100))-(INT(INT(YEAR(AG4)/100)/4))-(INT(((INT(YEAR(AG4)/100))-(INT(((INT(YEAR(AG4)/100))+8)/25))+1)/3))+15),30))-(MOD((MOD(YEAR(AG4),100)),4))),7)))/451))+114)/31))-1),DAY(DATE(YEAR(AG4),MONTH(1),DAY(1)))+(((MOD(((MOD((19*(MOD(YEAR(AG4),19))+(INT(YEAR(AG4)/100))-(INT(INT(YEAR(AG4)/100)/4))-(INT(((INT(YEAR(AG4)/100))-(INT(((INT(YEAR(AG4)/100))+8)/25))+1)/3))+15),30))+(MOD((32+2*(MOD(INT(YEAR(AG4)/100),4))+2*(INT((MOD(YEAR(AG4),100))/4))-(MOD((19*(MOD(YEAR(AG4),19))+(INT(YEAR(AG4)/100))-(INT(INT(YEAR(AG4)/100)/4))-(INT(((INT(YEAR(AG4)/100))-(INT(((INT(YEAR(AG4)/100))+8)/25))+1)/3))+15),30))-(MOD((MOD(YEAR(AG4),100)),4))),7))-7*(INT(((MOD(YEAR(AG4),19))+11*(MOD((19*(MOD(YEAR(AG4),19))+(INT(YEAR(AG4)/100))-(INT(INT(YEAR(AG4)/100)/4))-(INT(((INT(YEAR(AG4)/100))-(INT(((INT(YEAR(AG4)/100))+8)/25))+1)/3))+15),30))+22*(MOD((32+2*(MOD(INT(YEAR(AG4)/100),4))+2*(INT((MOD(YEAR(AG4),100))/4))-(MOD((19*(MOD(YEAR(AG4),19))+(INT(YEAR(AG4)/100))-(INT(INT(YEAR(AG4)/100)/4))-(INT(((INT(YEAR(AG4)/100))-(INT(((INT(YEAR(AG4)/100))+8)/25))+1)/3))+15),30))-(MOD((MOD(YEAR(AG4),100)),4))),7)))/451))+114),31))+1)-1))</f>
        <v>43576</v>
      </c>
      <c r="AI5" s="4" t="s">
        <v>36</v>
      </c>
      <c r="AJ5" s="4">
        <v>1</v>
      </c>
      <c r="AK5" s="4">
        <v>6</v>
      </c>
      <c r="AL5" s="4">
        <v>4</v>
      </c>
    </row>
    <row r="6" spans="1:39" x14ac:dyDescent="0.25">
      <c r="A6" s="25"/>
      <c r="B6" s="127"/>
      <c r="C6" s="128"/>
      <c r="D6" s="128"/>
      <c r="E6" s="128"/>
      <c r="F6" s="128"/>
      <c r="G6" s="128"/>
      <c r="H6" s="128"/>
      <c r="I6" s="128"/>
      <c r="J6" s="128"/>
      <c r="K6" s="128"/>
      <c r="L6" s="128"/>
      <c r="M6" s="128"/>
      <c r="N6" s="129"/>
      <c r="O6" s="25"/>
      <c r="AB6" s="34" t="s">
        <v>37</v>
      </c>
      <c r="AD6" s="35">
        <f>AD5+3</f>
        <v>43577</v>
      </c>
      <c r="AE6" s="31"/>
      <c r="AF6" s="36" t="str">
        <f t="shared" si="0"/>
        <v>Sun</v>
      </c>
      <c r="AG6" s="37">
        <f>AG5</f>
        <v>43576</v>
      </c>
      <c r="AI6" s="4" t="s">
        <v>38</v>
      </c>
      <c r="AJ6" s="4">
        <v>2</v>
      </c>
      <c r="AK6" s="4">
        <v>5</v>
      </c>
      <c r="AL6" s="4">
        <v>5</v>
      </c>
    </row>
    <row r="7" spans="1:39" x14ac:dyDescent="0.25">
      <c r="A7" s="25"/>
      <c r="B7" s="127"/>
      <c r="C7" s="128"/>
      <c r="D7" s="128"/>
      <c r="E7" s="128"/>
      <c r="F7" s="128"/>
      <c r="G7" s="128"/>
      <c r="H7" s="128"/>
      <c r="I7" s="128"/>
      <c r="J7" s="128"/>
      <c r="K7" s="128"/>
      <c r="L7" s="128"/>
      <c r="M7" s="128"/>
      <c r="N7" s="129"/>
      <c r="O7" s="25"/>
      <c r="AB7" s="34" t="s">
        <v>39</v>
      </c>
      <c r="AD7" s="35">
        <f>AG7+INDEX(AK4:AK10, MATCH(AF7, AI4:AI10, 0))</f>
        <v>43591</v>
      </c>
      <c r="AE7" s="31"/>
      <c r="AF7" s="36" t="str">
        <f>TEXT(AG7, "ddd")</f>
        <v>Wed</v>
      </c>
      <c r="AG7" s="37">
        <f>DATE(AD3, 5, 1)</f>
        <v>43586</v>
      </c>
      <c r="AI7" s="4" t="s">
        <v>40</v>
      </c>
      <c r="AJ7" s="4">
        <v>3</v>
      </c>
      <c r="AK7" s="4">
        <v>4</v>
      </c>
      <c r="AL7" s="4">
        <v>6</v>
      </c>
    </row>
    <row r="8" spans="1:39" x14ac:dyDescent="0.25">
      <c r="A8" s="25"/>
      <c r="B8" s="130"/>
      <c r="C8" s="131"/>
      <c r="D8" s="131"/>
      <c r="E8" s="131"/>
      <c r="F8" s="131"/>
      <c r="G8" s="131"/>
      <c r="H8" s="131"/>
      <c r="I8" s="131"/>
      <c r="J8" s="131"/>
      <c r="K8" s="131"/>
      <c r="L8" s="131"/>
      <c r="M8" s="131"/>
      <c r="N8" s="132"/>
      <c r="O8" s="25"/>
      <c r="AB8" s="34" t="s">
        <v>41</v>
      </c>
      <c r="AD8" s="35">
        <f>AG8-INDEX(AJ4:AJ10, MATCH(AF8, AI4:AI10, 0))</f>
        <v>43612</v>
      </c>
      <c r="AE8" s="31"/>
      <c r="AF8" s="36" t="str">
        <f>TEXT(AG8, "ddd")</f>
        <v>Fri</v>
      </c>
      <c r="AG8" s="37">
        <f>DATE(AD3, 5, 31)</f>
        <v>43616</v>
      </c>
      <c r="AI8" s="4" t="s">
        <v>42</v>
      </c>
      <c r="AJ8" s="4">
        <v>4</v>
      </c>
      <c r="AK8" s="4">
        <v>3</v>
      </c>
      <c r="AL8" s="4">
        <v>0</v>
      </c>
    </row>
    <row r="9" spans="1:39" x14ac:dyDescent="0.25">
      <c r="A9" s="25"/>
      <c r="B9" s="25"/>
      <c r="C9" s="25"/>
      <c r="D9" s="25"/>
      <c r="E9" s="25"/>
      <c r="F9" s="25"/>
      <c r="G9" s="25"/>
      <c r="H9" s="25"/>
      <c r="I9" s="25"/>
      <c r="J9" s="25"/>
      <c r="K9" s="25"/>
      <c r="L9" s="25"/>
      <c r="M9" s="25"/>
      <c r="N9" s="25"/>
      <c r="O9" s="25"/>
      <c r="Q9" s="199" t="s">
        <v>55</v>
      </c>
      <c r="R9" s="200"/>
      <c r="S9" s="201"/>
      <c r="AB9" s="34" t="s">
        <v>43</v>
      </c>
      <c r="AD9" s="35">
        <f>AG9-INDEX(AJ4:AJ10, MATCH(AF9, AI4:AI10, 0))</f>
        <v>43703</v>
      </c>
      <c r="AE9" s="31"/>
      <c r="AF9" s="36" t="str">
        <f>TEXT(AG9, "ddd")</f>
        <v>Sat</v>
      </c>
      <c r="AG9" s="37">
        <f>DATE(AD3, 8, 31)</f>
        <v>43708</v>
      </c>
      <c r="AI9" s="4" t="s">
        <v>44</v>
      </c>
      <c r="AJ9" s="4">
        <v>5</v>
      </c>
      <c r="AK9" s="4">
        <v>2</v>
      </c>
      <c r="AL9" s="4">
        <v>1</v>
      </c>
    </row>
    <row r="10" spans="1:39" x14ac:dyDescent="0.25">
      <c r="A10" s="25"/>
      <c r="B10" s="10" t="s">
        <v>25</v>
      </c>
      <c r="C10" s="26"/>
      <c r="D10" s="11" t="s">
        <v>20</v>
      </c>
      <c r="E10" s="12" t="s">
        <v>21</v>
      </c>
      <c r="F10" s="13" t="s">
        <v>22</v>
      </c>
      <c r="G10" s="25"/>
      <c r="H10" s="75" t="s">
        <v>96</v>
      </c>
      <c r="I10" s="25"/>
      <c r="J10" s="24" t="s">
        <v>23</v>
      </c>
      <c r="K10" s="25"/>
      <c r="L10" s="10" t="s">
        <v>24</v>
      </c>
      <c r="M10" s="25"/>
      <c r="N10" s="10" t="s">
        <v>26</v>
      </c>
      <c r="O10" s="25"/>
      <c r="Q10" s="2" t="s">
        <v>52</v>
      </c>
      <c r="R10" s="2" t="s">
        <v>53</v>
      </c>
      <c r="S10" s="2" t="s">
        <v>54</v>
      </c>
      <c r="U10" s="2" t="s">
        <v>59</v>
      </c>
      <c r="V10" s="2" t="s">
        <v>61</v>
      </c>
      <c r="X10" s="2" t="s">
        <v>19</v>
      </c>
      <c r="Z10" s="2" t="s">
        <v>50</v>
      </c>
      <c r="AB10" s="34" t="s">
        <v>45</v>
      </c>
      <c r="AD10" s="35">
        <f>IF(OR(AF10="Sat", AF10="Sun"), AG10+INDEX(AK4:AK10, MATCH(AF10, AI4:AI10, 0)), AG10)</f>
        <v>43824</v>
      </c>
      <c r="AE10" s="31"/>
      <c r="AF10" s="4" t="str">
        <f t="shared" ref="AF10:AF11" si="1">TEXT(AG10, "ddd")</f>
        <v>Wed</v>
      </c>
      <c r="AG10" s="37">
        <f>DATE(AD3, 12, 25)</f>
        <v>43824</v>
      </c>
      <c r="AI10" s="5" t="s">
        <v>46</v>
      </c>
      <c r="AJ10" s="5">
        <v>6</v>
      </c>
      <c r="AK10" s="5">
        <v>1</v>
      </c>
      <c r="AL10" s="5">
        <v>2</v>
      </c>
    </row>
    <row r="11" spans="1:39" x14ac:dyDescent="0.25">
      <c r="A11" s="25"/>
      <c r="B11" s="7">
        <f>'Intro &amp; Setup'!$W$18</f>
        <v>43466</v>
      </c>
      <c r="C11" s="27"/>
      <c r="D11" s="14"/>
      <c r="E11" s="15"/>
      <c r="F11" s="18"/>
      <c r="G11" s="25"/>
      <c r="H11" s="77"/>
      <c r="I11" s="25"/>
      <c r="J11" s="18"/>
      <c r="K11" s="25"/>
      <c r="L11" s="21" t="str">
        <f>IF($J11="", IF(OR(D11="", E11=""), "", E11-D11-F11), $J11)</f>
        <v/>
      </c>
      <c r="M11" s="25"/>
      <c r="N11" s="63">
        <f ca="1">IF($U11="", "", IF($H11=$S$3, 0, IFERROR(INDEX('Intro &amp; Setup'!$W$24:$W$31, MATCH($X11, 'Intro &amp; Setup'!$BM$20:$BM$27, 0)), "")))</f>
        <v>0</v>
      </c>
      <c r="O11" s="25"/>
      <c r="Q11" s="53">
        <f ca="1">IF($U11="X", IF($L11="", 0, $L11), "")</f>
        <v>0</v>
      </c>
      <c r="R11" s="54">
        <f ca="1">IF($N11="", "", $N11)</f>
        <v>0</v>
      </c>
      <c r="S11" s="55" t="str">
        <f ca="1">IF(OR($Q11="", $R11=""), "", IF(Q11&gt;=R11, TEXT(Q11-R11, "[h]:mm"), IF(R11&gt;Q11, TEXT(R11-Q11, "-[h]:mm"), "")))</f>
        <v>0:00</v>
      </c>
      <c r="T11" s="3" t="str">
        <f ca="1">IF($H11=$S$3, "", IF(AND(NOT(S11=""), S12=""), "X", ""))</f>
        <v/>
      </c>
      <c r="U11" s="3" t="str">
        <f ca="1">IF($Q$3&gt;$B11, "X", IF($L11="", "", "X"))</f>
        <v>X</v>
      </c>
      <c r="V11" s="3" t="str">
        <f ca="1">IF(OR($N11="", $N11=0), "", IF(AND($U11="X", $L11=""), "X", ""))</f>
        <v/>
      </c>
      <c r="X11" s="3" t="str">
        <f t="shared" ref="X11:X74" si="2">IF(COUNTIF($AB$22:$AB$37, $B11)&gt;0, $X$4, TEXT($B11, "ddd"))</f>
        <v>BH</v>
      </c>
      <c r="Z11" s="3" t="str">
        <f>IF($B11="", "", TEXT($B11, "mmm yyyy"))</f>
        <v>Jan 2019</v>
      </c>
      <c r="AB11" s="38" t="s">
        <v>47</v>
      </c>
      <c r="AD11" s="39">
        <f>IF(AF10="Sat", AD10+1, IF(AF11="Sat", AG11+INDEX(AK4:AK10, MATCH(AF11, AI4:AI10, 0)), AG11))</f>
        <v>43825</v>
      </c>
      <c r="AE11" s="31"/>
      <c r="AF11" s="5" t="str">
        <f t="shared" si="1"/>
        <v>Thu</v>
      </c>
      <c r="AG11" s="40">
        <f>DATE(AD3, 12, 26)</f>
        <v>43825</v>
      </c>
    </row>
    <row r="12" spans="1:39" x14ac:dyDescent="0.25">
      <c r="A12" s="25"/>
      <c r="B12" s="8">
        <f>IF(B11="", "", IF(B11+1&gt;'Intro &amp; Setup'!$AG$18, "", B11+1))</f>
        <v>43467</v>
      </c>
      <c r="C12" s="27"/>
      <c r="D12" s="16">
        <v>0.33333333333333331</v>
      </c>
      <c r="E12" s="17">
        <v>0.70833333333333337</v>
      </c>
      <c r="F12" s="19">
        <v>4.1666666666666664E-2</v>
      </c>
      <c r="G12" s="25"/>
      <c r="H12" s="78"/>
      <c r="I12" s="25"/>
      <c r="J12" s="19"/>
      <c r="K12" s="25"/>
      <c r="L12" s="22">
        <f t="shared" ref="L12:L75" si="3">IF($J12="", IF(OR(D12="", E12=""), "", E12-D12-F12), $J12)</f>
        <v>0.33333333333333337</v>
      </c>
      <c r="M12" s="25"/>
      <c r="N12" s="64">
        <f ca="1">IF($U12="", "", IF($H12=$S$3, 0, IFERROR(INDEX('Intro &amp; Setup'!$W$24:$W$31, MATCH($X12, 'Intro &amp; Setup'!$BM$20:$BM$27, 0)), "")))</f>
        <v>0.33333333333333331</v>
      </c>
      <c r="O12" s="25"/>
      <c r="Q12" s="56">
        <f ca="1">IF($U12="X", $Q11+IF($L12="", 0, $L12), "")</f>
        <v>0.33333333333333337</v>
      </c>
      <c r="R12" s="57">
        <f ca="1">IF($N12="", "", $R11+$N12)</f>
        <v>0.33333333333333331</v>
      </c>
      <c r="S12" s="58" t="str">
        <f ca="1">IF(OR($Q12="", $R12=""), "", IF(Q12&gt;=R12, TEXT(Q12-R12, "[h]:mm"), IF(R12&gt;Q12, TEXT(R12-Q12, "-[h]:mm"), "")))</f>
        <v>0:00</v>
      </c>
      <c r="T12" s="4" t="str">
        <f t="shared" ref="T12:T75" ca="1" si="4">IF($H12=$S$3, "", IF(AND(NOT(S12=""), S13=""), "X", ""))</f>
        <v/>
      </c>
      <c r="U12" s="4" t="str">
        <f t="shared" ref="U12:U75" ca="1" si="5">IF($Q$3&gt;$B12, "X", IF($L12="", "", "X"))</f>
        <v>X</v>
      </c>
      <c r="V12" s="4" t="str">
        <f t="shared" ref="V12:V75" ca="1" si="6">IF(OR($N12="", $N12=0), "", IF(AND($U12="X", $L12=""), "X", ""))</f>
        <v/>
      </c>
      <c r="X12" s="4" t="str">
        <f t="shared" si="2"/>
        <v>Wed</v>
      </c>
      <c r="Z12" s="4" t="str">
        <f t="shared" ref="Z12:Z75" si="7">IF($B12="", "", TEXT($B12, "mmm yyyy"))</f>
        <v>Jan 2019</v>
      </c>
      <c r="AB12" s="2" t="s">
        <v>28</v>
      </c>
      <c r="AC12" s="2"/>
      <c r="AD12" s="43">
        <f>AD3+1</f>
        <v>2020</v>
      </c>
      <c r="AE12" s="28"/>
      <c r="AF12" s="2" t="s">
        <v>19</v>
      </c>
      <c r="AG12" s="2" t="s">
        <v>25</v>
      </c>
      <c r="AI12" s="2" t="s">
        <v>29</v>
      </c>
      <c r="AJ12" s="2" t="s">
        <v>30</v>
      </c>
      <c r="AK12" s="2" t="s">
        <v>31</v>
      </c>
      <c r="AL12" s="2" t="s">
        <v>32</v>
      </c>
    </row>
    <row r="13" spans="1:39" x14ac:dyDescent="0.25">
      <c r="A13" s="25"/>
      <c r="B13" s="8">
        <f>IF(B12="", "", IF(B12+1&gt;'Intro &amp; Setup'!$AG$18, "", B12+1))</f>
        <v>43468</v>
      </c>
      <c r="C13" s="27"/>
      <c r="D13" s="16">
        <v>0.33333333333333331</v>
      </c>
      <c r="E13" s="17">
        <v>0.70833333333333337</v>
      </c>
      <c r="F13" s="19">
        <v>4.1666666666666664E-2</v>
      </c>
      <c r="G13" s="25"/>
      <c r="H13" s="78"/>
      <c r="I13" s="25"/>
      <c r="J13" s="19"/>
      <c r="K13" s="25"/>
      <c r="L13" s="22">
        <f t="shared" si="3"/>
        <v>0.33333333333333337</v>
      </c>
      <c r="M13" s="25"/>
      <c r="N13" s="64">
        <f ca="1">IF($U13="", "", IF($H13=$S$3, 0, IFERROR(INDEX('Intro &amp; Setup'!$W$24:$W$31, MATCH($X13, 'Intro &amp; Setup'!$BM$20:$BM$27, 0)), "")))</f>
        <v>0.33333333333333331</v>
      </c>
      <c r="O13" s="25"/>
      <c r="Q13" s="56">
        <f t="shared" ref="Q13:Q76" ca="1" si="8">IF($U13="X", $Q12+IF($L13="", 0, $L13), "")</f>
        <v>0.66666666666666674</v>
      </c>
      <c r="R13" s="57">
        <f t="shared" ref="R13:R76" ca="1" si="9">IF($N13="", "", $R12+$N13)</f>
        <v>0.66666666666666663</v>
      </c>
      <c r="S13" s="58" t="str">
        <f t="shared" ref="S13:S75" ca="1" si="10">IF(OR($Q13="", $R13=""), "", IF(Q13&gt;=R13, TEXT(Q13-R13, "[h]:mm"), IF(R13&gt;Q13, TEXT(R13-Q13, "-[h]:mm"), "")))</f>
        <v>0:00</v>
      </c>
      <c r="T13" s="4" t="str">
        <f t="shared" ca="1" si="4"/>
        <v/>
      </c>
      <c r="U13" s="4" t="str">
        <f t="shared" ca="1" si="5"/>
        <v>X</v>
      </c>
      <c r="V13" s="4" t="str">
        <f t="shared" ca="1" si="6"/>
        <v/>
      </c>
      <c r="X13" s="4" t="str">
        <f t="shared" si="2"/>
        <v>Thu</v>
      </c>
      <c r="Z13" s="4" t="str">
        <f t="shared" si="7"/>
        <v>Jan 2019</v>
      </c>
      <c r="AB13" s="29" t="s">
        <v>33</v>
      </c>
      <c r="AD13" s="30">
        <f>IF(AF13="Sat", AG13+2, IF(AF13="Sun", AG13+1, AG13))</f>
        <v>43831</v>
      </c>
      <c r="AE13" s="31"/>
      <c r="AF13" s="32" t="str">
        <f>TEXT(AG13, "ddd")</f>
        <v>Wed</v>
      </c>
      <c r="AG13" s="33">
        <f>DATE(AD12, MONTH(1), DAY(1))</f>
        <v>43831</v>
      </c>
      <c r="AI13" s="3" t="s">
        <v>34</v>
      </c>
      <c r="AJ13" s="3">
        <v>0</v>
      </c>
      <c r="AK13" s="3">
        <v>0</v>
      </c>
      <c r="AL13" s="3">
        <v>3</v>
      </c>
    </row>
    <row r="14" spans="1:39" x14ac:dyDescent="0.25">
      <c r="A14" s="25"/>
      <c r="B14" s="8">
        <f>IF(B13="", "", IF(B13+1&gt;'Intro &amp; Setup'!$AG$18, "", B13+1))</f>
        <v>43469</v>
      </c>
      <c r="C14" s="27"/>
      <c r="D14" s="16">
        <v>0.33333333333333331</v>
      </c>
      <c r="E14" s="17">
        <v>0.70833333333333337</v>
      </c>
      <c r="F14" s="19">
        <v>4.1666666666666664E-2</v>
      </c>
      <c r="G14" s="25"/>
      <c r="H14" s="78"/>
      <c r="I14" s="25"/>
      <c r="J14" s="19"/>
      <c r="K14" s="25"/>
      <c r="L14" s="22">
        <f t="shared" si="3"/>
        <v>0.33333333333333337</v>
      </c>
      <c r="M14" s="25"/>
      <c r="N14" s="64">
        <f ca="1">IF($U14="", "", IF($H14=$S$3, 0, IFERROR(INDEX('Intro &amp; Setup'!$W$24:$W$31, MATCH($X14, 'Intro &amp; Setup'!$BM$20:$BM$27, 0)), "")))</f>
        <v>0.33333333333333331</v>
      </c>
      <c r="O14" s="25"/>
      <c r="Q14" s="56">
        <f t="shared" ca="1" si="8"/>
        <v>1</v>
      </c>
      <c r="R14" s="57">
        <f t="shared" ca="1" si="9"/>
        <v>1</v>
      </c>
      <c r="S14" s="58" t="str">
        <f t="shared" ca="1" si="10"/>
        <v>0:00</v>
      </c>
      <c r="T14" s="4" t="str">
        <f t="shared" ca="1" si="4"/>
        <v/>
      </c>
      <c r="U14" s="4" t="str">
        <f t="shared" ca="1" si="5"/>
        <v>X</v>
      </c>
      <c r="V14" s="4" t="str">
        <f t="shared" ca="1" si="6"/>
        <v/>
      </c>
      <c r="X14" s="4" t="str">
        <f t="shared" si="2"/>
        <v>Fri</v>
      </c>
      <c r="Z14" s="4" t="str">
        <f t="shared" si="7"/>
        <v>Jan 2019</v>
      </c>
      <c r="AB14" s="34" t="s">
        <v>35</v>
      </c>
      <c r="AD14" s="35">
        <f>AG14-INDEX(AL13:AL19, MATCH(AF14, AI13:AI19, 0))</f>
        <v>43931</v>
      </c>
      <c r="AE14" s="31"/>
      <c r="AF14" s="36" t="str">
        <f t="shared" ref="AF14:AF15" si="11">TEXT(AG14, "ddd")</f>
        <v>Sun</v>
      </c>
      <c r="AG14" s="37">
        <f>DATE(YEAR(AG13),MONTH(DATE(YEAR(AG13),MONTH(1),DAY(1)))+((INT(((MOD((19*(MOD(YEAR(AG13),19))+(INT(YEAR(AG13)/100))-(INT(INT(YEAR(AG13)/100)/4))-(INT(((INT(YEAR(AG13)/100))-(INT(((INT(YEAR(AG13)/100))+8)/25))+1)/3))+15),30))+(MOD((32+2*(MOD(INT(YEAR(AG13)/100),4))+2*(INT((MOD(YEAR(AG13),100))/4))-(MOD((19*(MOD(YEAR(AG13),19))+(INT(YEAR(AG13)/100))-(INT(INT(YEAR(AG13)/100)/4))-(INT(((INT(YEAR(AG13)/100))-(INT(((INT(YEAR(AG13)/100))+8)/25))+1)/3))+15),30))-(MOD((MOD(YEAR(AG13),100)),4))),7))-7*(INT(((MOD(YEAR(AG13),19))+11*(MOD((19*(MOD(YEAR(AG13),19))+(INT(YEAR(AG13)/100))-(INT(INT(YEAR(AG13)/100)/4))-(INT(((INT(YEAR(AG13)/100))-(INT(((INT(YEAR(AG13)/100))+8)/25))+1)/3))+15),30))+22*(MOD((32+2*(MOD(INT(YEAR(AG13)/100),4))+2*(INT((MOD(YEAR(AG13),100))/4))-(MOD((19*(MOD(YEAR(AG13),19))+(INT(YEAR(AG13)/100))-(INT(INT(YEAR(AG13)/100)/4))-(INT(((INT(YEAR(AG13)/100))-(INT(((INT(YEAR(AG13)/100))+8)/25))+1)/3))+15),30))-(MOD((MOD(YEAR(AG13),100)),4))),7)))/451))+114)/31))-1),DAY(DATE(YEAR(AG13),MONTH(1),DAY(1)))+(((MOD(((MOD((19*(MOD(YEAR(AG13),19))+(INT(YEAR(AG13)/100))-(INT(INT(YEAR(AG13)/100)/4))-(INT(((INT(YEAR(AG13)/100))-(INT(((INT(YEAR(AG13)/100))+8)/25))+1)/3))+15),30))+(MOD((32+2*(MOD(INT(YEAR(AG13)/100),4))+2*(INT((MOD(YEAR(AG13),100))/4))-(MOD((19*(MOD(YEAR(AG13),19))+(INT(YEAR(AG13)/100))-(INT(INT(YEAR(AG13)/100)/4))-(INT(((INT(YEAR(AG13)/100))-(INT(((INT(YEAR(AG13)/100))+8)/25))+1)/3))+15),30))-(MOD((MOD(YEAR(AG13),100)),4))),7))-7*(INT(((MOD(YEAR(AG13),19))+11*(MOD((19*(MOD(YEAR(AG13),19))+(INT(YEAR(AG13)/100))-(INT(INT(YEAR(AG13)/100)/4))-(INT(((INT(YEAR(AG13)/100))-(INT(((INT(YEAR(AG13)/100))+8)/25))+1)/3))+15),30))+22*(MOD((32+2*(MOD(INT(YEAR(AG13)/100),4))+2*(INT((MOD(YEAR(AG13),100))/4))-(MOD((19*(MOD(YEAR(AG13),19))+(INT(YEAR(AG13)/100))-(INT(INT(YEAR(AG13)/100)/4))-(INT(((INT(YEAR(AG13)/100))-(INT(((INT(YEAR(AG13)/100))+8)/25))+1)/3))+15),30))-(MOD((MOD(YEAR(AG13),100)),4))),7)))/451))+114),31))+1)-1))</f>
        <v>43933</v>
      </c>
      <c r="AI14" s="4" t="s">
        <v>36</v>
      </c>
      <c r="AJ14" s="4">
        <v>1</v>
      </c>
      <c r="AK14" s="4">
        <v>6</v>
      </c>
      <c r="AL14" s="4">
        <v>4</v>
      </c>
      <c r="AM14" s="41"/>
    </row>
    <row r="15" spans="1:39" x14ac:dyDescent="0.25">
      <c r="A15" s="25"/>
      <c r="B15" s="8">
        <f>IF(B14="", "", IF(B14+1&gt;'Intro &amp; Setup'!$AG$18, "", B14+1))</f>
        <v>43470</v>
      </c>
      <c r="C15" s="27"/>
      <c r="D15" s="16">
        <v>0.33333333333333331</v>
      </c>
      <c r="E15" s="17">
        <v>0.5</v>
      </c>
      <c r="F15" s="19">
        <v>4.1666666666666664E-2</v>
      </c>
      <c r="G15" s="25"/>
      <c r="H15" s="78"/>
      <c r="I15" s="25"/>
      <c r="J15" s="19"/>
      <c r="K15" s="25"/>
      <c r="L15" s="22">
        <f t="shared" si="3"/>
        <v>0.12500000000000003</v>
      </c>
      <c r="M15" s="25"/>
      <c r="N15" s="64">
        <f ca="1">IF($U15="", "", IF($H15=$S$3, 0, IFERROR(INDEX('Intro &amp; Setup'!$W$24:$W$31, MATCH($X15, 'Intro &amp; Setup'!$BM$20:$BM$27, 0)), "")))</f>
        <v>0</v>
      </c>
      <c r="O15" s="25"/>
      <c r="Q15" s="56">
        <f t="shared" ca="1" si="8"/>
        <v>1.125</v>
      </c>
      <c r="R15" s="57">
        <f t="shared" ca="1" si="9"/>
        <v>1</v>
      </c>
      <c r="S15" s="58" t="str">
        <f t="shared" ca="1" si="10"/>
        <v>3:00</v>
      </c>
      <c r="T15" s="4" t="str">
        <f t="shared" ca="1" si="4"/>
        <v/>
      </c>
      <c r="U15" s="4" t="str">
        <f t="shared" ca="1" si="5"/>
        <v>X</v>
      </c>
      <c r="V15" s="4" t="str">
        <f t="shared" ca="1" si="6"/>
        <v/>
      </c>
      <c r="X15" s="4" t="str">
        <f t="shared" si="2"/>
        <v>Sat</v>
      </c>
      <c r="Z15" s="4" t="str">
        <f t="shared" si="7"/>
        <v>Jan 2019</v>
      </c>
      <c r="AB15" s="34" t="s">
        <v>37</v>
      </c>
      <c r="AD15" s="35">
        <f>AD14+3</f>
        <v>43934</v>
      </c>
      <c r="AE15" s="31"/>
      <c r="AF15" s="36" t="str">
        <f t="shared" si="11"/>
        <v>Sun</v>
      </c>
      <c r="AG15" s="37">
        <f>AG14</f>
        <v>43933</v>
      </c>
      <c r="AI15" s="4" t="s">
        <v>38</v>
      </c>
      <c r="AJ15" s="4">
        <v>2</v>
      </c>
      <c r="AK15" s="4">
        <v>5</v>
      </c>
      <c r="AL15" s="4">
        <v>5</v>
      </c>
      <c r="AM15" s="41"/>
    </row>
    <row r="16" spans="1:39" x14ac:dyDescent="0.25">
      <c r="A16" s="25"/>
      <c r="B16" s="8">
        <f>IF(B15="", "", IF(B15+1&gt;'Intro &amp; Setup'!$AG$18, "", B15+1))</f>
        <v>43471</v>
      </c>
      <c r="C16" s="27"/>
      <c r="D16" s="16"/>
      <c r="E16" s="17"/>
      <c r="F16" s="19"/>
      <c r="G16" s="25"/>
      <c r="H16" s="78"/>
      <c r="I16" s="25"/>
      <c r="J16" s="19"/>
      <c r="K16" s="25"/>
      <c r="L16" s="22" t="str">
        <f t="shared" si="3"/>
        <v/>
      </c>
      <c r="M16" s="25"/>
      <c r="N16" s="64">
        <f ca="1">IF($U16="", "", IF($H16=$S$3, 0, IFERROR(INDEX('Intro &amp; Setup'!$W$24:$W$31, MATCH($X16, 'Intro &amp; Setup'!$BM$20:$BM$27, 0)), "")))</f>
        <v>0</v>
      </c>
      <c r="O16" s="25"/>
      <c r="Q16" s="56">
        <f t="shared" ca="1" si="8"/>
        <v>1.125</v>
      </c>
      <c r="R16" s="57">
        <f t="shared" ca="1" si="9"/>
        <v>1</v>
      </c>
      <c r="S16" s="58" t="str">
        <f t="shared" ca="1" si="10"/>
        <v>3:00</v>
      </c>
      <c r="T16" s="4" t="str">
        <f t="shared" ca="1" si="4"/>
        <v/>
      </c>
      <c r="U16" s="4" t="str">
        <f t="shared" ca="1" si="5"/>
        <v>X</v>
      </c>
      <c r="V16" s="4" t="str">
        <f t="shared" ca="1" si="6"/>
        <v/>
      </c>
      <c r="X16" s="4" t="str">
        <f t="shared" si="2"/>
        <v>Sun</v>
      </c>
      <c r="Z16" s="4" t="str">
        <f t="shared" si="7"/>
        <v>Jan 2019</v>
      </c>
      <c r="AB16" s="34" t="s">
        <v>39</v>
      </c>
      <c r="AD16" s="35">
        <f>AG16+INDEX(AK13:AK19, MATCH(AF16, AI13:AI19, 0))</f>
        <v>43955</v>
      </c>
      <c r="AE16" s="31"/>
      <c r="AF16" s="36" t="str">
        <f>TEXT(AG16, "ddd")</f>
        <v>Fri</v>
      </c>
      <c r="AG16" s="37">
        <f>DATE(AD12, 5, 1)</f>
        <v>43952</v>
      </c>
      <c r="AI16" s="4" t="s">
        <v>40</v>
      </c>
      <c r="AJ16" s="4">
        <v>3</v>
      </c>
      <c r="AK16" s="4">
        <v>4</v>
      </c>
      <c r="AL16" s="4">
        <v>6</v>
      </c>
      <c r="AM16" s="41"/>
    </row>
    <row r="17" spans="1:39" x14ac:dyDescent="0.25">
      <c r="A17" s="25"/>
      <c r="B17" s="8">
        <f>IF(B16="", "", IF(B16+1&gt;'Intro &amp; Setup'!$AG$18, "", B16+1))</f>
        <v>43472</v>
      </c>
      <c r="C17" s="27"/>
      <c r="D17" s="16">
        <v>0.33333333333333331</v>
      </c>
      <c r="E17" s="17">
        <v>0.70833333333333337</v>
      </c>
      <c r="F17" s="19">
        <v>4.1666666666666664E-2</v>
      </c>
      <c r="G17" s="25"/>
      <c r="H17" s="78"/>
      <c r="I17" s="25"/>
      <c r="J17" s="19"/>
      <c r="K17" s="25"/>
      <c r="L17" s="22">
        <f t="shared" si="3"/>
        <v>0.33333333333333337</v>
      </c>
      <c r="M17" s="25"/>
      <c r="N17" s="64">
        <f ca="1">IF($U17="", "", IF($H17=$S$3, 0, IFERROR(INDEX('Intro &amp; Setup'!$W$24:$W$31, MATCH($X17, 'Intro &amp; Setup'!$BM$20:$BM$27, 0)), "")))</f>
        <v>0.33333333333333331</v>
      </c>
      <c r="O17" s="25"/>
      <c r="Q17" s="56">
        <f t="shared" ca="1" si="8"/>
        <v>1.4583333333333335</v>
      </c>
      <c r="R17" s="57">
        <f t="shared" ca="1" si="9"/>
        <v>1.3333333333333333</v>
      </c>
      <c r="S17" s="58" t="str">
        <f t="shared" ca="1" si="10"/>
        <v>3:00</v>
      </c>
      <c r="T17" s="4" t="str">
        <f t="shared" ca="1" si="4"/>
        <v/>
      </c>
      <c r="U17" s="4" t="str">
        <f t="shared" ca="1" si="5"/>
        <v>X</v>
      </c>
      <c r="V17" s="4" t="str">
        <f t="shared" ca="1" si="6"/>
        <v/>
      </c>
      <c r="X17" s="4" t="str">
        <f t="shared" si="2"/>
        <v>Mon</v>
      </c>
      <c r="Z17" s="4" t="str">
        <f t="shared" si="7"/>
        <v>Jan 2019</v>
      </c>
      <c r="AB17" s="34" t="s">
        <v>41</v>
      </c>
      <c r="AD17" s="35">
        <f>AG17-INDEX(AJ13:AJ19, MATCH(AF17, AI13:AI19, 0))</f>
        <v>43976</v>
      </c>
      <c r="AE17" s="31"/>
      <c r="AF17" s="36" t="str">
        <f>TEXT(AG17, "ddd")</f>
        <v>Sun</v>
      </c>
      <c r="AG17" s="37">
        <f>DATE(AD12, 5, 31)</f>
        <v>43982</v>
      </c>
      <c r="AI17" s="4" t="s">
        <v>42</v>
      </c>
      <c r="AJ17" s="4">
        <v>4</v>
      </c>
      <c r="AK17" s="4">
        <v>3</v>
      </c>
      <c r="AL17" s="4">
        <v>0</v>
      </c>
      <c r="AM17" s="41"/>
    </row>
    <row r="18" spans="1:39" x14ac:dyDescent="0.25">
      <c r="A18" s="25"/>
      <c r="B18" s="8">
        <f>IF(B17="", "", IF(B17+1&gt;'Intro &amp; Setup'!$AG$18, "", B17+1))</f>
        <v>43473</v>
      </c>
      <c r="C18" s="27"/>
      <c r="D18" s="16">
        <v>0.33333333333333331</v>
      </c>
      <c r="E18" s="17">
        <v>0.70833333333333337</v>
      </c>
      <c r="F18" s="19">
        <v>4.1666666666666664E-2</v>
      </c>
      <c r="G18" s="25"/>
      <c r="H18" s="78"/>
      <c r="I18" s="25"/>
      <c r="J18" s="19"/>
      <c r="K18" s="25"/>
      <c r="L18" s="22">
        <f t="shared" si="3"/>
        <v>0.33333333333333337</v>
      </c>
      <c r="M18" s="25"/>
      <c r="N18" s="64">
        <f ca="1">IF($U18="", "", IF($H18=$S$3, 0, IFERROR(INDEX('Intro &amp; Setup'!$W$24:$W$31, MATCH($X18, 'Intro &amp; Setup'!$BM$20:$BM$27, 0)), "")))</f>
        <v>0.33333333333333331</v>
      </c>
      <c r="O18" s="25"/>
      <c r="Q18" s="56">
        <f t="shared" ca="1" si="8"/>
        <v>1.791666666666667</v>
      </c>
      <c r="R18" s="57">
        <f t="shared" ca="1" si="9"/>
        <v>1.6666666666666665</v>
      </c>
      <c r="S18" s="58" t="str">
        <f t="shared" ca="1" si="10"/>
        <v>3:00</v>
      </c>
      <c r="T18" s="4" t="str">
        <f t="shared" ca="1" si="4"/>
        <v/>
      </c>
      <c r="U18" s="4" t="str">
        <f t="shared" ca="1" si="5"/>
        <v>X</v>
      </c>
      <c r="V18" s="4" t="str">
        <f t="shared" ca="1" si="6"/>
        <v/>
      </c>
      <c r="X18" s="4" t="str">
        <f t="shared" si="2"/>
        <v>Tue</v>
      </c>
      <c r="Z18" s="4" t="str">
        <f t="shared" si="7"/>
        <v>Jan 2019</v>
      </c>
      <c r="AB18" s="34" t="s">
        <v>43</v>
      </c>
      <c r="AD18" s="35">
        <f>AG18-INDEX(AJ13:AJ19, MATCH(AF18, AI13:AI19, 0))</f>
        <v>44074</v>
      </c>
      <c r="AE18" s="31"/>
      <c r="AF18" s="36" t="str">
        <f>TEXT(AG18, "ddd")</f>
        <v>Mon</v>
      </c>
      <c r="AG18" s="37">
        <f>DATE(AD12, 8, 31)</f>
        <v>44074</v>
      </c>
      <c r="AI18" s="4" t="s">
        <v>44</v>
      </c>
      <c r="AJ18" s="4">
        <v>5</v>
      </c>
      <c r="AK18" s="4">
        <v>2</v>
      </c>
      <c r="AL18" s="4">
        <v>1</v>
      </c>
      <c r="AM18" s="41"/>
    </row>
    <row r="19" spans="1:39" x14ac:dyDescent="0.25">
      <c r="A19" s="25"/>
      <c r="B19" s="8">
        <f>IF(B18="", "", IF(B18+1&gt;'Intro &amp; Setup'!$AG$18, "", B18+1))</f>
        <v>43474</v>
      </c>
      <c r="C19" s="27"/>
      <c r="D19" s="16">
        <v>0.33333333333333331</v>
      </c>
      <c r="E19" s="17">
        <v>0.70833333333333337</v>
      </c>
      <c r="F19" s="19">
        <v>4.1666666666666664E-2</v>
      </c>
      <c r="G19" s="25"/>
      <c r="H19" s="78"/>
      <c r="I19" s="25"/>
      <c r="J19" s="19"/>
      <c r="K19" s="25"/>
      <c r="L19" s="22">
        <f t="shared" si="3"/>
        <v>0.33333333333333337</v>
      </c>
      <c r="M19" s="25"/>
      <c r="N19" s="64">
        <f ca="1">IF($U19="", "", IF($H19=$S$3, 0, IFERROR(INDEX('Intro &amp; Setup'!$W$24:$W$31, MATCH($X19, 'Intro &amp; Setup'!$BM$20:$BM$27, 0)), "")))</f>
        <v>0.33333333333333331</v>
      </c>
      <c r="O19" s="25"/>
      <c r="Q19" s="56">
        <f t="shared" ca="1" si="8"/>
        <v>2.1250000000000004</v>
      </c>
      <c r="R19" s="57">
        <f t="shared" ca="1" si="9"/>
        <v>1.9999999999999998</v>
      </c>
      <c r="S19" s="58" t="str">
        <f t="shared" ca="1" si="10"/>
        <v>3:00</v>
      </c>
      <c r="T19" s="4" t="str">
        <f t="shared" ca="1" si="4"/>
        <v/>
      </c>
      <c r="U19" s="4" t="str">
        <f t="shared" ca="1" si="5"/>
        <v>X</v>
      </c>
      <c r="V19" s="4" t="str">
        <f t="shared" ca="1" si="6"/>
        <v/>
      </c>
      <c r="X19" s="4" t="str">
        <f t="shared" si="2"/>
        <v>Wed</v>
      </c>
      <c r="Z19" s="4" t="str">
        <f t="shared" si="7"/>
        <v>Jan 2019</v>
      </c>
      <c r="AB19" s="34" t="s">
        <v>45</v>
      </c>
      <c r="AD19" s="35">
        <f>IF(OR(AF19="Sat", AF19="Sun"), AG19+INDEX(AK13:AK19, MATCH(AF19, AI13:AI19, 0)), AG19)</f>
        <v>44190</v>
      </c>
      <c r="AE19" s="31"/>
      <c r="AF19" s="4" t="str">
        <f t="shared" ref="AF19:AF20" si="12">TEXT(AG19, "ddd")</f>
        <v>Fri</v>
      </c>
      <c r="AG19" s="37">
        <f>DATE(AD12, 12, 25)</f>
        <v>44190</v>
      </c>
      <c r="AI19" s="5" t="s">
        <v>46</v>
      </c>
      <c r="AJ19" s="5">
        <v>6</v>
      </c>
      <c r="AK19" s="5">
        <v>1</v>
      </c>
      <c r="AL19" s="5">
        <v>2</v>
      </c>
      <c r="AM19" s="41"/>
    </row>
    <row r="20" spans="1:39" x14ac:dyDescent="0.25">
      <c r="A20" s="25"/>
      <c r="B20" s="8">
        <f>IF(B19="", "", IF(B19+1&gt;'Intro &amp; Setup'!$AG$18, "", B19+1))</f>
        <v>43475</v>
      </c>
      <c r="C20" s="27"/>
      <c r="D20" s="16">
        <v>0.33333333333333331</v>
      </c>
      <c r="E20" s="17">
        <v>0.70833333333333337</v>
      </c>
      <c r="F20" s="19">
        <v>4.1666666666666664E-2</v>
      </c>
      <c r="G20" s="25"/>
      <c r="H20" s="78"/>
      <c r="I20" s="25"/>
      <c r="J20" s="19"/>
      <c r="K20" s="25"/>
      <c r="L20" s="22">
        <f t="shared" si="3"/>
        <v>0.33333333333333337</v>
      </c>
      <c r="M20" s="25"/>
      <c r="N20" s="64">
        <f ca="1">IF($U20="", "", IF($H20=$S$3, 0, IFERROR(INDEX('Intro &amp; Setup'!$W$24:$W$31, MATCH($X20, 'Intro &amp; Setup'!$BM$20:$BM$27, 0)), "")))</f>
        <v>0.33333333333333331</v>
      </c>
      <c r="O20" s="25"/>
      <c r="Q20" s="56">
        <f t="shared" ca="1" si="8"/>
        <v>2.4583333333333339</v>
      </c>
      <c r="R20" s="57">
        <f t="shared" ca="1" si="9"/>
        <v>2.333333333333333</v>
      </c>
      <c r="S20" s="58" t="str">
        <f t="shared" ca="1" si="10"/>
        <v>3:00</v>
      </c>
      <c r="T20" s="4" t="str">
        <f t="shared" ca="1" si="4"/>
        <v/>
      </c>
      <c r="U20" s="4" t="str">
        <f ca="1">IF($Q$3&gt;$B20, "X", IF($L20="", "", "X"))</f>
        <v>X</v>
      </c>
      <c r="V20" s="4" t="str">
        <f t="shared" ca="1" si="6"/>
        <v/>
      </c>
      <c r="X20" s="4" t="str">
        <f t="shared" si="2"/>
        <v>Thu</v>
      </c>
      <c r="Z20" s="4" t="str">
        <f t="shared" si="7"/>
        <v>Jan 2019</v>
      </c>
      <c r="AB20" s="38" t="s">
        <v>47</v>
      </c>
      <c r="AD20" s="39">
        <f>IF(AF19="Sat", AD19+1, IF(AF20="Sat", AG20+INDEX(AK13:AK19, MATCH(AF20, AI13:AI19, 0)), AG20))</f>
        <v>44193</v>
      </c>
      <c r="AE20" s="31"/>
      <c r="AF20" s="5" t="str">
        <f t="shared" si="12"/>
        <v>Sat</v>
      </c>
      <c r="AG20" s="40">
        <f>DATE(AD12, 12, 26)</f>
        <v>44191</v>
      </c>
      <c r="AM20" s="41"/>
    </row>
    <row r="21" spans="1:39" x14ac:dyDescent="0.25">
      <c r="A21" s="25"/>
      <c r="B21" s="8">
        <f>IF(B20="", "", IF(B20+1&gt;'Intro &amp; Setup'!$AG$18, "", B20+1))</f>
        <v>43476</v>
      </c>
      <c r="C21" s="27"/>
      <c r="D21" s="16">
        <v>0.33333333333333331</v>
      </c>
      <c r="E21" s="17">
        <v>0.70833333333333337</v>
      </c>
      <c r="F21" s="19">
        <v>4.1666666666666664E-2</v>
      </c>
      <c r="G21" s="25"/>
      <c r="H21" s="78"/>
      <c r="I21" s="25"/>
      <c r="J21" s="19"/>
      <c r="K21" s="25"/>
      <c r="L21" s="22">
        <f t="shared" si="3"/>
        <v>0.33333333333333337</v>
      </c>
      <c r="M21" s="25"/>
      <c r="N21" s="64">
        <f ca="1">IF($U21="", "", IF($H21=$S$3, 0, IFERROR(INDEX('Intro &amp; Setup'!$W$24:$W$31, MATCH($X21, 'Intro &amp; Setup'!$BM$20:$BM$27, 0)), "")))</f>
        <v>0.33333333333333331</v>
      </c>
      <c r="O21" s="25"/>
      <c r="Q21" s="56">
        <f t="shared" ca="1" si="8"/>
        <v>2.7916666666666674</v>
      </c>
      <c r="R21" s="57">
        <f t="shared" ca="1" si="9"/>
        <v>2.6666666666666665</v>
      </c>
      <c r="S21" s="58" t="str">
        <f t="shared" ca="1" si="10"/>
        <v>3:00</v>
      </c>
      <c r="T21" s="4" t="str">
        <f t="shared" ca="1" si="4"/>
        <v/>
      </c>
      <c r="U21" s="4" t="str">
        <f t="shared" ca="1" si="5"/>
        <v>X</v>
      </c>
      <c r="V21" s="4" t="str">
        <f t="shared" ca="1" si="6"/>
        <v/>
      </c>
      <c r="X21" s="4" t="str">
        <f t="shared" si="2"/>
        <v>Fri</v>
      </c>
      <c r="Z21" s="4" t="str">
        <f t="shared" si="7"/>
        <v>Jan 2019</v>
      </c>
      <c r="AB21" s="2" t="s">
        <v>104</v>
      </c>
      <c r="AC21" s="41"/>
      <c r="AD21" s="2" t="s">
        <v>105</v>
      </c>
      <c r="AE21" s="41"/>
      <c r="AG21" s="42"/>
      <c r="AH21" s="41"/>
      <c r="AM21" s="41"/>
    </row>
    <row r="22" spans="1:39" x14ac:dyDescent="0.25">
      <c r="A22" s="25"/>
      <c r="B22" s="8">
        <f>IF(B21="", "", IF(B21+1&gt;'Intro &amp; Setup'!$AG$18, "", B21+1))</f>
        <v>43477</v>
      </c>
      <c r="C22" s="27"/>
      <c r="D22" s="16">
        <v>0.33333333333333331</v>
      </c>
      <c r="E22" s="17">
        <v>0.5</v>
      </c>
      <c r="F22" s="19">
        <v>4.1666666666666664E-2</v>
      </c>
      <c r="G22" s="25"/>
      <c r="H22" s="78"/>
      <c r="I22" s="25"/>
      <c r="J22" s="19"/>
      <c r="K22" s="25"/>
      <c r="L22" s="22">
        <f t="shared" si="3"/>
        <v>0.12500000000000003</v>
      </c>
      <c r="M22" s="25"/>
      <c r="N22" s="64">
        <f ca="1">IF($U22="", "", IF($H22=$S$3, 0, IFERROR(INDEX('Intro &amp; Setup'!$W$24:$W$31, MATCH($X22, 'Intro &amp; Setup'!$BM$20:$BM$27, 0)), "")))</f>
        <v>0</v>
      </c>
      <c r="O22" s="25"/>
      <c r="Q22" s="56">
        <f t="shared" ca="1" si="8"/>
        <v>2.9166666666666674</v>
      </c>
      <c r="R22" s="57">
        <f t="shared" ca="1" si="9"/>
        <v>2.6666666666666665</v>
      </c>
      <c r="S22" s="58" t="str">
        <f t="shared" ca="1" si="10"/>
        <v>6:00</v>
      </c>
      <c r="T22" s="4" t="str">
        <f t="shared" ca="1" si="4"/>
        <v/>
      </c>
      <c r="U22" s="4" t="str">
        <f t="shared" ca="1" si="5"/>
        <v>X</v>
      </c>
      <c r="V22" s="4" t="str">
        <f t="shared" ca="1" si="6"/>
        <v/>
      </c>
      <c r="X22" s="4" t="str">
        <f t="shared" si="2"/>
        <v>Sat</v>
      </c>
      <c r="Z22" s="4" t="str">
        <f t="shared" si="7"/>
        <v>Jan 2019</v>
      </c>
      <c r="AB22" s="45">
        <f>IFERROR(INDEX('Intro &amp; Setup'!$J$24:$J$31, MATCH(AD22, 'Intro &amp; Setup'!$C$24:$C$31, 0)), AD22)</f>
        <v>43466</v>
      </c>
      <c r="AC22" s="41"/>
      <c r="AD22" s="45">
        <f>AD4</f>
        <v>43466</v>
      </c>
      <c r="AE22" s="41"/>
      <c r="AG22" s="42"/>
      <c r="AH22" s="41"/>
      <c r="AI22" s="41"/>
      <c r="AJ22" s="41"/>
      <c r="AK22" s="41"/>
      <c r="AL22" s="41"/>
      <c r="AM22" s="41"/>
    </row>
    <row r="23" spans="1:39" x14ac:dyDescent="0.25">
      <c r="A23" s="25"/>
      <c r="B23" s="8">
        <f>IF(B22="", "", IF(B22+1&gt;'Intro &amp; Setup'!$AG$18, "", B22+1))</f>
        <v>43478</v>
      </c>
      <c r="C23" s="27"/>
      <c r="D23" s="16"/>
      <c r="E23" s="17"/>
      <c r="F23" s="19"/>
      <c r="G23" s="25"/>
      <c r="H23" s="78"/>
      <c r="I23" s="25"/>
      <c r="J23" s="19"/>
      <c r="K23" s="25"/>
      <c r="L23" s="22" t="str">
        <f t="shared" si="3"/>
        <v/>
      </c>
      <c r="M23" s="25"/>
      <c r="N23" s="64">
        <f ca="1">IF($U23="", "", IF($H23=$S$3, 0, IFERROR(INDEX('Intro &amp; Setup'!$W$24:$W$31, MATCH($X23, 'Intro &amp; Setup'!$BM$20:$BM$27, 0)), "")))</f>
        <v>0</v>
      </c>
      <c r="O23" s="25"/>
      <c r="Q23" s="56">
        <f t="shared" ca="1" si="8"/>
        <v>2.9166666666666674</v>
      </c>
      <c r="R23" s="57">
        <f t="shared" ca="1" si="9"/>
        <v>2.6666666666666665</v>
      </c>
      <c r="S23" s="58" t="str">
        <f t="shared" ca="1" si="10"/>
        <v>6:00</v>
      </c>
      <c r="T23" s="4" t="str">
        <f t="shared" ca="1" si="4"/>
        <v/>
      </c>
      <c r="U23" s="4" t="str">
        <f t="shared" ca="1" si="5"/>
        <v>X</v>
      </c>
      <c r="V23" s="4" t="str">
        <f t="shared" ca="1" si="6"/>
        <v/>
      </c>
      <c r="X23" s="4" t="str">
        <f t="shared" si="2"/>
        <v>Sun</v>
      </c>
      <c r="Z23" s="4" t="str">
        <f t="shared" si="7"/>
        <v>Jan 2019</v>
      </c>
      <c r="AB23" s="46">
        <f>IFERROR(INDEX('Intro &amp; Setup'!$J$24:$J$31, MATCH(AD23, 'Intro &amp; Setup'!$C$24:$C$31, 0)), AD23)</f>
        <v>43574</v>
      </c>
      <c r="AC23" s="41"/>
      <c r="AD23" s="46">
        <f t="shared" ref="AD23:AD29" si="13">AD5</f>
        <v>43574</v>
      </c>
      <c r="AE23" s="41"/>
      <c r="AG23" s="42"/>
      <c r="AH23" s="41"/>
      <c r="AI23" s="41"/>
      <c r="AJ23" s="41"/>
      <c r="AK23" s="41"/>
      <c r="AL23" s="41"/>
      <c r="AM23" s="41"/>
    </row>
    <row r="24" spans="1:39" x14ac:dyDescent="0.25">
      <c r="A24" s="25"/>
      <c r="B24" s="8">
        <f>IF(B23="", "", IF(B23+1&gt;'Intro &amp; Setup'!$AG$18, "", B23+1))</f>
        <v>43479</v>
      </c>
      <c r="C24" s="27"/>
      <c r="D24" s="16">
        <v>0.33333333333333331</v>
      </c>
      <c r="E24" s="17">
        <v>0.70833333333333337</v>
      </c>
      <c r="F24" s="19">
        <v>4.1666666666666664E-2</v>
      </c>
      <c r="G24" s="25"/>
      <c r="H24" s="78"/>
      <c r="I24" s="25"/>
      <c r="J24" s="19"/>
      <c r="K24" s="25"/>
      <c r="L24" s="22">
        <f t="shared" si="3"/>
        <v>0.33333333333333337</v>
      </c>
      <c r="M24" s="25"/>
      <c r="N24" s="64">
        <f ca="1">IF($U24="", "", IF($H24=$S$3, 0, IFERROR(INDEX('Intro &amp; Setup'!$W$24:$W$31, MATCH($X24, 'Intro &amp; Setup'!$BM$20:$BM$27, 0)), "")))</f>
        <v>0.33333333333333331</v>
      </c>
      <c r="O24" s="25"/>
      <c r="Q24" s="56">
        <f t="shared" ca="1" si="8"/>
        <v>3.2500000000000009</v>
      </c>
      <c r="R24" s="57">
        <f t="shared" ca="1" si="9"/>
        <v>3</v>
      </c>
      <c r="S24" s="58" t="str">
        <f t="shared" ca="1" si="10"/>
        <v>6:00</v>
      </c>
      <c r="T24" s="4" t="str">
        <f t="shared" ca="1" si="4"/>
        <v/>
      </c>
      <c r="U24" s="4" t="str">
        <f t="shared" ca="1" si="5"/>
        <v>X</v>
      </c>
      <c r="V24" s="4" t="str">
        <f t="shared" ca="1" si="6"/>
        <v/>
      </c>
      <c r="X24" s="4" t="str">
        <f t="shared" si="2"/>
        <v>Mon</v>
      </c>
      <c r="Z24" s="4" t="str">
        <f t="shared" si="7"/>
        <v>Jan 2019</v>
      </c>
      <c r="AB24" s="46">
        <f>IFERROR(INDEX('Intro &amp; Setup'!$J$24:$J$31, MATCH(AD24, 'Intro &amp; Setup'!$C$24:$C$31, 0)), AD24)</f>
        <v>43577</v>
      </c>
      <c r="AC24" s="41"/>
      <c r="AD24" s="46">
        <f t="shared" si="13"/>
        <v>43577</v>
      </c>
      <c r="AE24" s="41"/>
      <c r="AG24" s="42"/>
      <c r="AH24" s="41"/>
      <c r="AI24" s="41"/>
      <c r="AJ24" s="41"/>
      <c r="AK24" s="41"/>
      <c r="AL24" s="41"/>
      <c r="AM24" s="41"/>
    </row>
    <row r="25" spans="1:39" x14ac:dyDescent="0.25">
      <c r="A25" s="25"/>
      <c r="B25" s="8">
        <f>IF(B24="", "", IF(B24+1&gt;'Intro &amp; Setup'!$AG$18, "", B24+1))</f>
        <v>43480</v>
      </c>
      <c r="C25" s="27"/>
      <c r="D25" s="79"/>
      <c r="E25" s="80"/>
      <c r="F25" s="81"/>
      <c r="G25" s="25"/>
      <c r="H25" s="88"/>
      <c r="I25" s="25"/>
      <c r="J25" s="19"/>
      <c r="K25" s="25"/>
      <c r="L25" s="22" t="str">
        <f t="shared" si="3"/>
        <v/>
      </c>
      <c r="M25" s="25"/>
      <c r="N25" s="64">
        <f ca="1">IF($U25="", "", IF($H25=$S$3, 0, IFERROR(INDEX('Intro &amp; Setup'!$W$24:$W$31, MATCH($X25, 'Intro &amp; Setup'!$BM$20:$BM$27, 0)), "")))</f>
        <v>0.33333333333333331</v>
      </c>
      <c r="O25" s="25"/>
      <c r="Q25" s="56">
        <f t="shared" ca="1" si="8"/>
        <v>3.2500000000000009</v>
      </c>
      <c r="R25" s="57">
        <f t="shared" ca="1" si="9"/>
        <v>3.3333333333333335</v>
      </c>
      <c r="S25" s="58" t="str">
        <f t="shared" ca="1" si="10"/>
        <v>-2:00</v>
      </c>
      <c r="T25" s="4" t="str">
        <f t="shared" ca="1" si="4"/>
        <v/>
      </c>
      <c r="U25" s="4" t="str">
        <f t="shared" ca="1" si="5"/>
        <v>X</v>
      </c>
      <c r="V25" s="4" t="str">
        <f t="shared" ca="1" si="6"/>
        <v>X</v>
      </c>
      <c r="X25" s="4" t="str">
        <f t="shared" si="2"/>
        <v>Tue</v>
      </c>
      <c r="Z25" s="4" t="str">
        <f t="shared" si="7"/>
        <v>Jan 2019</v>
      </c>
      <c r="AB25" s="46">
        <f>IFERROR(INDEX('Intro &amp; Setup'!$J$24:$J$31, MATCH(AD25, 'Intro &amp; Setup'!$C$24:$C$31, 0)), AD25)</f>
        <v>43591</v>
      </c>
      <c r="AC25" s="41"/>
      <c r="AD25" s="46">
        <f t="shared" si="13"/>
        <v>43591</v>
      </c>
      <c r="AE25" s="41"/>
      <c r="AF25" s="41"/>
      <c r="AG25" s="41"/>
      <c r="AH25" s="41"/>
      <c r="AI25" s="41"/>
      <c r="AJ25" s="41"/>
      <c r="AK25" s="41"/>
      <c r="AL25" s="41"/>
      <c r="AM25" s="41"/>
    </row>
    <row r="26" spans="1:39" x14ac:dyDescent="0.25">
      <c r="A26" s="25"/>
      <c r="B26" s="8">
        <f>IF(B25="", "", IF(B25+1&gt;'Intro &amp; Setup'!$AG$18, "", B25+1))</f>
        <v>43481</v>
      </c>
      <c r="C26" s="27"/>
      <c r="D26" s="82"/>
      <c r="E26" s="83"/>
      <c r="F26" s="84"/>
      <c r="G26" s="25"/>
      <c r="H26" s="89"/>
      <c r="I26" s="25"/>
      <c r="J26" s="19"/>
      <c r="K26" s="25"/>
      <c r="L26" s="22" t="str">
        <f t="shared" si="3"/>
        <v/>
      </c>
      <c r="M26" s="25"/>
      <c r="N26" s="64">
        <f ca="1">IF($U26="", "", IF($H26=$S$3, 0, IFERROR(INDEX('Intro &amp; Setup'!$W$24:$W$31, MATCH($X26, 'Intro &amp; Setup'!$BM$20:$BM$27, 0)), "")))</f>
        <v>0.33333333333333331</v>
      </c>
      <c r="O26" s="25"/>
      <c r="Q26" s="56">
        <f t="shared" ca="1" si="8"/>
        <v>3.2500000000000009</v>
      </c>
      <c r="R26" s="57">
        <f t="shared" ca="1" si="9"/>
        <v>3.666666666666667</v>
      </c>
      <c r="S26" s="58" t="str">
        <f t="shared" ca="1" si="10"/>
        <v>-10:00</v>
      </c>
      <c r="T26" s="4" t="str">
        <f t="shared" ca="1" si="4"/>
        <v/>
      </c>
      <c r="U26" s="4" t="str">
        <f t="shared" ca="1" si="5"/>
        <v>X</v>
      </c>
      <c r="V26" s="4" t="str">
        <f t="shared" ca="1" si="6"/>
        <v>X</v>
      </c>
      <c r="X26" s="4" t="str">
        <f t="shared" si="2"/>
        <v>Wed</v>
      </c>
      <c r="Z26" s="4" t="str">
        <f t="shared" si="7"/>
        <v>Jan 2019</v>
      </c>
      <c r="AB26" s="46">
        <f>IFERROR(INDEX('Intro &amp; Setup'!$J$24:$J$31, MATCH(AD26, 'Intro &amp; Setup'!$C$24:$C$31, 0)), AD26)</f>
        <v>43612</v>
      </c>
      <c r="AC26" s="41"/>
      <c r="AD26" s="46">
        <f t="shared" si="13"/>
        <v>43612</v>
      </c>
      <c r="AE26" s="41"/>
      <c r="AF26" s="41"/>
      <c r="AG26" s="41"/>
      <c r="AH26" s="41"/>
      <c r="AI26" s="41"/>
      <c r="AJ26" s="41"/>
      <c r="AK26" s="41"/>
      <c r="AL26" s="41"/>
      <c r="AM26" s="41"/>
    </row>
    <row r="27" spans="1:39" x14ac:dyDescent="0.25">
      <c r="A27" s="25"/>
      <c r="B27" s="8">
        <f>IF(B26="", "", IF(B26+1&gt;'Intro &amp; Setup'!$AG$18, "", B26+1))</f>
        <v>43482</v>
      </c>
      <c r="C27" s="27"/>
      <c r="D27" s="82"/>
      <c r="E27" s="83"/>
      <c r="F27" s="84"/>
      <c r="G27" s="25"/>
      <c r="H27" s="89"/>
      <c r="I27" s="25"/>
      <c r="J27" s="19"/>
      <c r="K27" s="25"/>
      <c r="L27" s="22" t="str">
        <f t="shared" si="3"/>
        <v/>
      </c>
      <c r="M27" s="25"/>
      <c r="N27" s="64">
        <f ca="1">IF($U27="", "", IF($H27=$S$3, 0, IFERROR(INDEX('Intro &amp; Setup'!$W$24:$W$31, MATCH($X27, 'Intro &amp; Setup'!$BM$20:$BM$27, 0)), "")))</f>
        <v>0.33333333333333331</v>
      </c>
      <c r="O27" s="25"/>
      <c r="Q27" s="56">
        <f t="shared" ca="1" si="8"/>
        <v>3.2500000000000009</v>
      </c>
      <c r="R27" s="57">
        <f t="shared" ca="1" si="9"/>
        <v>4</v>
      </c>
      <c r="S27" s="58" t="str">
        <f t="shared" ca="1" si="10"/>
        <v>-18:00</v>
      </c>
      <c r="T27" s="4" t="str">
        <f t="shared" ca="1" si="4"/>
        <v/>
      </c>
      <c r="U27" s="4" t="str">
        <f t="shared" ca="1" si="5"/>
        <v>X</v>
      </c>
      <c r="V27" s="4" t="str">
        <f t="shared" ca="1" si="6"/>
        <v>X</v>
      </c>
      <c r="X27" s="4" t="str">
        <f t="shared" si="2"/>
        <v>Thu</v>
      </c>
      <c r="Z27" s="4" t="str">
        <f t="shared" si="7"/>
        <v>Jan 2019</v>
      </c>
      <c r="AB27" s="46">
        <f>IFERROR(INDEX('Intro &amp; Setup'!$J$24:$J$31, MATCH(AD27, 'Intro &amp; Setup'!$C$24:$C$31, 0)), AD27)</f>
        <v>43703</v>
      </c>
      <c r="AD27" s="46">
        <f t="shared" si="13"/>
        <v>43703</v>
      </c>
      <c r="AH27" s="41"/>
      <c r="AI27" s="41"/>
      <c r="AJ27" s="41"/>
      <c r="AK27" s="41"/>
      <c r="AL27" s="41"/>
      <c r="AM27" s="41"/>
    </row>
    <row r="28" spans="1:39" x14ac:dyDescent="0.25">
      <c r="A28" s="25"/>
      <c r="B28" s="8">
        <f>IF(B27="", "", IF(B27+1&gt;'Intro &amp; Setup'!$AG$18, "", B27+1))</f>
        <v>43483</v>
      </c>
      <c r="C28" s="27"/>
      <c r="D28" s="82"/>
      <c r="E28" s="83"/>
      <c r="F28" s="84"/>
      <c r="G28" s="25"/>
      <c r="H28" s="89"/>
      <c r="I28" s="25"/>
      <c r="J28" s="19"/>
      <c r="K28" s="25"/>
      <c r="L28" s="22" t="str">
        <f t="shared" si="3"/>
        <v/>
      </c>
      <c r="M28" s="25"/>
      <c r="N28" s="64">
        <f ca="1">IF($U28="", "", IF($H28=$S$3, 0, IFERROR(INDEX('Intro &amp; Setup'!$W$24:$W$31, MATCH($X28, 'Intro &amp; Setup'!$BM$20:$BM$27, 0)), "")))</f>
        <v>0.33333333333333331</v>
      </c>
      <c r="O28" s="25"/>
      <c r="Q28" s="56">
        <f t="shared" ca="1" si="8"/>
        <v>3.2500000000000009</v>
      </c>
      <c r="R28" s="57">
        <f t="shared" ca="1" si="9"/>
        <v>4.333333333333333</v>
      </c>
      <c r="S28" s="58" t="str">
        <f t="shared" ca="1" si="10"/>
        <v>-26:00</v>
      </c>
      <c r="T28" s="4" t="str">
        <f t="shared" ca="1" si="4"/>
        <v/>
      </c>
      <c r="U28" s="4" t="str">
        <f t="shared" ca="1" si="5"/>
        <v>X</v>
      </c>
      <c r="V28" s="4" t="str">
        <f t="shared" ca="1" si="6"/>
        <v>X</v>
      </c>
      <c r="X28" s="4" t="str">
        <f t="shared" si="2"/>
        <v>Fri</v>
      </c>
      <c r="Z28" s="4" t="str">
        <f t="shared" si="7"/>
        <v>Jan 2019</v>
      </c>
      <c r="AB28" s="46">
        <f>IFERROR(INDEX('Intro &amp; Setup'!$J$24:$J$31, MATCH(AD28, 'Intro &amp; Setup'!$C$24:$C$31, 0)), AD28)</f>
        <v>43824</v>
      </c>
      <c r="AC28" s="41"/>
      <c r="AD28" s="46">
        <f t="shared" si="13"/>
        <v>43824</v>
      </c>
      <c r="AE28" s="41"/>
      <c r="AF28" s="41"/>
      <c r="AG28" s="41"/>
      <c r="AH28" s="41"/>
      <c r="AI28" s="41"/>
      <c r="AJ28" s="41"/>
      <c r="AK28" s="41"/>
      <c r="AL28" s="41"/>
      <c r="AM28" s="41"/>
    </row>
    <row r="29" spans="1:39" x14ac:dyDescent="0.25">
      <c r="A29" s="25"/>
      <c r="B29" s="8">
        <f>IF(B28="", "", IF(B28+1&gt;'Intro &amp; Setup'!$AG$18, "", B28+1))</f>
        <v>43484</v>
      </c>
      <c r="C29" s="27"/>
      <c r="D29" s="82"/>
      <c r="E29" s="83"/>
      <c r="F29" s="84"/>
      <c r="G29" s="25"/>
      <c r="H29" s="89"/>
      <c r="I29" s="25"/>
      <c r="J29" s="19"/>
      <c r="K29" s="25"/>
      <c r="L29" s="22" t="str">
        <f t="shared" si="3"/>
        <v/>
      </c>
      <c r="M29" s="25"/>
      <c r="N29" s="64">
        <f ca="1">IF($U29="", "", IF($H29=$S$3, 0, IFERROR(INDEX('Intro &amp; Setup'!$W$24:$W$31, MATCH($X29, 'Intro &amp; Setup'!$BM$20:$BM$27, 0)), "")))</f>
        <v>0</v>
      </c>
      <c r="O29" s="25"/>
      <c r="Q29" s="56">
        <f t="shared" ca="1" si="8"/>
        <v>3.2500000000000009</v>
      </c>
      <c r="R29" s="57">
        <f t="shared" ca="1" si="9"/>
        <v>4.333333333333333</v>
      </c>
      <c r="S29" s="58" t="str">
        <f t="shared" ca="1" si="10"/>
        <v>-26:00</v>
      </c>
      <c r="T29" s="4" t="str">
        <f t="shared" ca="1" si="4"/>
        <v/>
      </c>
      <c r="U29" s="4" t="str">
        <f t="shared" ca="1" si="5"/>
        <v>X</v>
      </c>
      <c r="V29" s="4" t="str">
        <f t="shared" ca="1" si="6"/>
        <v/>
      </c>
      <c r="X29" s="4" t="str">
        <f t="shared" si="2"/>
        <v>Sat</v>
      </c>
      <c r="Z29" s="4" t="str">
        <f t="shared" si="7"/>
        <v>Jan 2019</v>
      </c>
      <c r="AB29" s="46">
        <f>IFERROR(INDEX('Intro &amp; Setup'!$J$24:$J$31, MATCH(AD29, 'Intro &amp; Setup'!$C$24:$C$31, 0)), AD29)</f>
        <v>43825</v>
      </c>
      <c r="AC29" s="41"/>
      <c r="AD29" s="46">
        <f t="shared" si="13"/>
        <v>43825</v>
      </c>
      <c r="AE29" s="41"/>
      <c r="AF29" s="41"/>
      <c r="AG29" s="41"/>
      <c r="AH29" s="41"/>
      <c r="AI29" s="41"/>
      <c r="AJ29" s="41"/>
      <c r="AK29" s="41"/>
      <c r="AL29" s="41"/>
      <c r="AM29" s="41"/>
    </row>
    <row r="30" spans="1:39" x14ac:dyDescent="0.25">
      <c r="A30" s="25"/>
      <c r="B30" s="8">
        <f>IF(B29="", "", IF(B29+1&gt;'Intro &amp; Setup'!$AG$18, "", B29+1))</f>
        <v>43485</v>
      </c>
      <c r="C30" s="27"/>
      <c r="D30" s="82"/>
      <c r="E30" s="83"/>
      <c r="F30" s="84"/>
      <c r="G30" s="25"/>
      <c r="H30" s="89"/>
      <c r="I30" s="25"/>
      <c r="J30" s="19"/>
      <c r="K30" s="25"/>
      <c r="L30" s="22" t="str">
        <f t="shared" si="3"/>
        <v/>
      </c>
      <c r="M30" s="25"/>
      <c r="N30" s="64">
        <f ca="1">IF($U30="", "", IF($H30=$S$3, 0, IFERROR(INDEX('Intro &amp; Setup'!$W$24:$W$31, MATCH($X30, 'Intro &amp; Setup'!$BM$20:$BM$27, 0)), "")))</f>
        <v>0</v>
      </c>
      <c r="O30" s="25"/>
      <c r="Q30" s="56">
        <f t="shared" ca="1" si="8"/>
        <v>3.2500000000000009</v>
      </c>
      <c r="R30" s="57">
        <f t="shared" ca="1" si="9"/>
        <v>4.333333333333333</v>
      </c>
      <c r="S30" s="58" t="str">
        <f t="shared" ca="1" si="10"/>
        <v>-26:00</v>
      </c>
      <c r="T30" s="4" t="str">
        <f t="shared" ca="1" si="4"/>
        <v/>
      </c>
      <c r="U30" s="4" t="str">
        <f t="shared" ca="1" si="5"/>
        <v>X</v>
      </c>
      <c r="V30" s="4" t="str">
        <f t="shared" ca="1" si="6"/>
        <v/>
      </c>
      <c r="X30" s="4" t="str">
        <f t="shared" si="2"/>
        <v>Sun</v>
      </c>
      <c r="Z30" s="4" t="str">
        <f t="shared" si="7"/>
        <v>Jan 2019</v>
      </c>
      <c r="AB30" s="46">
        <f>IFERROR(INDEX('Intro &amp; Setup'!$J$24:$J$31, MATCH(AD30, 'Intro &amp; Setup'!$C$24:$C$31, 0)), AD30)</f>
        <v>43831</v>
      </c>
      <c r="AD30" s="46">
        <f>AD13</f>
        <v>43831</v>
      </c>
    </row>
    <row r="31" spans="1:39" x14ac:dyDescent="0.25">
      <c r="A31" s="25"/>
      <c r="B31" s="8">
        <f>IF(B30="", "", IF(B30+1&gt;'Intro &amp; Setup'!$AG$18, "", B30+1))</f>
        <v>43486</v>
      </c>
      <c r="C31" s="27"/>
      <c r="D31" s="82"/>
      <c r="E31" s="83"/>
      <c r="F31" s="84"/>
      <c r="G31" s="25"/>
      <c r="H31" s="89"/>
      <c r="I31" s="25"/>
      <c r="J31" s="19"/>
      <c r="K31" s="25"/>
      <c r="L31" s="22" t="str">
        <f t="shared" si="3"/>
        <v/>
      </c>
      <c r="M31" s="25"/>
      <c r="N31" s="64">
        <f ca="1">IF($U31="", "", IF($H31=$S$3, 0, IFERROR(INDEX('Intro &amp; Setup'!$W$24:$W$31, MATCH($X31, 'Intro &amp; Setup'!$BM$20:$BM$27, 0)), "")))</f>
        <v>0.33333333333333331</v>
      </c>
      <c r="O31" s="25"/>
      <c r="Q31" s="56">
        <f t="shared" ca="1" si="8"/>
        <v>3.2500000000000009</v>
      </c>
      <c r="R31" s="57">
        <f t="shared" ca="1" si="9"/>
        <v>4.6666666666666661</v>
      </c>
      <c r="S31" s="58" t="str">
        <f t="shared" ca="1" si="10"/>
        <v>-34:00</v>
      </c>
      <c r="T31" s="4" t="str">
        <f t="shared" ca="1" si="4"/>
        <v/>
      </c>
      <c r="U31" s="4" t="str">
        <f t="shared" ca="1" si="5"/>
        <v>X</v>
      </c>
      <c r="V31" s="4" t="str">
        <f t="shared" ca="1" si="6"/>
        <v>X</v>
      </c>
      <c r="X31" s="4" t="str">
        <f t="shared" si="2"/>
        <v>Mon</v>
      </c>
      <c r="Z31" s="4" t="str">
        <f t="shared" si="7"/>
        <v>Jan 2019</v>
      </c>
      <c r="AB31" s="46">
        <f>IFERROR(INDEX('Intro &amp; Setup'!$J$24:$J$31, MATCH(AD31, 'Intro &amp; Setup'!$C$24:$C$31, 0)), AD31)</f>
        <v>43931</v>
      </c>
      <c r="AD31" s="46">
        <f t="shared" ref="AD31:AD37" si="14">AD14</f>
        <v>43931</v>
      </c>
    </row>
    <row r="32" spans="1:39" x14ac:dyDescent="0.25">
      <c r="A32" s="25"/>
      <c r="B32" s="8">
        <f>IF(B31="", "", IF(B31+1&gt;'Intro &amp; Setup'!$AG$18, "", B31+1))</f>
        <v>43487</v>
      </c>
      <c r="C32" s="27"/>
      <c r="D32" s="82"/>
      <c r="E32" s="83"/>
      <c r="F32" s="84"/>
      <c r="G32" s="25"/>
      <c r="H32" s="89"/>
      <c r="I32" s="25"/>
      <c r="J32" s="19"/>
      <c r="K32" s="25"/>
      <c r="L32" s="22" t="str">
        <f t="shared" si="3"/>
        <v/>
      </c>
      <c r="M32" s="25"/>
      <c r="N32" s="64">
        <f ca="1">IF($U32="", "", IF($H32=$S$3, 0, IFERROR(INDEX('Intro &amp; Setup'!$W$24:$W$31, MATCH($X32, 'Intro &amp; Setup'!$BM$20:$BM$27, 0)), "")))</f>
        <v>0.33333333333333331</v>
      </c>
      <c r="O32" s="25"/>
      <c r="Q32" s="56">
        <f t="shared" ca="1" si="8"/>
        <v>3.2500000000000009</v>
      </c>
      <c r="R32" s="57">
        <f t="shared" ca="1" si="9"/>
        <v>4.9999999999999991</v>
      </c>
      <c r="S32" s="58" t="str">
        <f t="shared" ca="1" si="10"/>
        <v>-42:00</v>
      </c>
      <c r="T32" s="4" t="str">
        <f t="shared" ca="1" si="4"/>
        <v/>
      </c>
      <c r="U32" s="4" t="str">
        <f t="shared" ca="1" si="5"/>
        <v>X</v>
      </c>
      <c r="V32" s="4" t="str">
        <f t="shared" ca="1" si="6"/>
        <v>X</v>
      </c>
      <c r="X32" s="4" t="str">
        <f t="shared" si="2"/>
        <v>Tue</v>
      </c>
      <c r="Z32" s="4" t="str">
        <f t="shared" si="7"/>
        <v>Jan 2019</v>
      </c>
      <c r="AB32" s="46">
        <f>IFERROR(INDEX('Intro &amp; Setup'!$J$24:$J$31, MATCH(AD32, 'Intro &amp; Setup'!$C$24:$C$31, 0)), AD32)</f>
        <v>43934</v>
      </c>
      <c r="AD32" s="46">
        <f t="shared" si="14"/>
        <v>43934</v>
      </c>
    </row>
    <row r="33" spans="1:30" x14ac:dyDescent="0.25">
      <c r="A33" s="25"/>
      <c r="B33" s="8">
        <f>IF(B32="", "", IF(B32+1&gt;'Intro &amp; Setup'!$AG$18, "", B32+1))</f>
        <v>43488</v>
      </c>
      <c r="C33" s="27"/>
      <c r="D33" s="82"/>
      <c r="E33" s="83"/>
      <c r="F33" s="84"/>
      <c r="G33" s="25"/>
      <c r="H33" s="89"/>
      <c r="I33" s="25"/>
      <c r="J33" s="19"/>
      <c r="K33" s="25"/>
      <c r="L33" s="22" t="str">
        <f t="shared" si="3"/>
        <v/>
      </c>
      <c r="M33" s="25"/>
      <c r="N33" s="64">
        <f ca="1">IF($U33="", "", IF($H33=$S$3, 0, IFERROR(INDEX('Intro &amp; Setup'!$W$24:$W$31, MATCH($X33, 'Intro &amp; Setup'!$BM$20:$BM$27, 0)), "")))</f>
        <v>0.33333333333333331</v>
      </c>
      <c r="O33" s="25"/>
      <c r="Q33" s="56">
        <f t="shared" ca="1" si="8"/>
        <v>3.2500000000000009</v>
      </c>
      <c r="R33" s="57">
        <f t="shared" ca="1" si="9"/>
        <v>5.3333333333333321</v>
      </c>
      <c r="S33" s="58" t="str">
        <f t="shared" ca="1" si="10"/>
        <v>-50:00</v>
      </c>
      <c r="T33" s="4" t="str">
        <f t="shared" ca="1" si="4"/>
        <v/>
      </c>
      <c r="U33" s="4" t="str">
        <f t="shared" ca="1" si="5"/>
        <v>X</v>
      </c>
      <c r="V33" s="4" t="str">
        <f t="shared" ca="1" si="6"/>
        <v>X</v>
      </c>
      <c r="X33" s="4" t="str">
        <f t="shared" si="2"/>
        <v>Wed</v>
      </c>
      <c r="Z33" s="4" t="str">
        <f t="shared" si="7"/>
        <v>Jan 2019</v>
      </c>
      <c r="AB33" s="46">
        <f>IFERROR(INDEX('Intro &amp; Setup'!$J$24:$J$31, MATCH(AD33, 'Intro &amp; Setup'!$C$24:$C$31, 0)), AD33)</f>
        <v>43955</v>
      </c>
      <c r="AD33" s="46">
        <f t="shared" si="14"/>
        <v>43955</v>
      </c>
    </row>
    <row r="34" spans="1:30" x14ac:dyDescent="0.25">
      <c r="A34" s="25"/>
      <c r="B34" s="8">
        <f>IF(B33="", "", IF(B33+1&gt;'Intro &amp; Setup'!$AG$18, "", B33+1))</f>
        <v>43489</v>
      </c>
      <c r="C34" s="27"/>
      <c r="D34" s="82"/>
      <c r="E34" s="83"/>
      <c r="F34" s="84"/>
      <c r="G34" s="25"/>
      <c r="H34" s="89"/>
      <c r="I34" s="25"/>
      <c r="J34" s="19"/>
      <c r="K34" s="25"/>
      <c r="L34" s="22" t="str">
        <f t="shared" si="3"/>
        <v/>
      </c>
      <c r="M34" s="25"/>
      <c r="N34" s="64">
        <f ca="1">IF($U34="", "", IF($H34=$S$3, 0, IFERROR(INDEX('Intro &amp; Setup'!$W$24:$W$31, MATCH($X34, 'Intro &amp; Setup'!$BM$20:$BM$27, 0)), "")))</f>
        <v>0.33333333333333331</v>
      </c>
      <c r="O34" s="25"/>
      <c r="Q34" s="56">
        <f t="shared" ca="1" si="8"/>
        <v>3.2500000000000009</v>
      </c>
      <c r="R34" s="57">
        <f t="shared" ca="1" si="9"/>
        <v>5.6666666666666652</v>
      </c>
      <c r="S34" s="58" t="str">
        <f t="shared" ca="1" si="10"/>
        <v>-58:00</v>
      </c>
      <c r="T34" s="4" t="str">
        <f t="shared" ca="1" si="4"/>
        <v/>
      </c>
      <c r="U34" s="4" t="str">
        <f t="shared" ca="1" si="5"/>
        <v>X</v>
      </c>
      <c r="V34" s="4" t="str">
        <f t="shared" ca="1" si="6"/>
        <v>X</v>
      </c>
      <c r="X34" s="4" t="str">
        <f t="shared" si="2"/>
        <v>Thu</v>
      </c>
      <c r="Z34" s="4" t="str">
        <f t="shared" si="7"/>
        <v>Jan 2019</v>
      </c>
      <c r="AB34" s="46">
        <f>IFERROR(INDEX('Intro &amp; Setup'!$J$24:$J$31, MATCH(AD34, 'Intro &amp; Setup'!$C$24:$C$31, 0)), AD34)</f>
        <v>43976</v>
      </c>
      <c r="AD34" s="46">
        <f t="shared" si="14"/>
        <v>43976</v>
      </c>
    </row>
    <row r="35" spans="1:30" x14ac:dyDescent="0.25">
      <c r="A35" s="25"/>
      <c r="B35" s="8">
        <f>IF(B34="", "", IF(B34+1&gt;'Intro &amp; Setup'!$AG$18, "", B34+1))</f>
        <v>43490</v>
      </c>
      <c r="C35" s="27"/>
      <c r="D35" s="82"/>
      <c r="E35" s="83"/>
      <c r="F35" s="84"/>
      <c r="G35" s="25"/>
      <c r="H35" s="89"/>
      <c r="I35" s="25"/>
      <c r="J35" s="19"/>
      <c r="K35" s="25"/>
      <c r="L35" s="22" t="str">
        <f t="shared" si="3"/>
        <v/>
      </c>
      <c r="M35" s="25"/>
      <c r="N35" s="64">
        <f ca="1">IF($U35="", "", IF($H35=$S$3, 0, IFERROR(INDEX('Intro &amp; Setup'!$W$24:$W$31, MATCH($X35, 'Intro &amp; Setup'!$BM$20:$BM$27, 0)), "")))</f>
        <v>0.33333333333333331</v>
      </c>
      <c r="O35" s="25"/>
      <c r="Q35" s="56">
        <f t="shared" ca="1" si="8"/>
        <v>3.2500000000000009</v>
      </c>
      <c r="R35" s="57">
        <f t="shared" ca="1" si="9"/>
        <v>5.9999999999999982</v>
      </c>
      <c r="S35" s="58" t="str">
        <f t="shared" ca="1" si="10"/>
        <v>-66:00</v>
      </c>
      <c r="T35" s="4" t="str">
        <f t="shared" ca="1" si="4"/>
        <v/>
      </c>
      <c r="U35" s="4" t="str">
        <f t="shared" ca="1" si="5"/>
        <v>X</v>
      </c>
      <c r="V35" s="4" t="str">
        <f t="shared" ca="1" si="6"/>
        <v>X</v>
      </c>
      <c r="X35" s="4" t="str">
        <f t="shared" si="2"/>
        <v>Fri</v>
      </c>
      <c r="Z35" s="4" t="str">
        <f t="shared" si="7"/>
        <v>Jan 2019</v>
      </c>
      <c r="AB35" s="46">
        <f>IFERROR(INDEX('Intro &amp; Setup'!$J$24:$J$31, MATCH(AD35, 'Intro &amp; Setup'!$C$24:$C$31, 0)), AD35)</f>
        <v>44074</v>
      </c>
      <c r="AD35" s="46">
        <f t="shared" si="14"/>
        <v>44074</v>
      </c>
    </row>
    <row r="36" spans="1:30" x14ac:dyDescent="0.25">
      <c r="A36" s="25"/>
      <c r="B36" s="8">
        <f>IF(B35="", "", IF(B35+1&gt;'Intro &amp; Setup'!$AG$18, "", B35+1))</f>
        <v>43491</v>
      </c>
      <c r="C36" s="27"/>
      <c r="D36" s="82"/>
      <c r="E36" s="83"/>
      <c r="F36" s="84"/>
      <c r="G36" s="25"/>
      <c r="H36" s="89"/>
      <c r="I36" s="25"/>
      <c r="J36" s="19"/>
      <c r="K36" s="25"/>
      <c r="L36" s="22" t="str">
        <f t="shared" si="3"/>
        <v/>
      </c>
      <c r="M36" s="25"/>
      <c r="N36" s="64">
        <f ca="1">IF($U36="", "", IF($H36=$S$3, 0, IFERROR(INDEX('Intro &amp; Setup'!$W$24:$W$31, MATCH($X36, 'Intro &amp; Setup'!$BM$20:$BM$27, 0)), "")))</f>
        <v>0</v>
      </c>
      <c r="O36" s="25"/>
      <c r="Q36" s="56">
        <f t="shared" ca="1" si="8"/>
        <v>3.2500000000000009</v>
      </c>
      <c r="R36" s="57">
        <f t="shared" ca="1" si="9"/>
        <v>5.9999999999999982</v>
      </c>
      <c r="S36" s="58" t="str">
        <f t="shared" ca="1" si="10"/>
        <v>-66:00</v>
      </c>
      <c r="T36" s="4" t="str">
        <f t="shared" ca="1" si="4"/>
        <v/>
      </c>
      <c r="U36" s="4" t="str">
        <f t="shared" ca="1" si="5"/>
        <v>X</v>
      </c>
      <c r="V36" s="4" t="str">
        <f t="shared" ca="1" si="6"/>
        <v/>
      </c>
      <c r="X36" s="4" t="str">
        <f t="shared" si="2"/>
        <v>Sat</v>
      </c>
      <c r="Z36" s="4" t="str">
        <f t="shared" si="7"/>
        <v>Jan 2019</v>
      </c>
      <c r="AB36" s="46">
        <f>IFERROR(INDEX('Intro &amp; Setup'!$J$24:$J$31, MATCH(AD36, 'Intro &amp; Setup'!$C$24:$C$31, 0)), AD36)</f>
        <v>44190</v>
      </c>
      <c r="AD36" s="46">
        <f t="shared" si="14"/>
        <v>44190</v>
      </c>
    </row>
    <row r="37" spans="1:30" x14ac:dyDescent="0.25">
      <c r="A37" s="25"/>
      <c r="B37" s="8">
        <f>IF(B36="", "", IF(B36+1&gt;'Intro &amp; Setup'!$AG$18, "", B36+1))</f>
        <v>43492</v>
      </c>
      <c r="C37" s="27"/>
      <c r="D37" s="82"/>
      <c r="E37" s="83"/>
      <c r="F37" s="84"/>
      <c r="G37" s="25"/>
      <c r="H37" s="89"/>
      <c r="I37" s="25"/>
      <c r="J37" s="19"/>
      <c r="K37" s="25"/>
      <c r="L37" s="22" t="str">
        <f t="shared" si="3"/>
        <v/>
      </c>
      <c r="M37" s="25"/>
      <c r="N37" s="64">
        <f ca="1">IF($U37="", "", IF($H37=$S$3, 0, IFERROR(INDEX('Intro &amp; Setup'!$W$24:$W$31, MATCH($X37, 'Intro &amp; Setup'!$BM$20:$BM$27, 0)), "")))</f>
        <v>0</v>
      </c>
      <c r="O37" s="25"/>
      <c r="Q37" s="56">
        <f t="shared" ca="1" si="8"/>
        <v>3.2500000000000009</v>
      </c>
      <c r="R37" s="57">
        <f t="shared" ca="1" si="9"/>
        <v>5.9999999999999982</v>
      </c>
      <c r="S37" s="58" t="str">
        <f t="shared" ca="1" si="10"/>
        <v>-66:00</v>
      </c>
      <c r="T37" s="4" t="str">
        <f t="shared" ca="1" si="4"/>
        <v/>
      </c>
      <c r="U37" s="4" t="str">
        <f t="shared" ca="1" si="5"/>
        <v>X</v>
      </c>
      <c r="V37" s="4" t="str">
        <f t="shared" ca="1" si="6"/>
        <v/>
      </c>
      <c r="X37" s="4" t="str">
        <f t="shared" si="2"/>
        <v>Sun</v>
      </c>
      <c r="Z37" s="4" t="str">
        <f t="shared" si="7"/>
        <v>Jan 2019</v>
      </c>
      <c r="AB37" s="47">
        <f>IFERROR(INDEX('Intro &amp; Setup'!$J$24:$J$31, MATCH(AD37, 'Intro &amp; Setup'!$C$24:$C$31, 0)), AD37)</f>
        <v>44193</v>
      </c>
      <c r="AD37" s="47">
        <f t="shared" si="14"/>
        <v>44193</v>
      </c>
    </row>
    <row r="38" spans="1:30" x14ac:dyDescent="0.25">
      <c r="A38" s="25"/>
      <c r="B38" s="8">
        <f>IF(B37="", "", IF(B37+1&gt;'Intro &amp; Setup'!$AG$18, "", B37+1))</f>
        <v>43493</v>
      </c>
      <c r="C38" s="27"/>
      <c r="D38" s="82"/>
      <c r="E38" s="83"/>
      <c r="F38" s="84"/>
      <c r="G38" s="25"/>
      <c r="H38" s="89"/>
      <c r="I38" s="25"/>
      <c r="J38" s="19"/>
      <c r="K38" s="25"/>
      <c r="L38" s="22" t="str">
        <f t="shared" si="3"/>
        <v/>
      </c>
      <c r="M38" s="25"/>
      <c r="N38" s="64">
        <f ca="1">IF($U38="", "", IF($H38=$S$3, 0, IFERROR(INDEX('Intro &amp; Setup'!$W$24:$W$31, MATCH($X38, 'Intro &amp; Setup'!$BM$20:$BM$27, 0)), "")))</f>
        <v>0.33333333333333331</v>
      </c>
      <c r="O38" s="25"/>
      <c r="Q38" s="56">
        <f t="shared" ca="1" si="8"/>
        <v>3.2500000000000009</v>
      </c>
      <c r="R38" s="57">
        <f t="shared" ca="1" si="9"/>
        <v>6.3333333333333313</v>
      </c>
      <c r="S38" s="58" t="str">
        <f t="shared" ca="1" si="10"/>
        <v>-74:00</v>
      </c>
      <c r="T38" s="4" t="str">
        <f t="shared" ca="1" si="4"/>
        <v/>
      </c>
      <c r="U38" s="4" t="str">
        <f t="shared" ca="1" si="5"/>
        <v>X</v>
      </c>
      <c r="V38" s="4" t="str">
        <f t="shared" ca="1" si="6"/>
        <v>X</v>
      </c>
      <c r="X38" s="4" t="str">
        <f t="shared" si="2"/>
        <v>Mon</v>
      </c>
      <c r="Z38" s="4" t="str">
        <f t="shared" si="7"/>
        <v>Jan 2019</v>
      </c>
      <c r="AD38" s="44"/>
    </row>
    <row r="39" spans="1:30" x14ac:dyDescent="0.25">
      <c r="A39" s="25"/>
      <c r="B39" s="8">
        <f>IF(B38="", "", IF(B38+1&gt;'Intro &amp; Setup'!$AG$18, "", B38+1))</f>
        <v>43494</v>
      </c>
      <c r="C39" s="27"/>
      <c r="D39" s="82"/>
      <c r="E39" s="83"/>
      <c r="F39" s="84"/>
      <c r="G39" s="25"/>
      <c r="H39" s="89"/>
      <c r="I39" s="25"/>
      <c r="J39" s="19"/>
      <c r="K39" s="25"/>
      <c r="L39" s="22" t="str">
        <f t="shared" si="3"/>
        <v/>
      </c>
      <c r="M39" s="25"/>
      <c r="N39" s="64">
        <f ca="1">IF($U39="", "", IF($H39=$S$3, 0, IFERROR(INDEX('Intro &amp; Setup'!$W$24:$W$31, MATCH($X39, 'Intro &amp; Setup'!$BM$20:$BM$27, 0)), "")))</f>
        <v>0.33333333333333331</v>
      </c>
      <c r="O39" s="25"/>
      <c r="Q39" s="56">
        <f t="shared" ca="1" si="8"/>
        <v>3.2500000000000009</v>
      </c>
      <c r="R39" s="57">
        <f t="shared" ca="1" si="9"/>
        <v>6.6666666666666643</v>
      </c>
      <c r="S39" s="58" t="str">
        <f t="shared" ca="1" si="10"/>
        <v>-82:00</v>
      </c>
      <c r="T39" s="4" t="str">
        <f t="shared" ca="1" si="4"/>
        <v/>
      </c>
      <c r="U39" s="4" t="str">
        <f t="shared" ca="1" si="5"/>
        <v>X</v>
      </c>
      <c r="V39" s="4" t="str">
        <f t="shared" ca="1" si="6"/>
        <v>X</v>
      </c>
      <c r="X39" s="4" t="str">
        <f t="shared" si="2"/>
        <v>Tue</v>
      </c>
      <c r="Z39" s="4" t="str">
        <f t="shared" si="7"/>
        <v>Jan 2019</v>
      </c>
      <c r="AD39" s="44"/>
    </row>
    <row r="40" spans="1:30" x14ac:dyDescent="0.25">
      <c r="A40" s="25"/>
      <c r="B40" s="8">
        <f>IF(B39="", "", IF(B39+1&gt;'Intro &amp; Setup'!$AG$18, "", B39+1))</f>
        <v>43495</v>
      </c>
      <c r="C40" s="27"/>
      <c r="D40" s="82"/>
      <c r="E40" s="83"/>
      <c r="F40" s="84"/>
      <c r="G40" s="25"/>
      <c r="H40" s="89"/>
      <c r="I40" s="25"/>
      <c r="J40" s="19"/>
      <c r="K40" s="25"/>
      <c r="L40" s="22" t="str">
        <f t="shared" si="3"/>
        <v/>
      </c>
      <c r="M40" s="25"/>
      <c r="N40" s="64">
        <f ca="1">IF($U40="", "", IF($H40=$S$3, 0, IFERROR(INDEX('Intro &amp; Setup'!$W$24:$W$31, MATCH($X40, 'Intro &amp; Setup'!$BM$20:$BM$27, 0)), "")))</f>
        <v>0.33333333333333331</v>
      </c>
      <c r="O40" s="25"/>
      <c r="Q40" s="56">
        <f t="shared" ca="1" si="8"/>
        <v>3.2500000000000009</v>
      </c>
      <c r="R40" s="57">
        <f t="shared" ca="1" si="9"/>
        <v>6.9999999999999973</v>
      </c>
      <c r="S40" s="58" t="str">
        <f t="shared" ca="1" si="10"/>
        <v>-90:00</v>
      </c>
      <c r="T40" s="4" t="str">
        <f t="shared" ca="1" si="4"/>
        <v/>
      </c>
      <c r="U40" s="4" t="str">
        <f t="shared" ca="1" si="5"/>
        <v>X</v>
      </c>
      <c r="V40" s="4" t="str">
        <f t="shared" ca="1" si="6"/>
        <v>X</v>
      </c>
      <c r="X40" s="4" t="str">
        <f t="shared" si="2"/>
        <v>Wed</v>
      </c>
      <c r="Z40" s="4" t="str">
        <f t="shared" si="7"/>
        <v>Jan 2019</v>
      </c>
      <c r="AD40" s="44"/>
    </row>
    <row r="41" spans="1:30" x14ac:dyDescent="0.25">
      <c r="A41" s="25"/>
      <c r="B41" s="8">
        <f>IF(B40="", "", IF(B40+1&gt;'Intro &amp; Setup'!$AG$18, "", B40+1))</f>
        <v>43496</v>
      </c>
      <c r="C41" s="27"/>
      <c r="D41" s="82"/>
      <c r="E41" s="83"/>
      <c r="F41" s="84"/>
      <c r="G41" s="25"/>
      <c r="H41" s="89"/>
      <c r="I41" s="25"/>
      <c r="J41" s="19"/>
      <c r="K41" s="25"/>
      <c r="L41" s="22" t="str">
        <f t="shared" si="3"/>
        <v/>
      </c>
      <c r="M41" s="25"/>
      <c r="N41" s="64">
        <f ca="1">IF($U41="", "", IF($H41=$S$3, 0, IFERROR(INDEX('Intro &amp; Setup'!$W$24:$W$31, MATCH($X41, 'Intro &amp; Setup'!$BM$20:$BM$27, 0)), "")))</f>
        <v>0.33333333333333331</v>
      </c>
      <c r="O41" s="25"/>
      <c r="Q41" s="56">
        <f t="shared" ca="1" si="8"/>
        <v>3.2500000000000009</v>
      </c>
      <c r="R41" s="57">
        <f t="shared" ca="1" si="9"/>
        <v>7.3333333333333304</v>
      </c>
      <c r="S41" s="58" t="str">
        <f t="shared" ca="1" si="10"/>
        <v>-98:00</v>
      </c>
      <c r="T41" s="4" t="str">
        <f t="shared" ca="1" si="4"/>
        <v/>
      </c>
      <c r="U41" s="4" t="str">
        <f t="shared" ca="1" si="5"/>
        <v>X</v>
      </c>
      <c r="V41" s="4" t="str">
        <f t="shared" ca="1" si="6"/>
        <v>X</v>
      </c>
      <c r="X41" s="4" t="str">
        <f t="shared" si="2"/>
        <v>Thu</v>
      </c>
      <c r="Z41" s="4" t="str">
        <f t="shared" si="7"/>
        <v>Jan 2019</v>
      </c>
    </row>
    <row r="42" spans="1:30" x14ac:dyDescent="0.25">
      <c r="A42" s="25"/>
      <c r="B42" s="8">
        <f>IF(B41="", "", IF(B41+1&gt;'Intro &amp; Setup'!$AG$18, "", B41+1))</f>
        <v>43497</v>
      </c>
      <c r="C42" s="27"/>
      <c r="D42" s="82"/>
      <c r="E42" s="83"/>
      <c r="F42" s="84"/>
      <c r="G42" s="25"/>
      <c r="H42" s="89"/>
      <c r="I42" s="25"/>
      <c r="J42" s="19"/>
      <c r="K42" s="25"/>
      <c r="L42" s="22" t="str">
        <f t="shared" si="3"/>
        <v/>
      </c>
      <c r="M42" s="25"/>
      <c r="N42" s="64">
        <f ca="1">IF($U42="", "", IF($H42=$S$3, 0, IFERROR(INDEX('Intro &amp; Setup'!$W$24:$W$31, MATCH($X42, 'Intro &amp; Setup'!$BM$20:$BM$27, 0)), "")))</f>
        <v>0.33333333333333331</v>
      </c>
      <c r="O42" s="25"/>
      <c r="Q42" s="56">
        <f t="shared" ca="1" si="8"/>
        <v>3.2500000000000009</v>
      </c>
      <c r="R42" s="57">
        <f t="shared" ca="1" si="9"/>
        <v>7.6666666666666634</v>
      </c>
      <c r="S42" s="58" t="str">
        <f t="shared" ca="1" si="10"/>
        <v>-106:00</v>
      </c>
      <c r="T42" s="4" t="str">
        <f t="shared" ca="1" si="4"/>
        <v/>
      </c>
      <c r="U42" s="4" t="str">
        <f t="shared" ca="1" si="5"/>
        <v>X</v>
      </c>
      <c r="V42" s="4" t="str">
        <f t="shared" ca="1" si="6"/>
        <v>X</v>
      </c>
      <c r="X42" s="4" t="str">
        <f t="shared" si="2"/>
        <v>Fri</v>
      </c>
      <c r="Z42" s="4" t="str">
        <f t="shared" si="7"/>
        <v>Feb 2019</v>
      </c>
    </row>
    <row r="43" spans="1:30" x14ac:dyDescent="0.25">
      <c r="A43" s="25"/>
      <c r="B43" s="8">
        <f>IF(B42="", "", IF(B42+1&gt;'Intro &amp; Setup'!$AG$18, "", B42+1))</f>
        <v>43498</v>
      </c>
      <c r="C43" s="27"/>
      <c r="D43" s="82"/>
      <c r="E43" s="83"/>
      <c r="F43" s="84"/>
      <c r="G43" s="25"/>
      <c r="H43" s="89"/>
      <c r="I43" s="25"/>
      <c r="J43" s="19"/>
      <c r="K43" s="25"/>
      <c r="L43" s="22" t="str">
        <f t="shared" si="3"/>
        <v/>
      </c>
      <c r="M43" s="25"/>
      <c r="N43" s="64">
        <f ca="1">IF($U43="", "", IF($H43=$S$3, 0, IFERROR(INDEX('Intro &amp; Setup'!$W$24:$W$31, MATCH($X43, 'Intro &amp; Setup'!$BM$20:$BM$27, 0)), "")))</f>
        <v>0</v>
      </c>
      <c r="O43" s="25"/>
      <c r="Q43" s="56">
        <f t="shared" ca="1" si="8"/>
        <v>3.2500000000000009</v>
      </c>
      <c r="R43" s="57">
        <f t="shared" ca="1" si="9"/>
        <v>7.6666666666666634</v>
      </c>
      <c r="S43" s="58" t="str">
        <f t="shared" ca="1" si="10"/>
        <v>-106:00</v>
      </c>
      <c r="T43" s="4" t="str">
        <f t="shared" ca="1" si="4"/>
        <v/>
      </c>
      <c r="U43" s="4" t="str">
        <f t="shared" ca="1" si="5"/>
        <v>X</v>
      </c>
      <c r="V43" s="4" t="str">
        <f t="shared" ca="1" si="6"/>
        <v/>
      </c>
      <c r="X43" s="4" t="str">
        <f t="shared" si="2"/>
        <v>Sat</v>
      </c>
      <c r="Z43" s="4" t="str">
        <f t="shared" si="7"/>
        <v>Feb 2019</v>
      </c>
    </row>
    <row r="44" spans="1:30" x14ac:dyDescent="0.25">
      <c r="A44" s="25"/>
      <c r="B44" s="8">
        <f>IF(B43="", "", IF(B43+1&gt;'Intro &amp; Setup'!$AG$18, "", B43+1))</f>
        <v>43499</v>
      </c>
      <c r="C44" s="27"/>
      <c r="D44" s="82"/>
      <c r="E44" s="83"/>
      <c r="F44" s="84"/>
      <c r="G44" s="25"/>
      <c r="H44" s="89"/>
      <c r="I44" s="25"/>
      <c r="J44" s="19"/>
      <c r="K44" s="25"/>
      <c r="L44" s="22" t="str">
        <f t="shared" si="3"/>
        <v/>
      </c>
      <c r="M44" s="25"/>
      <c r="N44" s="64">
        <f ca="1">IF($U44="", "", IF($H44=$S$3, 0, IFERROR(INDEX('Intro &amp; Setup'!$W$24:$W$31, MATCH($X44, 'Intro &amp; Setup'!$BM$20:$BM$27, 0)), "")))</f>
        <v>0</v>
      </c>
      <c r="O44" s="25"/>
      <c r="Q44" s="56">
        <f t="shared" ca="1" si="8"/>
        <v>3.2500000000000009</v>
      </c>
      <c r="R44" s="57">
        <f t="shared" ca="1" si="9"/>
        <v>7.6666666666666634</v>
      </c>
      <c r="S44" s="58" t="str">
        <f t="shared" ca="1" si="10"/>
        <v>-106:00</v>
      </c>
      <c r="T44" s="4" t="str">
        <f t="shared" ca="1" si="4"/>
        <v/>
      </c>
      <c r="U44" s="4" t="str">
        <f t="shared" ca="1" si="5"/>
        <v>X</v>
      </c>
      <c r="V44" s="4" t="str">
        <f t="shared" ca="1" si="6"/>
        <v/>
      </c>
      <c r="X44" s="4" t="str">
        <f t="shared" si="2"/>
        <v>Sun</v>
      </c>
      <c r="Z44" s="4" t="str">
        <f t="shared" si="7"/>
        <v>Feb 2019</v>
      </c>
    </row>
    <row r="45" spans="1:30" x14ac:dyDescent="0.25">
      <c r="A45" s="25"/>
      <c r="B45" s="8">
        <f>IF(B44="", "", IF(B44+1&gt;'Intro &amp; Setup'!$AG$18, "", B44+1))</f>
        <v>43500</v>
      </c>
      <c r="C45" s="27"/>
      <c r="D45" s="82"/>
      <c r="E45" s="83"/>
      <c r="F45" s="84"/>
      <c r="G45" s="25"/>
      <c r="H45" s="89"/>
      <c r="I45" s="25"/>
      <c r="J45" s="19"/>
      <c r="K45" s="25"/>
      <c r="L45" s="22" t="str">
        <f t="shared" si="3"/>
        <v/>
      </c>
      <c r="M45" s="25"/>
      <c r="N45" s="64">
        <f ca="1">IF($U45="", "", IF($H45=$S$3, 0, IFERROR(INDEX('Intro &amp; Setup'!$W$24:$W$31, MATCH($X45, 'Intro &amp; Setup'!$BM$20:$BM$27, 0)), "")))</f>
        <v>0.33333333333333331</v>
      </c>
      <c r="O45" s="25"/>
      <c r="Q45" s="56">
        <f t="shared" ca="1" si="8"/>
        <v>3.2500000000000009</v>
      </c>
      <c r="R45" s="57">
        <f t="shared" ca="1" si="9"/>
        <v>7.9999999999999964</v>
      </c>
      <c r="S45" s="58" t="str">
        <f t="shared" ca="1" si="10"/>
        <v>-114:00</v>
      </c>
      <c r="T45" s="4" t="str">
        <f t="shared" ca="1" si="4"/>
        <v/>
      </c>
      <c r="U45" s="4" t="str">
        <f t="shared" ca="1" si="5"/>
        <v>X</v>
      </c>
      <c r="V45" s="4" t="str">
        <f t="shared" ca="1" si="6"/>
        <v>X</v>
      </c>
      <c r="X45" s="4" t="str">
        <f t="shared" si="2"/>
        <v>Mon</v>
      </c>
      <c r="Z45" s="4" t="str">
        <f t="shared" si="7"/>
        <v>Feb 2019</v>
      </c>
    </row>
    <row r="46" spans="1:30" x14ac:dyDescent="0.25">
      <c r="A46" s="25"/>
      <c r="B46" s="8">
        <f>IF(B45="", "", IF(B45+1&gt;'Intro &amp; Setup'!$AG$18, "", B45+1))</f>
        <v>43501</v>
      </c>
      <c r="C46" s="27"/>
      <c r="D46" s="82"/>
      <c r="E46" s="83"/>
      <c r="F46" s="84"/>
      <c r="G46" s="25"/>
      <c r="H46" s="89"/>
      <c r="I46" s="25"/>
      <c r="J46" s="19"/>
      <c r="K46" s="25"/>
      <c r="L46" s="22" t="str">
        <f t="shared" si="3"/>
        <v/>
      </c>
      <c r="M46" s="25"/>
      <c r="N46" s="64">
        <f ca="1">IF($U46="", "", IF($H46=$S$3, 0, IFERROR(INDEX('Intro &amp; Setup'!$W$24:$W$31, MATCH($X46, 'Intro &amp; Setup'!$BM$20:$BM$27, 0)), "")))</f>
        <v>0.33333333333333331</v>
      </c>
      <c r="O46" s="25"/>
      <c r="Q46" s="56">
        <f t="shared" ca="1" si="8"/>
        <v>3.2500000000000009</v>
      </c>
      <c r="R46" s="57">
        <f t="shared" ca="1" si="9"/>
        <v>8.3333333333333304</v>
      </c>
      <c r="S46" s="58" t="str">
        <f t="shared" ca="1" si="10"/>
        <v>-122:00</v>
      </c>
      <c r="T46" s="4" t="str">
        <f t="shared" ca="1" si="4"/>
        <v/>
      </c>
      <c r="U46" s="4" t="str">
        <f t="shared" ca="1" si="5"/>
        <v>X</v>
      </c>
      <c r="V46" s="4" t="str">
        <f t="shared" ca="1" si="6"/>
        <v>X</v>
      </c>
      <c r="X46" s="4" t="str">
        <f t="shared" si="2"/>
        <v>Tue</v>
      </c>
      <c r="Z46" s="4" t="str">
        <f t="shared" si="7"/>
        <v>Feb 2019</v>
      </c>
    </row>
    <row r="47" spans="1:30" x14ac:dyDescent="0.25">
      <c r="A47" s="25"/>
      <c r="B47" s="8">
        <f>IF(B46="", "", IF(B46+1&gt;'Intro &amp; Setup'!$AG$18, "", B46+1))</f>
        <v>43502</v>
      </c>
      <c r="C47" s="27"/>
      <c r="D47" s="82"/>
      <c r="E47" s="83"/>
      <c r="F47" s="84"/>
      <c r="G47" s="25"/>
      <c r="H47" s="89"/>
      <c r="I47" s="25"/>
      <c r="J47" s="19"/>
      <c r="K47" s="25"/>
      <c r="L47" s="22" t="str">
        <f t="shared" si="3"/>
        <v/>
      </c>
      <c r="M47" s="25"/>
      <c r="N47" s="64">
        <f ca="1">IF($U47="", "", IF($H47=$S$3, 0, IFERROR(INDEX('Intro &amp; Setup'!$W$24:$W$31, MATCH($X47, 'Intro &amp; Setup'!$BM$20:$BM$27, 0)), "")))</f>
        <v>0.33333333333333331</v>
      </c>
      <c r="O47" s="25"/>
      <c r="Q47" s="56">
        <f t="shared" ca="1" si="8"/>
        <v>3.2500000000000009</v>
      </c>
      <c r="R47" s="57">
        <f t="shared" ca="1" si="9"/>
        <v>8.6666666666666643</v>
      </c>
      <c r="S47" s="58" t="str">
        <f t="shared" ca="1" si="10"/>
        <v>-130:00</v>
      </c>
      <c r="T47" s="4" t="str">
        <f t="shared" ca="1" si="4"/>
        <v/>
      </c>
      <c r="U47" s="4" t="str">
        <f t="shared" ca="1" si="5"/>
        <v>X</v>
      </c>
      <c r="V47" s="4" t="str">
        <f t="shared" ca="1" si="6"/>
        <v>X</v>
      </c>
      <c r="X47" s="4" t="str">
        <f t="shared" si="2"/>
        <v>Wed</v>
      </c>
      <c r="Z47" s="4" t="str">
        <f t="shared" si="7"/>
        <v>Feb 2019</v>
      </c>
    </row>
    <row r="48" spans="1:30" x14ac:dyDescent="0.25">
      <c r="A48" s="25"/>
      <c r="B48" s="8">
        <f>IF(B47="", "", IF(B47+1&gt;'Intro &amp; Setup'!$AG$18, "", B47+1))</f>
        <v>43503</v>
      </c>
      <c r="C48" s="27"/>
      <c r="D48" s="82"/>
      <c r="E48" s="83"/>
      <c r="F48" s="84"/>
      <c r="G48" s="25"/>
      <c r="H48" s="89"/>
      <c r="I48" s="25"/>
      <c r="J48" s="19"/>
      <c r="K48" s="25"/>
      <c r="L48" s="22" t="str">
        <f t="shared" si="3"/>
        <v/>
      </c>
      <c r="M48" s="25"/>
      <c r="N48" s="64">
        <f ca="1">IF($U48="", "", IF($H48=$S$3, 0, IFERROR(INDEX('Intro &amp; Setup'!$W$24:$W$31, MATCH($X48, 'Intro &amp; Setup'!$BM$20:$BM$27, 0)), "")))</f>
        <v>0.33333333333333331</v>
      </c>
      <c r="O48" s="25"/>
      <c r="Q48" s="56">
        <f t="shared" ca="1" si="8"/>
        <v>3.2500000000000009</v>
      </c>
      <c r="R48" s="57">
        <f t="shared" ca="1" si="9"/>
        <v>8.9999999999999982</v>
      </c>
      <c r="S48" s="58" t="str">
        <f t="shared" ca="1" si="10"/>
        <v>-138:00</v>
      </c>
      <c r="T48" s="4" t="str">
        <f t="shared" ca="1" si="4"/>
        <v/>
      </c>
      <c r="U48" s="4" t="str">
        <f t="shared" ca="1" si="5"/>
        <v>X</v>
      </c>
      <c r="V48" s="4" t="str">
        <f t="shared" ca="1" si="6"/>
        <v>X</v>
      </c>
      <c r="X48" s="4" t="str">
        <f t="shared" si="2"/>
        <v>Thu</v>
      </c>
      <c r="Z48" s="4" t="str">
        <f t="shared" si="7"/>
        <v>Feb 2019</v>
      </c>
    </row>
    <row r="49" spans="1:26" x14ac:dyDescent="0.25">
      <c r="A49" s="25"/>
      <c r="B49" s="8">
        <f>IF(B48="", "", IF(B48+1&gt;'Intro &amp; Setup'!$AG$18, "", B48+1))</f>
        <v>43504</v>
      </c>
      <c r="C49" s="27"/>
      <c r="D49" s="82"/>
      <c r="E49" s="83"/>
      <c r="F49" s="84"/>
      <c r="G49" s="25"/>
      <c r="H49" s="89"/>
      <c r="I49" s="25"/>
      <c r="J49" s="19"/>
      <c r="K49" s="25"/>
      <c r="L49" s="22" t="str">
        <f t="shared" si="3"/>
        <v/>
      </c>
      <c r="M49" s="25"/>
      <c r="N49" s="64">
        <f ca="1">IF($U49="", "", IF($H49=$S$3, 0, IFERROR(INDEX('Intro &amp; Setup'!$W$24:$W$31, MATCH($X49, 'Intro &amp; Setup'!$BM$20:$BM$27, 0)), "")))</f>
        <v>0.33333333333333331</v>
      </c>
      <c r="O49" s="25"/>
      <c r="Q49" s="56">
        <f t="shared" ca="1" si="8"/>
        <v>3.2500000000000009</v>
      </c>
      <c r="R49" s="57">
        <f t="shared" ca="1" si="9"/>
        <v>9.3333333333333321</v>
      </c>
      <c r="S49" s="58" t="str">
        <f t="shared" ca="1" si="10"/>
        <v>-146:00</v>
      </c>
      <c r="T49" s="4" t="str">
        <f t="shared" ca="1" si="4"/>
        <v/>
      </c>
      <c r="U49" s="4" t="str">
        <f t="shared" ca="1" si="5"/>
        <v>X</v>
      </c>
      <c r="V49" s="4" t="str">
        <f t="shared" ca="1" si="6"/>
        <v>X</v>
      </c>
      <c r="X49" s="4" t="str">
        <f t="shared" si="2"/>
        <v>Fri</v>
      </c>
      <c r="Z49" s="4" t="str">
        <f t="shared" si="7"/>
        <v>Feb 2019</v>
      </c>
    </row>
    <row r="50" spans="1:26" x14ac:dyDescent="0.25">
      <c r="A50" s="25"/>
      <c r="B50" s="8">
        <f>IF(B49="", "", IF(B49+1&gt;'Intro &amp; Setup'!$AG$18, "", B49+1))</f>
        <v>43505</v>
      </c>
      <c r="C50" s="27"/>
      <c r="D50" s="82"/>
      <c r="E50" s="83"/>
      <c r="F50" s="84"/>
      <c r="G50" s="25"/>
      <c r="H50" s="89"/>
      <c r="I50" s="25"/>
      <c r="J50" s="19"/>
      <c r="K50" s="25"/>
      <c r="L50" s="22" t="str">
        <f t="shared" si="3"/>
        <v/>
      </c>
      <c r="M50" s="25"/>
      <c r="N50" s="64">
        <f ca="1">IF($U50="", "", IF($H50=$S$3, 0, IFERROR(INDEX('Intro &amp; Setup'!$W$24:$W$31, MATCH($X50, 'Intro &amp; Setup'!$BM$20:$BM$27, 0)), "")))</f>
        <v>0</v>
      </c>
      <c r="O50" s="25"/>
      <c r="Q50" s="56">
        <f t="shared" ca="1" si="8"/>
        <v>3.2500000000000009</v>
      </c>
      <c r="R50" s="57">
        <f t="shared" ca="1" si="9"/>
        <v>9.3333333333333321</v>
      </c>
      <c r="S50" s="58" t="str">
        <f t="shared" ca="1" si="10"/>
        <v>-146:00</v>
      </c>
      <c r="T50" s="4" t="str">
        <f t="shared" ca="1" si="4"/>
        <v/>
      </c>
      <c r="U50" s="4" t="str">
        <f t="shared" ca="1" si="5"/>
        <v>X</v>
      </c>
      <c r="V50" s="4" t="str">
        <f t="shared" ca="1" si="6"/>
        <v/>
      </c>
      <c r="X50" s="4" t="str">
        <f t="shared" si="2"/>
        <v>Sat</v>
      </c>
      <c r="Z50" s="4" t="str">
        <f t="shared" si="7"/>
        <v>Feb 2019</v>
      </c>
    </row>
    <row r="51" spans="1:26" x14ac:dyDescent="0.25">
      <c r="A51" s="25"/>
      <c r="B51" s="8">
        <f>IF(B50="", "", IF(B50+1&gt;'Intro &amp; Setup'!$AG$18, "", B50+1))</f>
        <v>43506</v>
      </c>
      <c r="C51" s="27"/>
      <c r="D51" s="82"/>
      <c r="E51" s="83"/>
      <c r="F51" s="84"/>
      <c r="G51" s="25"/>
      <c r="H51" s="89"/>
      <c r="I51" s="25"/>
      <c r="J51" s="19"/>
      <c r="K51" s="25"/>
      <c r="L51" s="22" t="str">
        <f t="shared" si="3"/>
        <v/>
      </c>
      <c r="M51" s="25"/>
      <c r="N51" s="64">
        <f ca="1">IF($U51="", "", IF($H51=$S$3, 0, IFERROR(INDEX('Intro &amp; Setup'!$W$24:$W$31, MATCH($X51, 'Intro &amp; Setup'!$BM$20:$BM$27, 0)), "")))</f>
        <v>0</v>
      </c>
      <c r="O51" s="25"/>
      <c r="Q51" s="56">
        <f t="shared" ca="1" si="8"/>
        <v>3.2500000000000009</v>
      </c>
      <c r="R51" s="57">
        <f t="shared" ca="1" si="9"/>
        <v>9.3333333333333321</v>
      </c>
      <c r="S51" s="58" t="str">
        <f t="shared" ca="1" si="10"/>
        <v>-146:00</v>
      </c>
      <c r="T51" s="4" t="str">
        <f t="shared" ca="1" si="4"/>
        <v/>
      </c>
      <c r="U51" s="4" t="str">
        <f t="shared" ca="1" si="5"/>
        <v>X</v>
      </c>
      <c r="V51" s="4" t="str">
        <f t="shared" ca="1" si="6"/>
        <v/>
      </c>
      <c r="X51" s="4" t="str">
        <f t="shared" si="2"/>
        <v>Sun</v>
      </c>
      <c r="Z51" s="4" t="str">
        <f t="shared" si="7"/>
        <v>Feb 2019</v>
      </c>
    </row>
    <row r="52" spans="1:26" x14ac:dyDescent="0.25">
      <c r="A52" s="25"/>
      <c r="B52" s="8">
        <f>IF(B51="", "", IF(B51+1&gt;'Intro &amp; Setup'!$AG$18, "", B51+1))</f>
        <v>43507</v>
      </c>
      <c r="C52" s="27"/>
      <c r="D52" s="82"/>
      <c r="E52" s="83"/>
      <c r="F52" s="84"/>
      <c r="G52" s="25"/>
      <c r="H52" s="89"/>
      <c r="I52" s="25"/>
      <c r="J52" s="19"/>
      <c r="K52" s="25"/>
      <c r="L52" s="22" t="str">
        <f t="shared" si="3"/>
        <v/>
      </c>
      <c r="M52" s="25"/>
      <c r="N52" s="64">
        <f ca="1">IF($U52="", "", IF($H52=$S$3, 0, IFERROR(INDEX('Intro &amp; Setup'!$W$24:$W$31, MATCH($X52, 'Intro &amp; Setup'!$BM$20:$BM$27, 0)), "")))</f>
        <v>0.33333333333333331</v>
      </c>
      <c r="O52" s="25"/>
      <c r="Q52" s="56">
        <f t="shared" ca="1" si="8"/>
        <v>3.2500000000000009</v>
      </c>
      <c r="R52" s="57">
        <f t="shared" ca="1" si="9"/>
        <v>9.6666666666666661</v>
      </c>
      <c r="S52" s="58" t="str">
        <f t="shared" ca="1" si="10"/>
        <v>-154:00</v>
      </c>
      <c r="T52" s="4" t="str">
        <f t="shared" ca="1" si="4"/>
        <v/>
      </c>
      <c r="U52" s="4" t="str">
        <f t="shared" ca="1" si="5"/>
        <v>X</v>
      </c>
      <c r="V52" s="4" t="str">
        <f t="shared" ca="1" si="6"/>
        <v>X</v>
      </c>
      <c r="X52" s="4" t="str">
        <f t="shared" si="2"/>
        <v>Mon</v>
      </c>
      <c r="Z52" s="4" t="str">
        <f t="shared" si="7"/>
        <v>Feb 2019</v>
      </c>
    </row>
    <row r="53" spans="1:26" x14ac:dyDescent="0.25">
      <c r="A53" s="25"/>
      <c r="B53" s="8">
        <f>IF(B52="", "", IF(B52+1&gt;'Intro &amp; Setup'!$AG$18, "", B52+1))</f>
        <v>43508</v>
      </c>
      <c r="C53" s="27"/>
      <c r="D53" s="82"/>
      <c r="E53" s="83"/>
      <c r="F53" s="84"/>
      <c r="G53" s="25"/>
      <c r="H53" s="89"/>
      <c r="I53" s="25"/>
      <c r="J53" s="19"/>
      <c r="K53" s="25"/>
      <c r="L53" s="22" t="str">
        <f t="shared" si="3"/>
        <v/>
      </c>
      <c r="M53" s="25"/>
      <c r="N53" s="64">
        <f ca="1">IF($U53="", "", IF($H53=$S$3, 0, IFERROR(INDEX('Intro &amp; Setup'!$W$24:$W$31, MATCH($X53, 'Intro &amp; Setup'!$BM$20:$BM$27, 0)), "")))</f>
        <v>0.33333333333333331</v>
      </c>
      <c r="O53" s="25"/>
      <c r="Q53" s="56">
        <f t="shared" ca="1" si="8"/>
        <v>3.2500000000000009</v>
      </c>
      <c r="R53" s="57">
        <f t="shared" ca="1" si="9"/>
        <v>10</v>
      </c>
      <c r="S53" s="58" t="str">
        <f t="shared" ca="1" si="10"/>
        <v>-162:00</v>
      </c>
      <c r="T53" s="4" t="str">
        <f t="shared" ca="1" si="4"/>
        <v/>
      </c>
      <c r="U53" s="4" t="str">
        <f t="shared" ca="1" si="5"/>
        <v>X</v>
      </c>
      <c r="V53" s="4" t="str">
        <f t="shared" ca="1" si="6"/>
        <v>X</v>
      </c>
      <c r="X53" s="4" t="str">
        <f t="shared" si="2"/>
        <v>Tue</v>
      </c>
      <c r="Z53" s="4" t="str">
        <f t="shared" si="7"/>
        <v>Feb 2019</v>
      </c>
    </row>
    <row r="54" spans="1:26" x14ac:dyDescent="0.25">
      <c r="A54" s="25"/>
      <c r="B54" s="8">
        <f>IF(B53="", "", IF(B53+1&gt;'Intro &amp; Setup'!$AG$18, "", B53+1))</f>
        <v>43509</v>
      </c>
      <c r="C54" s="27"/>
      <c r="D54" s="82"/>
      <c r="E54" s="83"/>
      <c r="F54" s="84"/>
      <c r="G54" s="25"/>
      <c r="H54" s="89"/>
      <c r="I54" s="25"/>
      <c r="J54" s="19"/>
      <c r="K54" s="25"/>
      <c r="L54" s="22" t="str">
        <f t="shared" si="3"/>
        <v/>
      </c>
      <c r="M54" s="25"/>
      <c r="N54" s="64">
        <f ca="1">IF($U54="", "", IF($H54=$S$3, 0, IFERROR(INDEX('Intro &amp; Setup'!$W$24:$W$31, MATCH($X54, 'Intro &amp; Setup'!$BM$20:$BM$27, 0)), "")))</f>
        <v>0.33333333333333331</v>
      </c>
      <c r="O54" s="25"/>
      <c r="Q54" s="56">
        <f t="shared" ca="1" si="8"/>
        <v>3.2500000000000009</v>
      </c>
      <c r="R54" s="57">
        <f t="shared" ca="1" si="9"/>
        <v>10.333333333333334</v>
      </c>
      <c r="S54" s="58" t="str">
        <f t="shared" ca="1" si="10"/>
        <v>-170:00</v>
      </c>
      <c r="T54" s="4" t="str">
        <f t="shared" ca="1" si="4"/>
        <v/>
      </c>
      <c r="U54" s="4" t="str">
        <f t="shared" ca="1" si="5"/>
        <v>X</v>
      </c>
      <c r="V54" s="4" t="str">
        <f t="shared" ca="1" si="6"/>
        <v>X</v>
      </c>
      <c r="X54" s="4" t="str">
        <f t="shared" si="2"/>
        <v>Wed</v>
      </c>
      <c r="Z54" s="4" t="str">
        <f t="shared" si="7"/>
        <v>Feb 2019</v>
      </c>
    </row>
    <row r="55" spans="1:26" x14ac:dyDescent="0.25">
      <c r="A55" s="25"/>
      <c r="B55" s="8">
        <f>IF(B54="", "", IF(B54+1&gt;'Intro &amp; Setup'!$AG$18, "", B54+1))</f>
        <v>43510</v>
      </c>
      <c r="C55" s="27"/>
      <c r="D55" s="82"/>
      <c r="E55" s="83"/>
      <c r="F55" s="84"/>
      <c r="G55" s="25"/>
      <c r="H55" s="89"/>
      <c r="I55" s="25"/>
      <c r="J55" s="19"/>
      <c r="K55" s="25"/>
      <c r="L55" s="22" t="str">
        <f t="shared" si="3"/>
        <v/>
      </c>
      <c r="M55" s="25"/>
      <c r="N55" s="64">
        <f ca="1">IF($U55="", "", IF($H55=$S$3, 0, IFERROR(INDEX('Intro &amp; Setup'!$W$24:$W$31, MATCH($X55, 'Intro &amp; Setup'!$BM$20:$BM$27, 0)), "")))</f>
        <v>0.33333333333333331</v>
      </c>
      <c r="O55" s="25"/>
      <c r="Q55" s="56">
        <f t="shared" ca="1" si="8"/>
        <v>3.2500000000000009</v>
      </c>
      <c r="R55" s="57">
        <f t="shared" ca="1" si="9"/>
        <v>10.666666666666668</v>
      </c>
      <c r="S55" s="58" t="str">
        <f t="shared" ca="1" si="10"/>
        <v>-178:00</v>
      </c>
      <c r="T55" s="4" t="str">
        <f t="shared" ca="1" si="4"/>
        <v/>
      </c>
      <c r="U55" s="4" t="str">
        <f t="shared" ca="1" si="5"/>
        <v>X</v>
      </c>
      <c r="V55" s="4" t="str">
        <f t="shared" ca="1" si="6"/>
        <v>X</v>
      </c>
      <c r="X55" s="4" t="str">
        <f t="shared" si="2"/>
        <v>Thu</v>
      </c>
      <c r="Z55" s="4" t="str">
        <f t="shared" si="7"/>
        <v>Feb 2019</v>
      </c>
    </row>
    <row r="56" spans="1:26" x14ac:dyDescent="0.25">
      <c r="A56" s="25"/>
      <c r="B56" s="8">
        <f>IF(B55="", "", IF(B55+1&gt;'Intro &amp; Setup'!$AG$18, "", B55+1))</f>
        <v>43511</v>
      </c>
      <c r="C56" s="27"/>
      <c r="D56" s="82"/>
      <c r="E56" s="83"/>
      <c r="F56" s="84"/>
      <c r="G56" s="25"/>
      <c r="H56" s="89"/>
      <c r="I56" s="25"/>
      <c r="J56" s="19"/>
      <c r="K56" s="25"/>
      <c r="L56" s="22" t="str">
        <f t="shared" si="3"/>
        <v/>
      </c>
      <c r="M56" s="25"/>
      <c r="N56" s="64">
        <f ca="1">IF($U56="", "", IF($H56=$S$3, 0, IFERROR(INDEX('Intro &amp; Setup'!$W$24:$W$31, MATCH($X56, 'Intro &amp; Setup'!$BM$20:$BM$27, 0)), "")))</f>
        <v>0.33333333333333331</v>
      </c>
      <c r="O56" s="25"/>
      <c r="Q56" s="56">
        <f t="shared" ca="1" si="8"/>
        <v>3.2500000000000009</v>
      </c>
      <c r="R56" s="57">
        <f t="shared" ca="1" si="9"/>
        <v>11.000000000000002</v>
      </c>
      <c r="S56" s="58" t="str">
        <f t="shared" ca="1" si="10"/>
        <v>-186:00</v>
      </c>
      <c r="T56" s="4" t="str">
        <f t="shared" ca="1" si="4"/>
        <v/>
      </c>
      <c r="U56" s="4" t="str">
        <f t="shared" ca="1" si="5"/>
        <v>X</v>
      </c>
      <c r="V56" s="4" t="str">
        <f t="shared" ca="1" si="6"/>
        <v>X</v>
      </c>
      <c r="X56" s="4" t="str">
        <f t="shared" si="2"/>
        <v>Fri</v>
      </c>
      <c r="Z56" s="4" t="str">
        <f t="shared" si="7"/>
        <v>Feb 2019</v>
      </c>
    </row>
    <row r="57" spans="1:26" x14ac:dyDescent="0.25">
      <c r="A57" s="25"/>
      <c r="B57" s="8">
        <f>IF(B56="", "", IF(B56+1&gt;'Intro &amp; Setup'!$AG$18, "", B56+1))</f>
        <v>43512</v>
      </c>
      <c r="C57" s="27"/>
      <c r="D57" s="82"/>
      <c r="E57" s="83"/>
      <c r="F57" s="84"/>
      <c r="G57" s="25"/>
      <c r="H57" s="89"/>
      <c r="I57" s="25"/>
      <c r="J57" s="19"/>
      <c r="K57" s="25"/>
      <c r="L57" s="22" t="str">
        <f t="shared" si="3"/>
        <v/>
      </c>
      <c r="M57" s="25"/>
      <c r="N57" s="64">
        <f ca="1">IF($U57="", "", IF($H57=$S$3, 0, IFERROR(INDEX('Intro &amp; Setup'!$W$24:$W$31, MATCH($X57, 'Intro &amp; Setup'!$BM$20:$BM$27, 0)), "")))</f>
        <v>0</v>
      </c>
      <c r="O57" s="25"/>
      <c r="Q57" s="56">
        <f t="shared" ca="1" si="8"/>
        <v>3.2500000000000009</v>
      </c>
      <c r="R57" s="57">
        <f t="shared" ca="1" si="9"/>
        <v>11.000000000000002</v>
      </c>
      <c r="S57" s="58" t="str">
        <f t="shared" ca="1" si="10"/>
        <v>-186:00</v>
      </c>
      <c r="T57" s="4" t="str">
        <f t="shared" ca="1" si="4"/>
        <v/>
      </c>
      <c r="U57" s="4" t="str">
        <f t="shared" ca="1" si="5"/>
        <v>X</v>
      </c>
      <c r="V57" s="4" t="str">
        <f t="shared" ca="1" si="6"/>
        <v/>
      </c>
      <c r="X57" s="4" t="str">
        <f t="shared" si="2"/>
        <v>Sat</v>
      </c>
      <c r="Z57" s="4" t="str">
        <f t="shared" si="7"/>
        <v>Feb 2019</v>
      </c>
    </row>
    <row r="58" spans="1:26" x14ac:dyDescent="0.25">
      <c r="A58" s="25"/>
      <c r="B58" s="8">
        <f>IF(B57="", "", IF(B57+1&gt;'Intro &amp; Setup'!$AG$18, "", B57+1))</f>
        <v>43513</v>
      </c>
      <c r="C58" s="27"/>
      <c r="D58" s="82"/>
      <c r="E58" s="83"/>
      <c r="F58" s="84"/>
      <c r="G58" s="25"/>
      <c r="H58" s="89"/>
      <c r="I58" s="25"/>
      <c r="J58" s="19"/>
      <c r="K58" s="25"/>
      <c r="L58" s="22" t="str">
        <f t="shared" si="3"/>
        <v/>
      </c>
      <c r="M58" s="25"/>
      <c r="N58" s="64">
        <f ca="1">IF($U58="", "", IF($H58=$S$3, 0, IFERROR(INDEX('Intro &amp; Setup'!$W$24:$W$31, MATCH($X58, 'Intro &amp; Setup'!$BM$20:$BM$27, 0)), "")))</f>
        <v>0</v>
      </c>
      <c r="O58" s="25"/>
      <c r="Q58" s="56">
        <f t="shared" ca="1" si="8"/>
        <v>3.2500000000000009</v>
      </c>
      <c r="R58" s="57">
        <f t="shared" ca="1" si="9"/>
        <v>11.000000000000002</v>
      </c>
      <c r="S58" s="58" t="str">
        <f t="shared" ca="1" si="10"/>
        <v>-186:00</v>
      </c>
      <c r="T58" s="4" t="str">
        <f t="shared" ca="1" si="4"/>
        <v/>
      </c>
      <c r="U58" s="4" t="str">
        <f t="shared" ca="1" si="5"/>
        <v>X</v>
      </c>
      <c r="V58" s="4" t="str">
        <f t="shared" ca="1" si="6"/>
        <v/>
      </c>
      <c r="X58" s="4" t="str">
        <f t="shared" si="2"/>
        <v>Sun</v>
      </c>
      <c r="Z58" s="4" t="str">
        <f t="shared" si="7"/>
        <v>Feb 2019</v>
      </c>
    </row>
    <row r="59" spans="1:26" x14ac:dyDescent="0.25">
      <c r="A59" s="25"/>
      <c r="B59" s="8">
        <f>IF(B58="", "", IF(B58+1&gt;'Intro &amp; Setup'!$AG$18, "", B58+1))</f>
        <v>43514</v>
      </c>
      <c r="C59" s="27"/>
      <c r="D59" s="82"/>
      <c r="E59" s="83"/>
      <c r="F59" s="84"/>
      <c r="G59" s="25"/>
      <c r="H59" s="89"/>
      <c r="I59" s="25"/>
      <c r="J59" s="19"/>
      <c r="K59" s="25"/>
      <c r="L59" s="22" t="str">
        <f t="shared" si="3"/>
        <v/>
      </c>
      <c r="M59" s="25"/>
      <c r="N59" s="64">
        <f ca="1">IF($U59="", "", IF($H59=$S$3, 0, IFERROR(INDEX('Intro &amp; Setup'!$W$24:$W$31, MATCH($X59, 'Intro &amp; Setup'!$BM$20:$BM$27, 0)), "")))</f>
        <v>0.33333333333333331</v>
      </c>
      <c r="O59" s="25"/>
      <c r="Q59" s="56">
        <f t="shared" ca="1" si="8"/>
        <v>3.2500000000000009</v>
      </c>
      <c r="R59" s="57">
        <f t="shared" ca="1" si="9"/>
        <v>11.333333333333336</v>
      </c>
      <c r="S59" s="58" t="str">
        <f t="shared" ca="1" si="10"/>
        <v>-194:00</v>
      </c>
      <c r="T59" s="4" t="str">
        <f t="shared" ca="1" si="4"/>
        <v/>
      </c>
      <c r="U59" s="4" t="str">
        <f t="shared" ca="1" si="5"/>
        <v>X</v>
      </c>
      <c r="V59" s="4" t="str">
        <f t="shared" ca="1" si="6"/>
        <v>X</v>
      </c>
      <c r="X59" s="4" t="str">
        <f t="shared" si="2"/>
        <v>Mon</v>
      </c>
      <c r="Z59" s="4" t="str">
        <f t="shared" si="7"/>
        <v>Feb 2019</v>
      </c>
    </row>
    <row r="60" spans="1:26" x14ac:dyDescent="0.25">
      <c r="A60" s="25"/>
      <c r="B60" s="8">
        <f>IF(B59="", "", IF(B59+1&gt;'Intro &amp; Setup'!$AG$18, "", B59+1))</f>
        <v>43515</v>
      </c>
      <c r="C60" s="27"/>
      <c r="D60" s="82"/>
      <c r="E60" s="83"/>
      <c r="F60" s="84"/>
      <c r="G60" s="25"/>
      <c r="H60" s="89"/>
      <c r="I60" s="25"/>
      <c r="J60" s="19"/>
      <c r="K60" s="25"/>
      <c r="L60" s="22" t="str">
        <f t="shared" si="3"/>
        <v/>
      </c>
      <c r="M60" s="25"/>
      <c r="N60" s="64">
        <f ca="1">IF($U60="", "", IF($H60=$S$3, 0, IFERROR(INDEX('Intro &amp; Setup'!$W$24:$W$31, MATCH($X60, 'Intro &amp; Setup'!$BM$20:$BM$27, 0)), "")))</f>
        <v>0.33333333333333331</v>
      </c>
      <c r="O60" s="25"/>
      <c r="Q60" s="56">
        <f t="shared" ca="1" si="8"/>
        <v>3.2500000000000009</v>
      </c>
      <c r="R60" s="57">
        <f t="shared" ca="1" si="9"/>
        <v>11.66666666666667</v>
      </c>
      <c r="S60" s="58" t="str">
        <f t="shared" ca="1" si="10"/>
        <v>-202:00</v>
      </c>
      <c r="T60" s="4" t="str">
        <f t="shared" ca="1" si="4"/>
        <v/>
      </c>
      <c r="U60" s="4" t="str">
        <f t="shared" ca="1" si="5"/>
        <v>X</v>
      </c>
      <c r="V60" s="4" t="str">
        <f t="shared" ca="1" si="6"/>
        <v>X</v>
      </c>
      <c r="X60" s="4" t="str">
        <f t="shared" si="2"/>
        <v>Tue</v>
      </c>
      <c r="Z60" s="4" t="str">
        <f t="shared" si="7"/>
        <v>Feb 2019</v>
      </c>
    </row>
    <row r="61" spans="1:26" x14ac:dyDescent="0.25">
      <c r="A61" s="25"/>
      <c r="B61" s="8">
        <f>IF(B60="", "", IF(B60+1&gt;'Intro &amp; Setup'!$AG$18, "", B60+1))</f>
        <v>43516</v>
      </c>
      <c r="C61" s="27"/>
      <c r="D61" s="82"/>
      <c r="E61" s="83"/>
      <c r="F61" s="84"/>
      <c r="G61" s="25"/>
      <c r="H61" s="89"/>
      <c r="I61" s="25"/>
      <c r="J61" s="19"/>
      <c r="K61" s="25"/>
      <c r="L61" s="22" t="str">
        <f t="shared" si="3"/>
        <v/>
      </c>
      <c r="M61" s="25"/>
      <c r="N61" s="64">
        <f ca="1">IF($U61="", "", IF($H61=$S$3, 0, IFERROR(INDEX('Intro &amp; Setup'!$W$24:$W$31, MATCH($X61, 'Intro &amp; Setup'!$BM$20:$BM$27, 0)), "")))</f>
        <v>0.33333333333333331</v>
      </c>
      <c r="O61" s="25"/>
      <c r="Q61" s="56">
        <f t="shared" ca="1" si="8"/>
        <v>3.2500000000000009</v>
      </c>
      <c r="R61" s="57">
        <f t="shared" ca="1" si="9"/>
        <v>12.000000000000004</v>
      </c>
      <c r="S61" s="58" t="str">
        <f t="shared" ca="1" si="10"/>
        <v>-210:00</v>
      </c>
      <c r="T61" s="4" t="str">
        <f t="shared" ca="1" si="4"/>
        <v/>
      </c>
      <c r="U61" s="4" t="str">
        <f t="shared" ca="1" si="5"/>
        <v>X</v>
      </c>
      <c r="V61" s="4" t="str">
        <f t="shared" ca="1" si="6"/>
        <v>X</v>
      </c>
      <c r="X61" s="4" t="str">
        <f t="shared" si="2"/>
        <v>Wed</v>
      </c>
      <c r="Z61" s="4" t="str">
        <f t="shared" si="7"/>
        <v>Feb 2019</v>
      </c>
    </row>
    <row r="62" spans="1:26" x14ac:dyDescent="0.25">
      <c r="A62" s="25"/>
      <c r="B62" s="8">
        <f>IF(B61="", "", IF(B61+1&gt;'Intro &amp; Setup'!$AG$18, "", B61+1))</f>
        <v>43517</v>
      </c>
      <c r="C62" s="27"/>
      <c r="D62" s="82"/>
      <c r="E62" s="83"/>
      <c r="F62" s="84"/>
      <c r="G62" s="25"/>
      <c r="H62" s="89"/>
      <c r="I62" s="25"/>
      <c r="J62" s="19"/>
      <c r="K62" s="25"/>
      <c r="L62" s="22" t="str">
        <f t="shared" si="3"/>
        <v/>
      </c>
      <c r="M62" s="25"/>
      <c r="N62" s="64">
        <f ca="1">IF($U62="", "", IF($H62=$S$3, 0, IFERROR(INDEX('Intro &amp; Setup'!$W$24:$W$31, MATCH($X62, 'Intro &amp; Setup'!$BM$20:$BM$27, 0)), "")))</f>
        <v>0.33333333333333331</v>
      </c>
      <c r="O62" s="25"/>
      <c r="Q62" s="56">
        <f t="shared" ca="1" si="8"/>
        <v>3.2500000000000009</v>
      </c>
      <c r="R62" s="57">
        <f t="shared" ca="1" si="9"/>
        <v>12.333333333333337</v>
      </c>
      <c r="S62" s="58" t="str">
        <f t="shared" ca="1" si="10"/>
        <v>-218:00</v>
      </c>
      <c r="T62" s="4" t="str">
        <f t="shared" ca="1" si="4"/>
        <v/>
      </c>
      <c r="U62" s="4" t="str">
        <f t="shared" ca="1" si="5"/>
        <v>X</v>
      </c>
      <c r="V62" s="4" t="str">
        <f t="shared" ca="1" si="6"/>
        <v>X</v>
      </c>
      <c r="X62" s="4" t="str">
        <f t="shared" si="2"/>
        <v>Thu</v>
      </c>
      <c r="Z62" s="4" t="str">
        <f t="shared" si="7"/>
        <v>Feb 2019</v>
      </c>
    </row>
    <row r="63" spans="1:26" x14ac:dyDescent="0.25">
      <c r="A63" s="25"/>
      <c r="B63" s="8">
        <f>IF(B62="", "", IF(B62+1&gt;'Intro &amp; Setup'!$AG$18, "", B62+1))</f>
        <v>43518</v>
      </c>
      <c r="C63" s="27"/>
      <c r="D63" s="82"/>
      <c r="E63" s="83"/>
      <c r="F63" s="84"/>
      <c r="G63" s="25"/>
      <c r="H63" s="89"/>
      <c r="I63" s="25"/>
      <c r="J63" s="19"/>
      <c r="K63" s="25"/>
      <c r="L63" s="22" t="str">
        <f t="shared" si="3"/>
        <v/>
      </c>
      <c r="M63" s="25"/>
      <c r="N63" s="64">
        <f ca="1">IF($U63="", "", IF($H63=$S$3, 0, IFERROR(INDEX('Intro &amp; Setup'!$W$24:$W$31, MATCH($X63, 'Intro &amp; Setup'!$BM$20:$BM$27, 0)), "")))</f>
        <v>0.33333333333333331</v>
      </c>
      <c r="O63" s="25"/>
      <c r="Q63" s="56">
        <f t="shared" ca="1" si="8"/>
        <v>3.2500000000000009</v>
      </c>
      <c r="R63" s="57">
        <f t="shared" ca="1" si="9"/>
        <v>12.666666666666671</v>
      </c>
      <c r="S63" s="58" t="str">
        <f t="shared" ca="1" si="10"/>
        <v>-226:00</v>
      </c>
      <c r="T63" s="4" t="str">
        <f t="shared" ca="1" si="4"/>
        <v/>
      </c>
      <c r="U63" s="4" t="str">
        <f t="shared" ca="1" si="5"/>
        <v>X</v>
      </c>
      <c r="V63" s="4" t="str">
        <f t="shared" ca="1" si="6"/>
        <v>X</v>
      </c>
      <c r="X63" s="4" t="str">
        <f t="shared" si="2"/>
        <v>Fri</v>
      </c>
      <c r="Z63" s="4" t="str">
        <f t="shared" si="7"/>
        <v>Feb 2019</v>
      </c>
    </row>
    <row r="64" spans="1:26" x14ac:dyDescent="0.25">
      <c r="A64" s="25"/>
      <c r="B64" s="8">
        <f>IF(B63="", "", IF(B63+1&gt;'Intro &amp; Setup'!$AG$18, "", B63+1))</f>
        <v>43519</v>
      </c>
      <c r="C64" s="27"/>
      <c r="D64" s="82"/>
      <c r="E64" s="83"/>
      <c r="F64" s="84"/>
      <c r="G64" s="25"/>
      <c r="H64" s="89"/>
      <c r="I64" s="25"/>
      <c r="J64" s="19"/>
      <c r="K64" s="25"/>
      <c r="L64" s="22" t="str">
        <f t="shared" si="3"/>
        <v/>
      </c>
      <c r="M64" s="25"/>
      <c r="N64" s="64">
        <f ca="1">IF($U64="", "", IF($H64=$S$3, 0, IFERROR(INDEX('Intro &amp; Setup'!$W$24:$W$31, MATCH($X64, 'Intro &amp; Setup'!$BM$20:$BM$27, 0)), "")))</f>
        <v>0</v>
      </c>
      <c r="O64" s="25"/>
      <c r="Q64" s="56">
        <f t="shared" ca="1" si="8"/>
        <v>3.2500000000000009</v>
      </c>
      <c r="R64" s="57">
        <f t="shared" ca="1" si="9"/>
        <v>12.666666666666671</v>
      </c>
      <c r="S64" s="58" t="str">
        <f t="shared" ca="1" si="10"/>
        <v>-226:00</v>
      </c>
      <c r="T64" s="4" t="str">
        <f t="shared" ca="1" si="4"/>
        <v/>
      </c>
      <c r="U64" s="4" t="str">
        <f t="shared" ca="1" si="5"/>
        <v>X</v>
      </c>
      <c r="V64" s="4" t="str">
        <f t="shared" ca="1" si="6"/>
        <v/>
      </c>
      <c r="X64" s="4" t="str">
        <f t="shared" si="2"/>
        <v>Sat</v>
      </c>
      <c r="Z64" s="4" t="str">
        <f t="shared" si="7"/>
        <v>Feb 2019</v>
      </c>
    </row>
    <row r="65" spans="1:26" x14ac:dyDescent="0.25">
      <c r="A65" s="25"/>
      <c r="B65" s="8">
        <f>IF(B64="", "", IF(B64+1&gt;'Intro &amp; Setup'!$AG$18, "", B64+1))</f>
        <v>43520</v>
      </c>
      <c r="C65" s="27"/>
      <c r="D65" s="82"/>
      <c r="E65" s="83"/>
      <c r="F65" s="84"/>
      <c r="G65" s="25"/>
      <c r="H65" s="89"/>
      <c r="I65" s="25"/>
      <c r="J65" s="19"/>
      <c r="K65" s="25"/>
      <c r="L65" s="22" t="str">
        <f t="shared" si="3"/>
        <v/>
      </c>
      <c r="M65" s="25"/>
      <c r="N65" s="64">
        <f ca="1">IF($U65="", "", IF($H65=$S$3, 0, IFERROR(INDEX('Intro &amp; Setup'!$W$24:$W$31, MATCH($X65, 'Intro &amp; Setup'!$BM$20:$BM$27, 0)), "")))</f>
        <v>0</v>
      </c>
      <c r="O65" s="25"/>
      <c r="Q65" s="56">
        <f t="shared" ca="1" si="8"/>
        <v>3.2500000000000009</v>
      </c>
      <c r="R65" s="57">
        <f t="shared" ca="1" si="9"/>
        <v>12.666666666666671</v>
      </c>
      <c r="S65" s="58" t="str">
        <f t="shared" ca="1" si="10"/>
        <v>-226:00</v>
      </c>
      <c r="T65" s="4" t="str">
        <f t="shared" ca="1" si="4"/>
        <v/>
      </c>
      <c r="U65" s="4" t="str">
        <f t="shared" ca="1" si="5"/>
        <v>X</v>
      </c>
      <c r="V65" s="4" t="str">
        <f t="shared" ca="1" si="6"/>
        <v/>
      </c>
      <c r="X65" s="4" t="str">
        <f t="shared" si="2"/>
        <v>Sun</v>
      </c>
      <c r="Z65" s="4" t="str">
        <f t="shared" si="7"/>
        <v>Feb 2019</v>
      </c>
    </row>
    <row r="66" spans="1:26" x14ac:dyDescent="0.25">
      <c r="A66" s="25"/>
      <c r="B66" s="8">
        <f>IF(B65="", "", IF(B65+1&gt;'Intro &amp; Setup'!$AG$18, "", B65+1))</f>
        <v>43521</v>
      </c>
      <c r="C66" s="27"/>
      <c r="D66" s="82"/>
      <c r="E66" s="83"/>
      <c r="F66" s="84"/>
      <c r="G66" s="25"/>
      <c r="H66" s="89"/>
      <c r="I66" s="25"/>
      <c r="J66" s="19"/>
      <c r="K66" s="25"/>
      <c r="L66" s="22" t="str">
        <f t="shared" si="3"/>
        <v/>
      </c>
      <c r="M66" s="25"/>
      <c r="N66" s="64">
        <f ca="1">IF($U66="", "", IF($H66=$S$3, 0, IFERROR(INDEX('Intro &amp; Setup'!$W$24:$W$31, MATCH($X66, 'Intro &amp; Setup'!$BM$20:$BM$27, 0)), "")))</f>
        <v>0.33333333333333331</v>
      </c>
      <c r="O66" s="25"/>
      <c r="Q66" s="56">
        <f t="shared" ca="1" si="8"/>
        <v>3.2500000000000009</v>
      </c>
      <c r="R66" s="57">
        <f t="shared" ca="1" si="9"/>
        <v>13.000000000000005</v>
      </c>
      <c r="S66" s="58" t="str">
        <f t="shared" ca="1" si="10"/>
        <v>-234:00</v>
      </c>
      <c r="T66" s="4" t="str">
        <f t="shared" ca="1" si="4"/>
        <v/>
      </c>
      <c r="U66" s="4" t="str">
        <f t="shared" ca="1" si="5"/>
        <v>X</v>
      </c>
      <c r="V66" s="4" t="str">
        <f t="shared" ca="1" si="6"/>
        <v>X</v>
      </c>
      <c r="X66" s="4" t="str">
        <f t="shared" si="2"/>
        <v>Mon</v>
      </c>
      <c r="Z66" s="4" t="str">
        <f t="shared" si="7"/>
        <v>Feb 2019</v>
      </c>
    </row>
    <row r="67" spans="1:26" x14ac:dyDescent="0.25">
      <c r="A67" s="25"/>
      <c r="B67" s="8">
        <f>IF(B66="", "", IF(B66+1&gt;'Intro &amp; Setup'!$AG$18, "", B66+1))</f>
        <v>43522</v>
      </c>
      <c r="C67" s="27"/>
      <c r="D67" s="82"/>
      <c r="E67" s="83"/>
      <c r="F67" s="84"/>
      <c r="G67" s="25"/>
      <c r="H67" s="89"/>
      <c r="I67" s="25"/>
      <c r="J67" s="19"/>
      <c r="K67" s="25"/>
      <c r="L67" s="22" t="str">
        <f t="shared" si="3"/>
        <v/>
      </c>
      <c r="M67" s="25"/>
      <c r="N67" s="64">
        <f ca="1">IF($U67="", "", IF($H67=$S$3, 0, IFERROR(INDEX('Intro &amp; Setup'!$W$24:$W$31, MATCH($X67, 'Intro &amp; Setup'!$BM$20:$BM$27, 0)), "")))</f>
        <v>0.33333333333333331</v>
      </c>
      <c r="O67" s="25"/>
      <c r="Q67" s="56">
        <f t="shared" ca="1" si="8"/>
        <v>3.2500000000000009</v>
      </c>
      <c r="R67" s="57">
        <f t="shared" ca="1" si="9"/>
        <v>13.333333333333339</v>
      </c>
      <c r="S67" s="58" t="str">
        <f t="shared" ca="1" si="10"/>
        <v>-242:00</v>
      </c>
      <c r="T67" s="4" t="str">
        <f t="shared" ca="1" si="4"/>
        <v/>
      </c>
      <c r="U67" s="4" t="str">
        <f t="shared" ca="1" si="5"/>
        <v>X</v>
      </c>
      <c r="V67" s="4" t="str">
        <f t="shared" ca="1" si="6"/>
        <v>X</v>
      </c>
      <c r="X67" s="4" t="str">
        <f t="shared" si="2"/>
        <v>Tue</v>
      </c>
      <c r="Z67" s="4" t="str">
        <f t="shared" si="7"/>
        <v>Feb 2019</v>
      </c>
    </row>
    <row r="68" spans="1:26" x14ac:dyDescent="0.25">
      <c r="A68" s="25"/>
      <c r="B68" s="8">
        <f>IF(B67="", "", IF(B67+1&gt;'Intro &amp; Setup'!$AG$18, "", B67+1))</f>
        <v>43523</v>
      </c>
      <c r="C68" s="27"/>
      <c r="D68" s="82"/>
      <c r="E68" s="83"/>
      <c r="F68" s="84"/>
      <c r="G68" s="25"/>
      <c r="H68" s="89"/>
      <c r="I68" s="25"/>
      <c r="J68" s="19"/>
      <c r="K68" s="25"/>
      <c r="L68" s="22" t="str">
        <f t="shared" si="3"/>
        <v/>
      </c>
      <c r="M68" s="25"/>
      <c r="N68" s="64">
        <f ca="1">IF($U68="", "", IF($H68=$S$3, 0, IFERROR(INDEX('Intro &amp; Setup'!$W$24:$W$31, MATCH($X68, 'Intro &amp; Setup'!$BM$20:$BM$27, 0)), "")))</f>
        <v>0.33333333333333331</v>
      </c>
      <c r="O68" s="25"/>
      <c r="Q68" s="56">
        <f t="shared" ca="1" si="8"/>
        <v>3.2500000000000009</v>
      </c>
      <c r="R68" s="57">
        <f t="shared" ca="1" si="9"/>
        <v>13.666666666666673</v>
      </c>
      <c r="S68" s="58" t="str">
        <f t="shared" ca="1" si="10"/>
        <v>-250:00</v>
      </c>
      <c r="T68" s="4" t="str">
        <f t="shared" ca="1" si="4"/>
        <v/>
      </c>
      <c r="U68" s="4" t="str">
        <f t="shared" ca="1" si="5"/>
        <v>X</v>
      </c>
      <c r="V68" s="4" t="str">
        <f t="shared" ca="1" si="6"/>
        <v>X</v>
      </c>
      <c r="X68" s="4" t="str">
        <f t="shared" si="2"/>
        <v>Wed</v>
      </c>
      <c r="Z68" s="4" t="str">
        <f t="shared" si="7"/>
        <v>Feb 2019</v>
      </c>
    </row>
    <row r="69" spans="1:26" x14ac:dyDescent="0.25">
      <c r="A69" s="25"/>
      <c r="B69" s="8">
        <f>IF(B68="", "", IF(B68+1&gt;'Intro &amp; Setup'!$AG$18, "", B68+1))</f>
        <v>43524</v>
      </c>
      <c r="C69" s="27"/>
      <c r="D69" s="82"/>
      <c r="E69" s="83"/>
      <c r="F69" s="84"/>
      <c r="G69" s="25"/>
      <c r="H69" s="89"/>
      <c r="I69" s="25"/>
      <c r="J69" s="19"/>
      <c r="K69" s="25"/>
      <c r="L69" s="22" t="str">
        <f t="shared" si="3"/>
        <v/>
      </c>
      <c r="M69" s="25"/>
      <c r="N69" s="64">
        <f ca="1">IF($U69="", "", IF($H69=$S$3, 0, IFERROR(INDEX('Intro &amp; Setup'!$W$24:$W$31, MATCH($X69, 'Intro &amp; Setup'!$BM$20:$BM$27, 0)), "")))</f>
        <v>0.33333333333333331</v>
      </c>
      <c r="O69" s="25"/>
      <c r="Q69" s="56">
        <f t="shared" ca="1" si="8"/>
        <v>3.2500000000000009</v>
      </c>
      <c r="R69" s="57">
        <f t="shared" ca="1" si="9"/>
        <v>14.000000000000007</v>
      </c>
      <c r="S69" s="58" t="str">
        <f t="shared" ca="1" si="10"/>
        <v>-258:00</v>
      </c>
      <c r="T69" s="4" t="str">
        <f t="shared" ca="1" si="4"/>
        <v/>
      </c>
      <c r="U69" s="4" t="str">
        <f t="shared" ca="1" si="5"/>
        <v>X</v>
      </c>
      <c r="V69" s="4" t="str">
        <f t="shared" ca="1" si="6"/>
        <v>X</v>
      </c>
      <c r="X69" s="4" t="str">
        <f t="shared" si="2"/>
        <v>Thu</v>
      </c>
      <c r="Z69" s="4" t="str">
        <f t="shared" si="7"/>
        <v>Feb 2019</v>
      </c>
    </row>
    <row r="70" spans="1:26" x14ac:dyDescent="0.25">
      <c r="A70" s="25"/>
      <c r="B70" s="8">
        <f>IF(B69="", "", IF(B69+1&gt;'Intro &amp; Setup'!$AG$18, "", B69+1))</f>
        <v>43525</v>
      </c>
      <c r="C70" s="27"/>
      <c r="D70" s="82"/>
      <c r="E70" s="83"/>
      <c r="F70" s="84"/>
      <c r="G70" s="25"/>
      <c r="H70" s="89"/>
      <c r="I70" s="25"/>
      <c r="J70" s="19"/>
      <c r="K70" s="25"/>
      <c r="L70" s="22" t="str">
        <f t="shared" si="3"/>
        <v/>
      </c>
      <c r="M70" s="25"/>
      <c r="N70" s="64">
        <f ca="1">IF($U70="", "", IF($H70=$S$3, 0, IFERROR(INDEX('Intro &amp; Setup'!$W$24:$W$31, MATCH($X70, 'Intro &amp; Setup'!$BM$20:$BM$27, 0)), "")))</f>
        <v>0.33333333333333331</v>
      </c>
      <c r="O70" s="25"/>
      <c r="Q70" s="56">
        <f t="shared" ca="1" si="8"/>
        <v>3.2500000000000009</v>
      </c>
      <c r="R70" s="57">
        <f t="shared" ca="1" si="9"/>
        <v>14.333333333333341</v>
      </c>
      <c r="S70" s="58" t="str">
        <f t="shared" ca="1" si="10"/>
        <v>-266:00</v>
      </c>
      <c r="T70" s="4" t="str">
        <f t="shared" ca="1" si="4"/>
        <v/>
      </c>
      <c r="U70" s="4" t="str">
        <f t="shared" ca="1" si="5"/>
        <v>X</v>
      </c>
      <c r="V70" s="4" t="str">
        <f t="shared" ca="1" si="6"/>
        <v>X</v>
      </c>
      <c r="X70" s="4" t="str">
        <f t="shared" si="2"/>
        <v>Fri</v>
      </c>
      <c r="Z70" s="4" t="str">
        <f t="shared" si="7"/>
        <v>Mar 2019</v>
      </c>
    </row>
    <row r="71" spans="1:26" x14ac:dyDescent="0.25">
      <c r="A71" s="25"/>
      <c r="B71" s="8">
        <f>IF(B70="", "", IF(B70+1&gt;'Intro &amp; Setup'!$AG$18, "", B70+1))</f>
        <v>43526</v>
      </c>
      <c r="C71" s="27"/>
      <c r="D71" s="82"/>
      <c r="E71" s="83"/>
      <c r="F71" s="84"/>
      <c r="G71" s="25"/>
      <c r="H71" s="89"/>
      <c r="I71" s="25"/>
      <c r="J71" s="19"/>
      <c r="K71" s="25"/>
      <c r="L71" s="22" t="str">
        <f t="shared" si="3"/>
        <v/>
      </c>
      <c r="M71" s="25"/>
      <c r="N71" s="64">
        <f ca="1">IF($U71="", "", IF($H71=$S$3, 0, IFERROR(INDEX('Intro &amp; Setup'!$W$24:$W$31, MATCH($X71, 'Intro &amp; Setup'!$BM$20:$BM$27, 0)), "")))</f>
        <v>0</v>
      </c>
      <c r="O71" s="25"/>
      <c r="Q71" s="56">
        <f t="shared" ca="1" si="8"/>
        <v>3.2500000000000009</v>
      </c>
      <c r="R71" s="57">
        <f t="shared" ca="1" si="9"/>
        <v>14.333333333333341</v>
      </c>
      <c r="S71" s="58" t="str">
        <f t="shared" ca="1" si="10"/>
        <v>-266:00</v>
      </c>
      <c r="T71" s="4" t="str">
        <f t="shared" ca="1" si="4"/>
        <v/>
      </c>
      <c r="U71" s="4" t="str">
        <f t="shared" ca="1" si="5"/>
        <v>X</v>
      </c>
      <c r="V71" s="4" t="str">
        <f t="shared" ca="1" si="6"/>
        <v/>
      </c>
      <c r="X71" s="4" t="str">
        <f t="shared" si="2"/>
        <v>Sat</v>
      </c>
      <c r="Z71" s="4" t="str">
        <f t="shared" si="7"/>
        <v>Mar 2019</v>
      </c>
    </row>
    <row r="72" spans="1:26" x14ac:dyDescent="0.25">
      <c r="A72" s="25"/>
      <c r="B72" s="8">
        <f>IF(B71="", "", IF(B71+1&gt;'Intro &amp; Setup'!$AG$18, "", B71+1))</f>
        <v>43527</v>
      </c>
      <c r="C72" s="27"/>
      <c r="D72" s="82"/>
      <c r="E72" s="83"/>
      <c r="F72" s="84"/>
      <c r="G72" s="25"/>
      <c r="H72" s="89"/>
      <c r="I72" s="25"/>
      <c r="J72" s="19"/>
      <c r="K72" s="25"/>
      <c r="L72" s="22" t="str">
        <f t="shared" si="3"/>
        <v/>
      </c>
      <c r="M72" s="25"/>
      <c r="N72" s="64">
        <f ca="1">IF($U72="", "", IF($H72=$S$3, 0, IFERROR(INDEX('Intro &amp; Setup'!$W$24:$W$31, MATCH($X72, 'Intro &amp; Setup'!$BM$20:$BM$27, 0)), "")))</f>
        <v>0</v>
      </c>
      <c r="O72" s="25"/>
      <c r="Q72" s="56">
        <f t="shared" ca="1" si="8"/>
        <v>3.2500000000000009</v>
      </c>
      <c r="R72" s="57">
        <f t="shared" ca="1" si="9"/>
        <v>14.333333333333341</v>
      </c>
      <c r="S72" s="58" t="str">
        <f t="shared" ca="1" si="10"/>
        <v>-266:00</v>
      </c>
      <c r="T72" s="4" t="str">
        <f t="shared" ca="1" si="4"/>
        <v/>
      </c>
      <c r="U72" s="4" t="str">
        <f t="shared" ca="1" si="5"/>
        <v>X</v>
      </c>
      <c r="V72" s="4" t="str">
        <f t="shared" ca="1" si="6"/>
        <v/>
      </c>
      <c r="X72" s="4" t="str">
        <f t="shared" si="2"/>
        <v>Sun</v>
      </c>
      <c r="Z72" s="4" t="str">
        <f t="shared" si="7"/>
        <v>Mar 2019</v>
      </c>
    </row>
    <row r="73" spans="1:26" x14ac:dyDescent="0.25">
      <c r="A73" s="25"/>
      <c r="B73" s="8">
        <f>IF(B72="", "", IF(B72+1&gt;'Intro &amp; Setup'!$AG$18, "", B72+1))</f>
        <v>43528</v>
      </c>
      <c r="C73" s="27"/>
      <c r="D73" s="82"/>
      <c r="E73" s="83"/>
      <c r="F73" s="84"/>
      <c r="G73" s="25"/>
      <c r="H73" s="89"/>
      <c r="I73" s="25"/>
      <c r="J73" s="19"/>
      <c r="K73" s="25"/>
      <c r="L73" s="22" t="str">
        <f t="shared" si="3"/>
        <v/>
      </c>
      <c r="M73" s="25"/>
      <c r="N73" s="64">
        <f ca="1">IF($U73="", "", IF($H73=$S$3, 0, IFERROR(INDEX('Intro &amp; Setup'!$W$24:$W$31, MATCH($X73, 'Intro &amp; Setup'!$BM$20:$BM$27, 0)), "")))</f>
        <v>0.33333333333333331</v>
      </c>
      <c r="O73" s="25"/>
      <c r="Q73" s="56">
        <f t="shared" ca="1" si="8"/>
        <v>3.2500000000000009</v>
      </c>
      <c r="R73" s="57">
        <f t="shared" ca="1" si="9"/>
        <v>14.666666666666675</v>
      </c>
      <c r="S73" s="58" t="str">
        <f t="shared" ca="1" si="10"/>
        <v>-274:00</v>
      </c>
      <c r="T73" s="4" t="str">
        <f t="shared" ca="1" si="4"/>
        <v/>
      </c>
      <c r="U73" s="4" t="str">
        <f t="shared" ca="1" si="5"/>
        <v>X</v>
      </c>
      <c r="V73" s="4" t="str">
        <f t="shared" ca="1" si="6"/>
        <v>X</v>
      </c>
      <c r="X73" s="4" t="str">
        <f t="shared" si="2"/>
        <v>Mon</v>
      </c>
      <c r="Z73" s="4" t="str">
        <f t="shared" si="7"/>
        <v>Mar 2019</v>
      </c>
    </row>
    <row r="74" spans="1:26" x14ac:dyDescent="0.25">
      <c r="A74" s="25"/>
      <c r="B74" s="8">
        <f>IF(B73="", "", IF(B73+1&gt;'Intro &amp; Setup'!$AG$18, "", B73+1))</f>
        <v>43529</v>
      </c>
      <c r="C74" s="27"/>
      <c r="D74" s="82"/>
      <c r="E74" s="83"/>
      <c r="F74" s="84"/>
      <c r="G74" s="25"/>
      <c r="H74" s="89"/>
      <c r="I74" s="25"/>
      <c r="J74" s="19"/>
      <c r="K74" s="25"/>
      <c r="L74" s="22" t="str">
        <f t="shared" si="3"/>
        <v/>
      </c>
      <c r="M74" s="25"/>
      <c r="N74" s="64">
        <f ca="1">IF($U74="", "", IF($H74=$S$3, 0, IFERROR(INDEX('Intro &amp; Setup'!$W$24:$W$31, MATCH($X74, 'Intro &amp; Setup'!$BM$20:$BM$27, 0)), "")))</f>
        <v>0.33333333333333331</v>
      </c>
      <c r="O74" s="25"/>
      <c r="Q74" s="56">
        <f t="shared" ca="1" si="8"/>
        <v>3.2500000000000009</v>
      </c>
      <c r="R74" s="57">
        <f t="shared" ca="1" si="9"/>
        <v>15.000000000000009</v>
      </c>
      <c r="S74" s="58" t="str">
        <f t="shared" ca="1" si="10"/>
        <v>-282:00</v>
      </c>
      <c r="T74" s="4" t="str">
        <f t="shared" ca="1" si="4"/>
        <v/>
      </c>
      <c r="U74" s="4" t="str">
        <f t="shared" ca="1" si="5"/>
        <v>X</v>
      </c>
      <c r="V74" s="4" t="str">
        <f t="shared" ca="1" si="6"/>
        <v>X</v>
      </c>
      <c r="X74" s="4" t="str">
        <f t="shared" si="2"/>
        <v>Tue</v>
      </c>
      <c r="Z74" s="4" t="str">
        <f t="shared" si="7"/>
        <v>Mar 2019</v>
      </c>
    </row>
    <row r="75" spans="1:26" x14ac:dyDescent="0.25">
      <c r="A75" s="25"/>
      <c r="B75" s="8">
        <f>IF(B74="", "", IF(B74+1&gt;'Intro &amp; Setup'!$AG$18, "", B74+1))</f>
        <v>43530</v>
      </c>
      <c r="C75" s="27"/>
      <c r="D75" s="82"/>
      <c r="E75" s="83"/>
      <c r="F75" s="84"/>
      <c r="G75" s="25"/>
      <c r="H75" s="89"/>
      <c r="I75" s="25"/>
      <c r="J75" s="19"/>
      <c r="K75" s="25"/>
      <c r="L75" s="22" t="str">
        <f t="shared" si="3"/>
        <v/>
      </c>
      <c r="M75" s="25"/>
      <c r="N75" s="64">
        <f ca="1">IF($U75="", "", IF($H75=$S$3, 0, IFERROR(INDEX('Intro &amp; Setup'!$W$24:$W$31, MATCH($X75, 'Intro &amp; Setup'!$BM$20:$BM$27, 0)), "")))</f>
        <v>0.33333333333333331</v>
      </c>
      <c r="O75" s="25"/>
      <c r="Q75" s="56">
        <f t="shared" ca="1" si="8"/>
        <v>3.2500000000000009</v>
      </c>
      <c r="R75" s="57">
        <f t="shared" ca="1" si="9"/>
        <v>15.333333333333343</v>
      </c>
      <c r="S75" s="58" t="str">
        <f t="shared" ca="1" si="10"/>
        <v>-290:00</v>
      </c>
      <c r="T75" s="4" t="str">
        <f t="shared" ca="1" si="4"/>
        <v/>
      </c>
      <c r="U75" s="4" t="str">
        <f t="shared" ca="1" si="5"/>
        <v>X</v>
      </c>
      <c r="V75" s="4" t="str">
        <f t="shared" ca="1" si="6"/>
        <v>X</v>
      </c>
      <c r="X75" s="4" t="str">
        <f t="shared" ref="X75:X138" si="15">IF(COUNTIF($AB$22:$AB$37, $B75)&gt;0, $X$4, TEXT($B75, "ddd"))</f>
        <v>Wed</v>
      </c>
      <c r="Z75" s="4" t="str">
        <f t="shared" si="7"/>
        <v>Mar 2019</v>
      </c>
    </row>
    <row r="76" spans="1:26" x14ac:dyDescent="0.25">
      <c r="A76" s="25"/>
      <c r="B76" s="8">
        <f>IF(B75="", "", IF(B75+1&gt;'Intro &amp; Setup'!$AG$18, "", B75+1))</f>
        <v>43531</v>
      </c>
      <c r="C76" s="27"/>
      <c r="D76" s="82"/>
      <c r="E76" s="83"/>
      <c r="F76" s="84"/>
      <c r="G76" s="25"/>
      <c r="H76" s="89"/>
      <c r="I76" s="25"/>
      <c r="J76" s="19"/>
      <c r="K76" s="25"/>
      <c r="L76" s="22" t="str">
        <f t="shared" ref="L76:L139" si="16">IF($J76="", IF(OR(D76="", E76=""), "", E76-D76-F76), $J76)</f>
        <v/>
      </c>
      <c r="M76" s="25"/>
      <c r="N76" s="64">
        <f ca="1">IF($U76="", "", IF($H76=$S$3, 0, IFERROR(INDEX('Intro &amp; Setup'!$W$24:$W$31, MATCH($X76, 'Intro &amp; Setup'!$BM$20:$BM$27, 0)), "")))</f>
        <v>0.33333333333333331</v>
      </c>
      <c r="O76" s="25"/>
      <c r="Q76" s="56">
        <f t="shared" ca="1" si="8"/>
        <v>3.2500000000000009</v>
      </c>
      <c r="R76" s="57">
        <f t="shared" ca="1" si="9"/>
        <v>15.666666666666677</v>
      </c>
      <c r="S76" s="58" t="str">
        <f t="shared" ref="S76:S139" ca="1" si="17">IF(OR($Q76="", $R76=""), "", IF(Q76&gt;=R76, TEXT(Q76-R76, "[h]:mm"), IF(R76&gt;Q76, TEXT(R76-Q76, "-[h]:mm"), "")))</f>
        <v>-298:00</v>
      </c>
      <c r="T76" s="4" t="str">
        <f t="shared" ref="T76:T139" ca="1" si="18">IF($H76=$S$3, "", IF(AND(NOT(S76=""), S77=""), "X", ""))</f>
        <v/>
      </c>
      <c r="U76" s="4" t="str">
        <f t="shared" ref="U76:U139" ca="1" si="19">IF($Q$3&gt;$B76, "X", IF($L76="", "", "X"))</f>
        <v>X</v>
      </c>
      <c r="V76" s="4" t="str">
        <f t="shared" ref="V76:V139" ca="1" si="20">IF(OR($N76="", $N76=0), "", IF(AND($U76="X", $L76=""), "X", ""))</f>
        <v>X</v>
      </c>
      <c r="X76" s="4" t="str">
        <f t="shared" si="15"/>
        <v>Thu</v>
      </c>
      <c r="Z76" s="4" t="str">
        <f t="shared" ref="Z76:Z139" si="21">IF($B76="", "", TEXT($B76, "mmm yyyy"))</f>
        <v>Mar 2019</v>
      </c>
    </row>
    <row r="77" spans="1:26" x14ac:dyDescent="0.25">
      <c r="A77" s="25"/>
      <c r="B77" s="8">
        <f>IF(B76="", "", IF(B76+1&gt;'Intro &amp; Setup'!$AG$18, "", B76+1))</f>
        <v>43532</v>
      </c>
      <c r="C77" s="27"/>
      <c r="D77" s="82"/>
      <c r="E77" s="83"/>
      <c r="F77" s="84"/>
      <c r="G77" s="25"/>
      <c r="H77" s="89"/>
      <c r="I77" s="25"/>
      <c r="J77" s="19"/>
      <c r="K77" s="25"/>
      <c r="L77" s="22" t="str">
        <f t="shared" si="16"/>
        <v/>
      </c>
      <c r="M77" s="25"/>
      <c r="N77" s="64">
        <f ca="1">IF($U77="", "", IF($H77=$S$3, 0, IFERROR(INDEX('Intro &amp; Setup'!$W$24:$W$31, MATCH($X77, 'Intro &amp; Setup'!$BM$20:$BM$27, 0)), "")))</f>
        <v>0.33333333333333331</v>
      </c>
      <c r="O77" s="25"/>
      <c r="Q77" s="56">
        <f t="shared" ref="Q77:Q140" ca="1" si="22">IF($U77="X", $Q76+IF($L77="", 0, $L77), "")</f>
        <v>3.2500000000000009</v>
      </c>
      <c r="R77" s="57">
        <f t="shared" ref="R77:R140" ca="1" si="23">IF($N77="", "", $R76+$N77)</f>
        <v>16.000000000000011</v>
      </c>
      <c r="S77" s="58" t="str">
        <f t="shared" ca="1" si="17"/>
        <v>-306:00</v>
      </c>
      <c r="T77" s="4" t="str">
        <f t="shared" ca="1" si="18"/>
        <v/>
      </c>
      <c r="U77" s="4" t="str">
        <f t="shared" ca="1" si="19"/>
        <v>X</v>
      </c>
      <c r="V77" s="4" t="str">
        <f t="shared" ca="1" si="20"/>
        <v>X</v>
      </c>
      <c r="X77" s="4" t="str">
        <f t="shared" si="15"/>
        <v>Fri</v>
      </c>
      <c r="Z77" s="4" t="str">
        <f t="shared" si="21"/>
        <v>Mar 2019</v>
      </c>
    </row>
    <row r="78" spans="1:26" x14ac:dyDescent="0.25">
      <c r="A78" s="25"/>
      <c r="B78" s="8">
        <f>IF(B77="", "", IF(B77+1&gt;'Intro &amp; Setup'!$AG$18, "", B77+1))</f>
        <v>43533</v>
      </c>
      <c r="C78" s="27"/>
      <c r="D78" s="82"/>
      <c r="E78" s="83"/>
      <c r="F78" s="84"/>
      <c r="G78" s="25"/>
      <c r="H78" s="89"/>
      <c r="I78" s="25"/>
      <c r="J78" s="19"/>
      <c r="K78" s="25"/>
      <c r="L78" s="22" t="str">
        <f t="shared" si="16"/>
        <v/>
      </c>
      <c r="M78" s="25"/>
      <c r="N78" s="64">
        <f ca="1">IF($U78="", "", IF($H78=$S$3, 0, IFERROR(INDEX('Intro &amp; Setup'!$W$24:$W$31, MATCH($X78, 'Intro &amp; Setup'!$BM$20:$BM$27, 0)), "")))</f>
        <v>0</v>
      </c>
      <c r="O78" s="25"/>
      <c r="Q78" s="56">
        <f t="shared" ca="1" si="22"/>
        <v>3.2500000000000009</v>
      </c>
      <c r="R78" s="57">
        <f t="shared" ca="1" si="23"/>
        <v>16.000000000000011</v>
      </c>
      <c r="S78" s="58" t="str">
        <f t="shared" ca="1" si="17"/>
        <v>-306:00</v>
      </c>
      <c r="T78" s="4" t="str">
        <f t="shared" ca="1" si="18"/>
        <v/>
      </c>
      <c r="U78" s="4" t="str">
        <f t="shared" ca="1" si="19"/>
        <v>X</v>
      </c>
      <c r="V78" s="4" t="str">
        <f t="shared" ca="1" si="20"/>
        <v/>
      </c>
      <c r="X78" s="4" t="str">
        <f t="shared" si="15"/>
        <v>Sat</v>
      </c>
      <c r="Z78" s="4" t="str">
        <f t="shared" si="21"/>
        <v>Mar 2019</v>
      </c>
    </row>
    <row r="79" spans="1:26" x14ac:dyDescent="0.25">
      <c r="A79" s="25"/>
      <c r="B79" s="8">
        <f>IF(B78="", "", IF(B78+1&gt;'Intro &amp; Setup'!$AG$18, "", B78+1))</f>
        <v>43534</v>
      </c>
      <c r="C79" s="27"/>
      <c r="D79" s="82"/>
      <c r="E79" s="83"/>
      <c r="F79" s="84"/>
      <c r="G79" s="25"/>
      <c r="H79" s="89"/>
      <c r="I79" s="25"/>
      <c r="J79" s="19"/>
      <c r="K79" s="25"/>
      <c r="L79" s="22" t="str">
        <f t="shared" si="16"/>
        <v/>
      </c>
      <c r="M79" s="25"/>
      <c r="N79" s="64">
        <f ca="1">IF($U79="", "", IF($H79=$S$3, 0, IFERROR(INDEX('Intro &amp; Setup'!$W$24:$W$31, MATCH($X79, 'Intro &amp; Setup'!$BM$20:$BM$27, 0)), "")))</f>
        <v>0</v>
      </c>
      <c r="O79" s="25"/>
      <c r="Q79" s="56">
        <f t="shared" ca="1" si="22"/>
        <v>3.2500000000000009</v>
      </c>
      <c r="R79" s="57">
        <f t="shared" ca="1" si="23"/>
        <v>16.000000000000011</v>
      </c>
      <c r="S79" s="58" t="str">
        <f t="shared" ca="1" si="17"/>
        <v>-306:00</v>
      </c>
      <c r="T79" s="4" t="str">
        <f t="shared" ca="1" si="18"/>
        <v/>
      </c>
      <c r="U79" s="4" t="str">
        <f t="shared" ca="1" si="19"/>
        <v>X</v>
      </c>
      <c r="V79" s="4" t="str">
        <f t="shared" ca="1" si="20"/>
        <v/>
      </c>
      <c r="X79" s="4" t="str">
        <f t="shared" si="15"/>
        <v>Sun</v>
      </c>
      <c r="Z79" s="4" t="str">
        <f t="shared" si="21"/>
        <v>Mar 2019</v>
      </c>
    </row>
    <row r="80" spans="1:26" x14ac:dyDescent="0.25">
      <c r="A80" s="25"/>
      <c r="B80" s="8">
        <f>IF(B79="", "", IF(B79+1&gt;'Intro &amp; Setup'!$AG$18, "", B79+1))</f>
        <v>43535</v>
      </c>
      <c r="C80" s="27"/>
      <c r="D80" s="82"/>
      <c r="E80" s="83"/>
      <c r="F80" s="84"/>
      <c r="G80" s="25"/>
      <c r="H80" s="89"/>
      <c r="I80" s="25"/>
      <c r="J80" s="19"/>
      <c r="K80" s="25"/>
      <c r="L80" s="22" t="str">
        <f t="shared" si="16"/>
        <v/>
      </c>
      <c r="M80" s="25"/>
      <c r="N80" s="64">
        <f ca="1">IF($U80="", "", IF($H80=$S$3, 0, IFERROR(INDEX('Intro &amp; Setup'!$W$24:$W$31, MATCH($X80, 'Intro &amp; Setup'!$BM$20:$BM$27, 0)), "")))</f>
        <v>0.33333333333333331</v>
      </c>
      <c r="O80" s="25"/>
      <c r="Q80" s="56">
        <f t="shared" ca="1" si="22"/>
        <v>3.2500000000000009</v>
      </c>
      <c r="R80" s="57">
        <f t="shared" ca="1" si="23"/>
        <v>16.333333333333343</v>
      </c>
      <c r="S80" s="58" t="str">
        <f t="shared" ca="1" si="17"/>
        <v>-314:00</v>
      </c>
      <c r="T80" s="4" t="str">
        <f t="shared" ca="1" si="18"/>
        <v/>
      </c>
      <c r="U80" s="4" t="str">
        <f t="shared" ca="1" si="19"/>
        <v>X</v>
      </c>
      <c r="V80" s="4" t="str">
        <f t="shared" ca="1" si="20"/>
        <v>X</v>
      </c>
      <c r="X80" s="4" t="str">
        <f t="shared" si="15"/>
        <v>Mon</v>
      </c>
      <c r="Z80" s="4" t="str">
        <f t="shared" si="21"/>
        <v>Mar 2019</v>
      </c>
    </row>
    <row r="81" spans="1:26" x14ac:dyDescent="0.25">
      <c r="A81" s="25"/>
      <c r="B81" s="8">
        <f>IF(B80="", "", IF(B80+1&gt;'Intro &amp; Setup'!$AG$18, "", B80+1))</f>
        <v>43536</v>
      </c>
      <c r="C81" s="27"/>
      <c r="D81" s="82"/>
      <c r="E81" s="83"/>
      <c r="F81" s="84"/>
      <c r="G81" s="25"/>
      <c r="H81" s="89"/>
      <c r="I81" s="25"/>
      <c r="J81" s="19"/>
      <c r="K81" s="25"/>
      <c r="L81" s="22" t="str">
        <f t="shared" si="16"/>
        <v/>
      </c>
      <c r="M81" s="25"/>
      <c r="N81" s="64">
        <f ca="1">IF($U81="", "", IF($H81=$S$3, 0, IFERROR(INDEX('Intro &amp; Setup'!$W$24:$W$31, MATCH($X81, 'Intro &amp; Setup'!$BM$20:$BM$27, 0)), "")))</f>
        <v>0.33333333333333331</v>
      </c>
      <c r="O81" s="25"/>
      <c r="Q81" s="56">
        <f t="shared" ca="1" si="22"/>
        <v>3.2500000000000009</v>
      </c>
      <c r="R81" s="57">
        <f t="shared" ca="1" si="23"/>
        <v>16.666666666666675</v>
      </c>
      <c r="S81" s="58" t="str">
        <f t="shared" ca="1" si="17"/>
        <v>-322:00</v>
      </c>
      <c r="T81" s="4" t="str">
        <f t="shared" ca="1" si="18"/>
        <v/>
      </c>
      <c r="U81" s="4" t="str">
        <f t="shared" ca="1" si="19"/>
        <v>X</v>
      </c>
      <c r="V81" s="4" t="str">
        <f t="shared" ca="1" si="20"/>
        <v>X</v>
      </c>
      <c r="X81" s="4" t="str">
        <f t="shared" si="15"/>
        <v>Tue</v>
      </c>
      <c r="Z81" s="4" t="str">
        <f t="shared" si="21"/>
        <v>Mar 2019</v>
      </c>
    </row>
    <row r="82" spans="1:26" x14ac:dyDescent="0.25">
      <c r="A82" s="25"/>
      <c r="B82" s="8">
        <f>IF(B81="", "", IF(B81+1&gt;'Intro &amp; Setup'!$AG$18, "", B81+1))</f>
        <v>43537</v>
      </c>
      <c r="C82" s="27"/>
      <c r="D82" s="82"/>
      <c r="E82" s="83"/>
      <c r="F82" s="84"/>
      <c r="G82" s="25"/>
      <c r="H82" s="89"/>
      <c r="I82" s="25"/>
      <c r="J82" s="19"/>
      <c r="K82" s="25"/>
      <c r="L82" s="22" t="str">
        <f t="shared" si="16"/>
        <v/>
      </c>
      <c r="M82" s="25"/>
      <c r="N82" s="64">
        <f ca="1">IF($U82="", "", IF($H82=$S$3, 0, IFERROR(INDEX('Intro &amp; Setup'!$W$24:$W$31, MATCH($X82, 'Intro &amp; Setup'!$BM$20:$BM$27, 0)), "")))</f>
        <v>0.33333333333333331</v>
      </c>
      <c r="O82" s="25"/>
      <c r="Q82" s="56">
        <f t="shared" ca="1" si="22"/>
        <v>3.2500000000000009</v>
      </c>
      <c r="R82" s="57">
        <f t="shared" ca="1" si="23"/>
        <v>17.000000000000007</v>
      </c>
      <c r="S82" s="58" t="str">
        <f t="shared" ca="1" si="17"/>
        <v>-330:00</v>
      </c>
      <c r="T82" s="4" t="str">
        <f t="shared" ca="1" si="18"/>
        <v/>
      </c>
      <c r="U82" s="4" t="str">
        <f t="shared" ca="1" si="19"/>
        <v>X</v>
      </c>
      <c r="V82" s="4" t="str">
        <f t="shared" ca="1" si="20"/>
        <v>X</v>
      </c>
      <c r="X82" s="4" t="str">
        <f t="shared" si="15"/>
        <v>Wed</v>
      </c>
      <c r="Z82" s="4" t="str">
        <f t="shared" si="21"/>
        <v>Mar 2019</v>
      </c>
    </row>
    <row r="83" spans="1:26" x14ac:dyDescent="0.25">
      <c r="A83" s="25"/>
      <c r="B83" s="8">
        <f>IF(B82="", "", IF(B82+1&gt;'Intro &amp; Setup'!$AG$18, "", B82+1))</f>
        <v>43538</v>
      </c>
      <c r="C83" s="27"/>
      <c r="D83" s="82"/>
      <c r="E83" s="83"/>
      <c r="F83" s="84"/>
      <c r="G83" s="25"/>
      <c r="H83" s="89"/>
      <c r="I83" s="25"/>
      <c r="J83" s="19"/>
      <c r="K83" s="25"/>
      <c r="L83" s="22" t="str">
        <f t="shared" si="16"/>
        <v/>
      </c>
      <c r="M83" s="25"/>
      <c r="N83" s="64">
        <f ca="1">IF($U83="", "", IF($H83=$S$3, 0, IFERROR(INDEX('Intro &amp; Setup'!$W$24:$W$31, MATCH($X83, 'Intro &amp; Setup'!$BM$20:$BM$27, 0)), "")))</f>
        <v>0.33333333333333331</v>
      </c>
      <c r="O83" s="25"/>
      <c r="Q83" s="56">
        <f t="shared" ca="1" si="22"/>
        <v>3.2500000000000009</v>
      </c>
      <c r="R83" s="57">
        <f t="shared" ca="1" si="23"/>
        <v>17.333333333333339</v>
      </c>
      <c r="S83" s="58" t="str">
        <f t="shared" ca="1" si="17"/>
        <v>-338:00</v>
      </c>
      <c r="T83" s="4" t="str">
        <f t="shared" ca="1" si="18"/>
        <v/>
      </c>
      <c r="U83" s="4" t="str">
        <f t="shared" ca="1" si="19"/>
        <v>X</v>
      </c>
      <c r="V83" s="4" t="str">
        <f t="shared" ca="1" si="20"/>
        <v>X</v>
      </c>
      <c r="X83" s="4" t="str">
        <f t="shared" si="15"/>
        <v>Thu</v>
      </c>
      <c r="Z83" s="4" t="str">
        <f t="shared" si="21"/>
        <v>Mar 2019</v>
      </c>
    </row>
    <row r="84" spans="1:26" x14ac:dyDescent="0.25">
      <c r="A84" s="25"/>
      <c r="B84" s="8">
        <f>IF(B83="", "", IF(B83+1&gt;'Intro &amp; Setup'!$AG$18, "", B83+1))</f>
        <v>43539</v>
      </c>
      <c r="C84" s="27"/>
      <c r="D84" s="82"/>
      <c r="E84" s="83"/>
      <c r="F84" s="84"/>
      <c r="G84" s="25"/>
      <c r="H84" s="89"/>
      <c r="I84" s="25"/>
      <c r="J84" s="19"/>
      <c r="K84" s="25"/>
      <c r="L84" s="22" t="str">
        <f t="shared" si="16"/>
        <v/>
      </c>
      <c r="M84" s="25"/>
      <c r="N84" s="64">
        <f ca="1">IF($U84="", "", IF($H84=$S$3, 0, IFERROR(INDEX('Intro &amp; Setup'!$W$24:$W$31, MATCH($X84, 'Intro &amp; Setup'!$BM$20:$BM$27, 0)), "")))</f>
        <v>0.33333333333333331</v>
      </c>
      <c r="O84" s="25"/>
      <c r="Q84" s="56">
        <f t="shared" ca="1" si="22"/>
        <v>3.2500000000000009</v>
      </c>
      <c r="R84" s="57">
        <f t="shared" ca="1" si="23"/>
        <v>17.666666666666671</v>
      </c>
      <c r="S84" s="58" t="str">
        <f t="shared" ca="1" si="17"/>
        <v>-346:00</v>
      </c>
      <c r="T84" s="4" t="str">
        <f t="shared" ca="1" si="18"/>
        <v/>
      </c>
      <c r="U84" s="4" t="str">
        <f t="shared" ca="1" si="19"/>
        <v>X</v>
      </c>
      <c r="V84" s="4" t="str">
        <f t="shared" ca="1" si="20"/>
        <v>X</v>
      </c>
      <c r="X84" s="4" t="str">
        <f t="shared" si="15"/>
        <v>Fri</v>
      </c>
      <c r="Z84" s="4" t="str">
        <f t="shared" si="21"/>
        <v>Mar 2019</v>
      </c>
    </row>
    <row r="85" spans="1:26" x14ac:dyDescent="0.25">
      <c r="A85" s="25"/>
      <c r="B85" s="8">
        <f>IF(B84="", "", IF(B84+1&gt;'Intro &amp; Setup'!$AG$18, "", B84+1))</f>
        <v>43540</v>
      </c>
      <c r="C85" s="27"/>
      <c r="D85" s="82"/>
      <c r="E85" s="83"/>
      <c r="F85" s="84"/>
      <c r="G85" s="25"/>
      <c r="H85" s="89"/>
      <c r="I85" s="25"/>
      <c r="J85" s="19"/>
      <c r="K85" s="25"/>
      <c r="L85" s="22" t="str">
        <f t="shared" si="16"/>
        <v/>
      </c>
      <c r="M85" s="25"/>
      <c r="N85" s="64">
        <f ca="1">IF($U85="", "", IF($H85=$S$3, 0, IFERROR(INDEX('Intro &amp; Setup'!$W$24:$W$31, MATCH($X85, 'Intro &amp; Setup'!$BM$20:$BM$27, 0)), "")))</f>
        <v>0</v>
      </c>
      <c r="O85" s="25"/>
      <c r="Q85" s="56">
        <f t="shared" ca="1" si="22"/>
        <v>3.2500000000000009</v>
      </c>
      <c r="R85" s="57">
        <f t="shared" ca="1" si="23"/>
        <v>17.666666666666671</v>
      </c>
      <c r="S85" s="58" t="str">
        <f t="shared" ca="1" si="17"/>
        <v>-346:00</v>
      </c>
      <c r="T85" s="4" t="str">
        <f t="shared" ca="1" si="18"/>
        <v/>
      </c>
      <c r="U85" s="4" t="str">
        <f t="shared" ca="1" si="19"/>
        <v>X</v>
      </c>
      <c r="V85" s="4" t="str">
        <f t="shared" ca="1" si="20"/>
        <v/>
      </c>
      <c r="X85" s="4" t="str">
        <f t="shared" si="15"/>
        <v>Sat</v>
      </c>
      <c r="Z85" s="4" t="str">
        <f t="shared" si="21"/>
        <v>Mar 2019</v>
      </c>
    </row>
    <row r="86" spans="1:26" x14ac:dyDescent="0.25">
      <c r="A86" s="25"/>
      <c r="B86" s="8">
        <f>IF(B85="", "", IF(B85+1&gt;'Intro &amp; Setup'!$AG$18, "", B85+1))</f>
        <v>43541</v>
      </c>
      <c r="C86" s="27"/>
      <c r="D86" s="82"/>
      <c r="E86" s="83"/>
      <c r="F86" s="84"/>
      <c r="G86" s="25"/>
      <c r="H86" s="89"/>
      <c r="I86" s="25"/>
      <c r="J86" s="19"/>
      <c r="K86" s="25"/>
      <c r="L86" s="22" t="str">
        <f t="shared" si="16"/>
        <v/>
      </c>
      <c r="M86" s="25"/>
      <c r="N86" s="64">
        <f ca="1">IF($U86="", "", IF($H86=$S$3, 0, IFERROR(INDEX('Intro &amp; Setup'!$W$24:$W$31, MATCH($X86, 'Intro &amp; Setup'!$BM$20:$BM$27, 0)), "")))</f>
        <v>0</v>
      </c>
      <c r="O86" s="25"/>
      <c r="Q86" s="56">
        <f t="shared" ca="1" si="22"/>
        <v>3.2500000000000009</v>
      </c>
      <c r="R86" s="57">
        <f t="shared" ca="1" si="23"/>
        <v>17.666666666666671</v>
      </c>
      <c r="S86" s="58" t="str">
        <f t="shared" ca="1" si="17"/>
        <v>-346:00</v>
      </c>
      <c r="T86" s="4" t="str">
        <f t="shared" ca="1" si="18"/>
        <v/>
      </c>
      <c r="U86" s="4" t="str">
        <f t="shared" ca="1" si="19"/>
        <v>X</v>
      </c>
      <c r="V86" s="4" t="str">
        <f t="shared" ca="1" si="20"/>
        <v/>
      </c>
      <c r="X86" s="4" t="str">
        <f t="shared" si="15"/>
        <v>Sun</v>
      </c>
      <c r="Z86" s="4" t="str">
        <f t="shared" si="21"/>
        <v>Mar 2019</v>
      </c>
    </row>
    <row r="87" spans="1:26" x14ac:dyDescent="0.25">
      <c r="A87" s="25"/>
      <c r="B87" s="8">
        <f>IF(B86="", "", IF(B86+1&gt;'Intro &amp; Setup'!$AG$18, "", B86+1))</f>
        <v>43542</v>
      </c>
      <c r="C87" s="27"/>
      <c r="D87" s="82"/>
      <c r="E87" s="83"/>
      <c r="F87" s="84"/>
      <c r="G87" s="25"/>
      <c r="H87" s="89"/>
      <c r="I87" s="25"/>
      <c r="J87" s="19"/>
      <c r="K87" s="25"/>
      <c r="L87" s="22" t="str">
        <f t="shared" si="16"/>
        <v/>
      </c>
      <c r="M87" s="25"/>
      <c r="N87" s="64">
        <f ca="1">IF($U87="", "", IF($H87=$S$3, 0, IFERROR(INDEX('Intro &amp; Setup'!$W$24:$W$31, MATCH($X87, 'Intro &amp; Setup'!$BM$20:$BM$27, 0)), "")))</f>
        <v>0.33333333333333331</v>
      </c>
      <c r="O87" s="25"/>
      <c r="Q87" s="56">
        <f t="shared" ca="1" si="22"/>
        <v>3.2500000000000009</v>
      </c>
      <c r="R87" s="57">
        <f t="shared" ca="1" si="23"/>
        <v>18.000000000000004</v>
      </c>
      <c r="S87" s="58" t="str">
        <f t="shared" ca="1" si="17"/>
        <v>-354:00</v>
      </c>
      <c r="T87" s="4" t="str">
        <f t="shared" ca="1" si="18"/>
        <v/>
      </c>
      <c r="U87" s="4" t="str">
        <f t="shared" ca="1" si="19"/>
        <v>X</v>
      </c>
      <c r="V87" s="4" t="str">
        <f t="shared" ca="1" si="20"/>
        <v>X</v>
      </c>
      <c r="X87" s="4" t="str">
        <f t="shared" si="15"/>
        <v>Mon</v>
      </c>
      <c r="Z87" s="4" t="str">
        <f t="shared" si="21"/>
        <v>Mar 2019</v>
      </c>
    </row>
    <row r="88" spans="1:26" x14ac:dyDescent="0.25">
      <c r="A88" s="25"/>
      <c r="B88" s="8">
        <f>IF(B87="", "", IF(B87+1&gt;'Intro &amp; Setup'!$AG$18, "", B87+1))</f>
        <v>43543</v>
      </c>
      <c r="C88" s="27"/>
      <c r="D88" s="82"/>
      <c r="E88" s="83"/>
      <c r="F88" s="84"/>
      <c r="G88" s="25"/>
      <c r="H88" s="89"/>
      <c r="I88" s="25"/>
      <c r="J88" s="19"/>
      <c r="K88" s="25"/>
      <c r="L88" s="22" t="str">
        <f t="shared" si="16"/>
        <v/>
      </c>
      <c r="M88" s="25"/>
      <c r="N88" s="64">
        <f ca="1">IF($U88="", "", IF($H88=$S$3, 0, IFERROR(INDEX('Intro &amp; Setup'!$W$24:$W$31, MATCH($X88, 'Intro &amp; Setup'!$BM$20:$BM$27, 0)), "")))</f>
        <v>0.33333333333333331</v>
      </c>
      <c r="O88" s="25"/>
      <c r="Q88" s="56">
        <f t="shared" ca="1" si="22"/>
        <v>3.2500000000000009</v>
      </c>
      <c r="R88" s="57">
        <f t="shared" ca="1" si="23"/>
        <v>18.333333333333336</v>
      </c>
      <c r="S88" s="58" t="str">
        <f t="shared" ca="1" si="17"/>
        <v>-362:00</v>
      </c>
      <c r="T88" s="4" t="str">
        <f t="shared" ca="1" si="18"/>
        <v/>
      </c>
      <c r="U88" s="4" t="str">
        <f t="shared" ca="1" si="19"/>
        <v>X</v>
      </c>
      <c r="V88" s="4" t="str">
        <f t="shared" ca="1" si="20"/>
        <v>X</v>
      </c>
      <c r="X88" s="4" t="str">
        <f t="shared" si="15"/>
        <v>Tue</v>
      </c>
      <c r="Z88" s="4" t="str">
        <f t="shared" si="21"/>
        <v>Mar 2019</v>
      </c>
    </row>
    <row r="89" spans="1:26" x14ac:dyDescent="0.25">
      <c r="A89" s="25"/>
      <c r="B89" s="8">
        <f>IF(B88="", "", IF(B88+1&gt;'Intro &amp; Setup'!$AG$18, "", B88+1))</f>
        <v>43544</v>
      </c>
      <c r="C89" s="27"/>
      <c r="D89" s="82"/>
      <c r="E89" s="83"/>
      <c r="F89" s="84"/>
      <c r="G89" s="25"/>
      <c r="H89" s="89"/>
      <c r="I89" s="25"/>
      <c r="J89" s="19"/>
      <c r="K89" s="25"/>
      <c r="L89" s="22" t="str">
        <f t="shared" si="16"/>
        <v/>
      </c>
      <c r="M89" s="25"/>
      <c r="N89" s="64">
        <f ca="1">IF($U89="", "", IF($H89=$S$3, 0, IFERROR(INDEX('Intro &amp; Setup'!$W$24:$W$31, MATCH($X89, 'Intro &amp; Setup'!$BM$20:$BM$27, 0)), "")))</f>
        <v>0.33333333333333331</v>
      </c>
      <c r="O89" s="25"/>
      <c r="Q89" s="56">
        <f t="shared" ca="1" si="22"/>
        <v>3.2500000000000009</v>
      </c>
      <c r="R89" s="57">
        <f t="shared" ca="1" si="23"/>
        <v>18.666666666666668</v>
      </c>
      <c r="S89" s="58" t="str">
        <f t="shared" ca="1" si="17"/>
        <v>-370:00</v>
      </c>
      <c r="T89" s="4" t="str">
        <f t="shared" ca="1" si="18"/>
        <v/>
      </c>
      <c r="U89" s="4" t="str">
        <f t="shared" ca="1" si="19"/>
        <v>X</v>
      </c>
      <c r="V89" s="4" t="str">
        <f t="shared" ca="1" si="20"/>
        <v>X</v>
      </c>
      <c r="X89" s="4" t="str">
        <f t="shared" si="15"/>
        <v>Wed</v>
      </c>
      <c r="Z89" s="4" t="str">
        <f t="shared" si="21"/>
        <v>Mar 2019</v>
      </c>
    </row>
    <row r="90" spans="1:26" x14ac:dyDescent="0.25">
      <c r="A90" s="25"/>
      <c r="B90" s="8">
        <f>IF(B89="", "", IF(B89+1&gt;'Intro &amp; Setup'!$AG$18, "", B89+1))</f>
        <v>43545</v>
      </c>
      <c r="C90" s="27"/>
      <c r="D90" s="82"/>
      <c r="E90" s="83"/>
      <c r="F90" s="84"/>
      <c r="G90" s="25"/>
      <c r="H90" s="89"/>
      <c r="I90" s="25"/>
      <c r="J90" s="19"/>
      <c r="K90" s="25"/>
      <c r="L90" s="22" t="str">
        <f t="shared" si="16"/>
        <v/>
      </c>
      <c r="M90" s="25"/>
      <c r="N90" s="64">
        <f ca="1">IF($U90="", "", IF($H90=$S$3, 0, IFERROR(INDEX('Intro &amp; Setup'!$W$24:$W$31, MATCH($X90, 'Intro &amp; Setup'!$BM$20:$BM$27, 0)), "")))</f>
        <v>0.33333333333333331</v>
      </c>
      <c r="O90" s="25"/>
      <c r="Q90" s="56">
        <f t="shared" ca="1" si="22"/>
        <v>3.2500000000000009</v>
      </c>
      <c r="R90" s="57">
        <f t="shared" ca="1" si="23"/>
        <v>19</v>
      </c>
      <c r="S90" s="58" t="str">
        <f t="shared" ca="1" si="17"/>
        <v>-378:00</v>
      </c>
      <c r="T90" s="4" t="str">
        <f t="shared" ca="1" si="18"/>
        <v/>
      </c>
      <c r="U90" s="4" t="str">
        <f t="shared" ca="1" si="19"/>
        <v>X</v>
      </c>
      <c r="V90" s="4" t="str">
        <f t="shared" ca="1" si="20"/>
        <v>X</v>
      </c>
      <c r="X90" s="4" t="str">
        <f t="shared" si="15"/>
        <v>Thu</v>
      </c>
      <c r="Z90" s="4" t="str">
        <f t="shared" si="21"/>
        <v>Mar 2019</v>
      </c>
    </row>
    <row r="91" spans="1:26" x14ac:dyDescent="0.25">
      <c r="A91" s="25"/>
      <c r="B91" s="8">
        <f>IF(B90="", "", IF(B90+1&gt;'Intro &amp; Setup'!$AG$18, "", B90+1))</f>
        <v>43546</v>
      </c>
      <c r="C91" s="27"/>
      <c r="D91" s="82"/>
      <c r="E91" s="83"/>
      <c r="F91" s="84"/>
      <c r="G91" s="25"/>
      <c r="H91" s="89"/>
      <c r="I91" s="25"/>
      <c r="J91" s="19"/>
      <c r="K91" s="25"/>
      <c r="L91" s="22" t="str">
        <f t="shared" si="16"/>
        <v/>
      </c>
      <c r="M91" s="25"/>
      <c r="N91" s="64">
        <f ca="1">IF($U91="", "", IF($H91=$S$3, 0, IFERROR(INDEX('Intro &amp; Setup'!$W$24:$W$31, MATCH($X91, 'Intro &amp; Setup'!$BM$20:$BM$27, 0)), "")))</f>
        <v>0.33333333333333331</v>
      </c>
      <c r="O91" s="25"/>
      <c r="Q91" s="56">
        <f t="shared" ca="1" si="22"/>
        <v>3.2500000000000009</v>
      </c>
      <c r="R91" s="57">
        <f t="shared" ca="1" si="23"/>
        <v>19.333333333333332</v>
      </c>
      <c r="S91" s="58" t="str">
        <f t="shared" ca="1" si="17"/>
        <v>-386:00</v>
      </c>
      <c r="T91" s="4" t="str">
        <f t="shared" ca="1" si="18"/>
        <v/>
      </c>
      <c r="U91" s="4" t="str">
        <f t="shared" ca="1" si="19"/>
        <v>X</v>
      </c>
      <c r="V91" s="4" t="str">
        <f t="shared" ca="1" si="20"/>
        <v>X</v>
      </c>
      <c r="X91" s="4" t="str">
        <f t="shared" si="15"/>
        <v>Fri</v>
      </c>
      <c r="Z91" s="4" t="str">
        <f t="shared" si="21"/>
        <v>Mar 2019</v>
      </c>
    </row>
    <row r="92" spans="1:26" x14ac:dyDescent="0.25">
      <c r="A92" s="25"/>
      <c r="B92" s="8">
        <f>IF(B91="", "", IF(B91+1&gt;'Intro &amp; Setup'!$AG$18, "", B91+1))</f>
        <v>43547</v>
      </c>
      <c r="C92" s="27"/>
      <c r="D92" s="82"/>
      <c r="E92" s="83"/>
      <c r="F92" s="84"/>
      <c r="G92" s="25"/>
      <c r="H92" s="89"/>
      <c r="I92" s="25"/>
      <c r="J92" s="19"/>
      <c r="K92" s="25"/>
      <c r="L92" s="22" t="str">
        <f t="shared" si="16"/>
        <v/>
      </c>
      <c r="M92" s="25"/>
      <c r="N92" s="64">
        <f ca="1">IF($U92="", "", IF($H92=$S$3, 0, IFERROR(INDEX('Intro &amp; Setup'!$W$24:$W$31, MATCH($X92, 'Intro &amp; Setup'!$BM$20:$BM$27, 0)), "")))</f>
        <v>0</v>
      </c>
      <c r="O92" s="25"/>
      <c r="Q92" s="56">
        <f t="shared" ca="1" si="22"/>
        <v>3.2500000000000009</v>
      </c>
      <c r="R92" s="57">
        <f t="shared" ca="1" si="23"/>
        <v>19.333333333333332</v>
      </c>
      <c r="S92" s="58" t="str">
        <f t="shared" ca="1" si="17"/>
        <v>-386:00</v>
      </c>
      <c r="T92" s="4" t="str">
        <f t="shared" ca="1" si="18"/>
        <v/>
      </c>
      <c r="U92" s="4" t="str">
        <f t="shared" ca="1" si="19"/>
        <v>X</v>
      </c>
      <c r="V92" s="4" t="str">
        <f t="shared" ca="1" si="20"/>
        <v/>
      </c>
      <c r="X92" s="4" t="str">
        <f t="shared" si="15"/>
        <v>Sat</v>
      </c>
      <c r="Z92" s="4" t="str">
        <f t="shared" si="21"/>
        <v>Mar 2019</v>
      </c>
    </row>
    <row r="93" spans="1:26" x14ac:dyDescent="0.25">
      <c r="A93" s="25"/>
      <c r="B93" s="8">
        <f>IF(B92="", "", IF(B92+1&gt;'Intro &amp; Setup'!$AG$18, "", B92+1))</f>
        <v>43548</v>
      </c>
      <c r="C93" s="27"/>
      <c r="D93" s="82"/>
      <c r="E93" s="83"/>
      <c r="F93" s="84"/>
      <c r="G93" s="25"/>
      <c r="H93" s="89"/>
      <c r="I93" s="25"/>
      <c r="J93" s="19"/>
      <c r="K93" s="25"/>
      <c r="L93" s="22" t="str">
        <f t="shared" si="16"/>
        <v/>
      </c>
      <c r="M93" s="25"/>
      <c r="N93" s="64">
        <f ca="1">IF($U93="", "", IF($H93=$S$3, 0, IFERROR(INDEX('Intro &amp; Setup'!$W$24:$W$31, MATCH($X93, 'Intro &amp; Setup'!$BM$20:$BM$27, 0)), "")))</f>
        <v>0</v>
      </c>
      <c r="O93" s="25"/>
      <c r="Q93" s="56">
        <f t="shared" ca="1" si="22"/>
        <v>3.2500000000000009</v>
      </c>
      <c r="R93" s="57">
        <f t="shared" ca="1" si="23"/>
        <v>19.333333333333332</v>
      </c>
      <c r="S93" s="58" t="str">
        <f t="shared" ca="1" si="17"/>
        <v>-386:00</v>
      </c>
      <c r="T93" s="4" t="str">
        <f t="shared" ca="1" si="18"/>
        <v/>
      </c>
      <c r="U93" s="4" t="str">
        <f t="shared" ca="1" si="19"/>
        <v>X</v>
      </c>
      <c r="V93" s="4" t="str">
        <f t="shared" ca="1" si="20"/>
        <v/>
      </c>
      <c r="X93" s="4" t="str">
        <f t="shared" si="15"/>
        <v>Sun</v>
      </c>
      <c r="Z93" s="4" t="str">
        <f t="shared" si="21"/>
        <v>Mar 2019</v>
      </c>
    </row>
    <row r="94" spans="1:26" x14ac:dyDescent="0.25">
      <c r="A94" s="25"/>
      <c r="B94" s="8">
        <f>IF(B93="", "", IF(B93+1&gt;'Intro &amp; Setup'!$AG$18, "", B93+1))</f>
        <v>43549</v>
      </c>
      <c r="C94" s="27"/>
      <c r="D94" s="82"/>
      <c r="E94" s="83"/>
      <c r="F94" s="84"/>
      <c r="G94" s="25"/>
      <c r="H94" s="89"/>
      <c r="I94" s="25"/>
      <c r="J94" s="19"/>
      <c r="K94" s="25"/>
      <c r="L94" s="22" t="str">
        <f t="shared" si="16"/>
        <v/>
      </c>
      <c r="M94" s="25"/>
      <c r="N94" s="64">
        <f ca="1">IF($U94="", "", IF($H94=$S$3, 0, IFERROR(INDEX('Intro &amp; Setup'!$W$24:$W$31, MATCH($X94, 'Intro &amp; Setup'!$BM$20:$BM$27, 0)), "")))</f>
        <v>0.33333333333333331</v>
      </c>
      <c r="O94" s="25"/>
      <c r="Q94" s="56">
        <f t="shared" ca="1" si="22"/>
        <v>3.2500000000000009</v>
      </c>
      <c r="R94" s="57">
        <f t="shared" ca="1" si="23"/>
        <v>19.666666666666664</v>
      </c>
      <c r="S94" s="58" t="str">
        <f t="shared" ca="1" si="17"/>
        <v>-394:00</v>
      </c>
      <c r="T94" s="4" t="str">
        <f t="shared" ca="1" si="18"/>
        <v/>
      </c>
      <c r="U94" s="4" t="str">
        <f t="shared" ca="1" si="19"/>
        <v>X</v>
      </c>
      <c r="V94" s="4" t="str">
        <f t="shared" ca="1" si="20"/>
        <v>X</v>
      </c>
      <c r="X94" s="4" t="str">
        <f t="shared" si="15"/>
        <v>Mon</v>
      </c>
      <c r="Z94" s="4" t="str">
        <f t="shared" si="21"/>
        <v>Mar 2019</v>
      </c>
    </row>
    <row r="95" spans="1:26" x14ac:dyDescent="0.25">
      <c r="A95" s="25"/>
      <c r="B95" s="8">
        <f>IF(B94="", "", IF(B94+1&gt;'Intro &amp; Setup'!$AG$18, "", B94+1))</f>
        <v>43550</v>
      </c>
      <c r="C95" s="27"/>
      <c r="D95" s="82"/>
      <c r="E95" s="83"/>
      <c r="F95" s="84"/>
      <c r="G95" s="25"/>
      <c r="H95" s="89"/>
      <c r="I95" s="25"/>
      <c r="J95" s="19"/>
      <c r="K95" s="25"/>
      <c r="L95" s="22" t="str">
        <f t="shared" si="16"/>
        <v/>
      </c>
      <c r="M95" s="25"/>
      <c r="N95" s="64">
        <f ca="1">IF($U95="", "", IF($H95=$S$3, 0, IFERROR(INDEX('Intro &amp; Setup'!$W$24:$W$31, MATCH($X95, 'Intro &amp; Setup'!$BM$20:$BM$27, 0)), "")))</f>
        <v>0.33333333333333331</v>
      </c>
      <c r="O95" s="25"/>
      <c r="Q95" s="56">
        <f t="shared" ca="1" si="22"/>
        <v>3.2500000000000009</v>
      </c>
      <c r="R95" s="57">
        <f t="shared" ca="1" si="23"/>
        <v>19.999999999999996</v>
      </c>
      <c r="S95" s="58" t="str">
        <f t="shared" ca="1" si="17"/>
        <v>-402:00</v>
      </c>
      <c r="T95" s="4" t="str">
        <f t="shared" ca="1" si="18"/>
        <v/>
      </c>
      <c r="U95" s="4" t="str">
        <f t="shared" ca="1" si="19"/>
        <v>X</v>
      </c>
      <c r="V95" s="4" t="str">
        <f t="shared" ca="1" si="20"/>
        <v>X</v>
      </c>
      <c r="X95" s="4" t="str">
        <f t="shared" si="15"/>
        <v>Tue</v>
      </c>
      <c r="Z95" s="4" t="str">
        <f t="shared" si="21"/>
        <v>Mar 2019</v>
      </c>
    </row>
    <row r="96" spans="1:26" x14ac:dyDescent="0.25">
      <c r="A96" s="25"/>
      <c r="B96" s="8">
        <f>IF(B95="", "", IF(B95+1&gt;'Intro &amp; Setup'!$AG$18, "", B95+1))</f>
        <v>43551</v>
      </c>
      <c r="C96" s="27"/>
      <c r="D96" s="82"/>
      <c r="E96" s="83"/>
      <c r="F96" s="84"/>
      <c r="G96" s="25"/>
      <c r="H96" s="89"/>
      <c r="I96" s="25"/>
      <c r="J96" s="19"/>
      <c r="K96" s="25"/>
      <c r="L96" s="22" t="str">
        <f t="shared" si="16"/>
        <v/>
      </c>
      <c r="M96" s="25"/>
      <c r="N96" s="64">
        <f ca="1">IF($U96="", "", IF($H96=$S$3, 0, IFERROR(INDEX('Intro &amp; Setup'!$W$24:$W$31, MATCH($X96, 'Intro &amp; Setup'!$BM$20:$BM$27, 0)), "")))</f>
        <v>0.33333333333333331</v>
      </c>
      <c r="O96" s="25"/>
      <c r="Q96" s="56">
        <f t="shared" ca="1" si="22"/>
        <v>3.2500000000000009</v>
      </c>
      <c r="R96" s="57">
        <f t="shared" ca="1" si="23"/>
        <v>20.333333333333329</v>
      </c>
      <c r="S96" s="58" t="str">
        <f t="shared" ca="1" si="17"/>
        <v>-410:00</v>
      </c>
      <c r="T96" s="4" t="str">
        <f t="shared" ca="1" si="18"/>
        <v/>
      </c>
      <c r="U96" s="4" t="str">
        <f t="shared" ca="1" si="19"/>
        <v>X</v>
      </c>
      <c r="V96" s="4" t="str">
        <f t="shared" ca="1" si="20"/>
        <v>X</v>
      </c>
      <c r="X96" s="4" t="str">
        <f t="shared" si="15"/>
        <v>Wed</v>
      </c>
      <c r="Z96" s="4" t="str">
        <f t="shared" si="21"/>
        <v>Mar 2019</v>
      </c>
    </row>
    <row r="97" spans="1:26" x14ac:dyDescent="0.25">
      <c r="A97" s="25"/>
      <c r="B97" s="8">
        <f>IF(B96="", "", IF(B96+1&gt;'Intro &amp; Setup'!$AG$18, "", B96+1))</f>
        <v>43552</v>
      </c>
      <c r="C97" s="27"/>
      <c r="D97" s="82"/>
      <c r="E97" s="83"/>
      <c r="F97" s="84"/>
      <c r="G97" s="25"/>
      <c r="H97" s="89"/>
      <c r="I97" s="25"/>
      <c r="J97" s="19"/>
      <c r="K97" s="25"/>
      <c r="L97" s="22" t="str">
        <f t="shared" si="16"/>
        <v/>
      </c>
      <c r="M97" s="25"/>
      <c r="N97" s="64">
        <f ca="1">IF($U97="", "", IF($H97=$S$3, 0, IFERROR(INDEX('Intro &amp; Setup'!$W$24:$W$31, MATCH($X97, 'Intro &amp; Setup'!$BM$20:$BM$27, 0)), "")))</f>
        <v>0.33333333333333331</v>
      </c>
      <c r="O97" s="25"/>
      <c r="Q97" s="56">
        <f t="shared" ca="1" si="22"/>
        <v>3.2500000000000009</v>
      </c>
      <c r="R97" s="57">
        <f t="shared" ca="1" si="23"/>
        <v>20.666666666666661</v>
      </c>
      <c r="S97" s="58" t="str">
        <f t="shared" ca="1" si="17"/>
        <v>-418:00</v>
      </c>
      <c r="T97" s="4" t="str">
        <f t="shared" ca="1" si="18"/>
        <v/>
      </c>
      <c r="U97" s="4" t="str">
        <f t="shared" ca="1" si="19"/>
        <v>X</v>
      </c>
      <c r="V97" s="4" t="str">
        <f t="shared" ca="1" si="20"/>
        <v>X</v>
      </c>
      <c r="X97" s="4" t="str">
        <f t="shared" si="15"/>
        <v>Thu</v>
      </c>
      <c r="Z97" s="4" t="str">
        <f t="shared" si="21"/>
        <v>Mar 2019</v>
      </c>
    </row>
    <row r="98" spans="1:26" x14ac:dyDescent="0.25">
      <c r="A98" s="25"/>
      <c r="B98" s="8">
        <f>IF(B97="", "", IF(B97+1&gt;'Intro &amp; Setup'!$AG$18, "", B97+1))</f>
        <v>43553</v>
      </c>
      <c r="C98" s="27"/>
      <c r="D98" s="82"/>
      <c r="E98" s="83"/>
      <c r="F98" s="84"/>
      <c r="G98" s="25"/>
      <c r="H98" s="89"/>
      <c r="I98" s="25"/>
      <c r="J98" s="19"/>
      <c r="K98" s="25"/>
      <c r="L98" s="22" t="str">
        <f t="shared" si="16"/>
        <v/>
      </c>
      <c r="M98" s="25"/>
      <c r="N98" s="64">
        <f ca="1">IF($U98="", "", IF($H98=$S$3, 0, IFERROR(INDEX('Intro &amp; Setup'!$W$24:$W$31, MATCH($X98, 'Intro &amp; Setup'!$BM$20:$BM$27, 0)), "")))</f>
        <v>0.33333333333333331</v>
      </c>
      <c r="O98" s="25"/>
      <c r="Q98" s="56">
        <f t="shared" ca="1" si="22"/>
        <v>3.2500000000000009</v>
      </c>
      <c r="R98" s="57">
        <f t="shared" ca="1" si="23"/>
        <v>20.999999999999993</v>
      </c>
      <c r="S98" s="58" t="str">
        <f t="shared" ca="1" si="17"/>
        <v>-426:00</v>
      </c>
      <c r="T98" s="4" t="str">
        <f t="shared" ca="1" si="18"/>
        <v/>
      </c>
      <c r="U98" s="4" t="str">
        <f t="shared" ca="1" si="19"/>
        <v>X</v>
      </c>
      <c r="V98" s="4" t="str">
        <f t="shared" ca="1" si="20"/>
        <v>X</v>
      </c>
      <c r="X98" s="4" t="str">
        <f t="shared" si="15"/>
        <v>Fri</v>
      </c>
      <c r="Z98" s="4" t="str">
        <f t="shared" si="21"/>
        <v>Mar 2019</v>
      </c>
    </row>
    <row r="99" spans="1:26" x14ac:dyDescent="0.25">
      <c r="A99" s="25"/>
      <c r="B99" s="8">
        <f>IF(B98="", "", IF(B98+1&gt;'Intro &amp; Setup'!$AG$18, "", B98+1))</f>
        <v>43554</v>
      </c>
      <c r="C99" s="27"/>
      <c r="D99" s="82"/>
      <c r="E99" s="83"/>
      <c r="F99" s="84"/>
      <c r="G99" s="25"/>
      <c r="H99" s="89"/>
      <c r="I99" s="25"/>
      <c r="J99" s="19"/>
      <c r="K99" s="25"/>
      <c r="L99" s="22" t="str">
        <f t="shared" si="16"/>
        <v/>
      </c>
      <c r="M99" s="25"/>
      <c r="N99" s="64">
        <f ca="1">IF($U99="", "", IF($H99=$S$3, 0, IFERROR(INDEX('Intro &amp; Setup'!$W$24:$W$31, MATCH($X99, 'Intro &amp; Setup'!$BM$20:$BM$27, 0)), "")))</f>
        <v>0</v>
      </c>
      <c r="O99" s="25"/>
      <c r="Q99" s="56">
        <f t="shared" ca="1" si="22"/>
        <v>3.2500000000000009</v>
      </c>
      <c r="R99" s="57">
        <f t="shared" ca="1" si="23"/>
        <v>20.999999999999993</v>
      </c>
      <c r="S99" s="58" t="str">
        <f t="shared" ca="1" si="17"/>
        <v>-426:00</v>
      </c>
      <c r="T99" s="4" t="str">
        <f t="shared" ca="1" si="18"/>
        <v/>
      </c>
      <c r="U99" s="4" t="str">
        <f t="shared" ca="1" si="19"/>
        <v>X</v>
      </c>
      <c r="V99" s="4" t="str">
        <f t="shared" ca="1" si="20"/>
        <v/>
      </c>
      <c r="X99" s="4" t="str">
        <f t="shared" si="15"/>
        <v>Sat</v>
      </c>
      <c r="Z99" s="4" t="str">
        <f t="shared" si="21"/>
        <v>Mar 2019</v>
      </c>
    </row>
    <row r="100" spans="1:26" x14ac:dyDescent="0.25">
      <c r="A100" s="25"/>
      <c r="B100" s="8">
        <f>IF(B99="", "", IF(B99+1&gt;'Intro &amp; Setup'!$AG$18, "", B99+1))</f>
        <v>43555</v>
      </c>
      <c r="C100" s="27"/>
      <c r="D100" s="82"/>
      <c r="E100" s="83"/>
      <c r="F100" s="84"/>
      <c r="G100" s="25"/>
      <c r="H100" s="89"/>
      <c r="I100" s="25"/>
      <c r="J100" s="19"/>
      <c r="K100" s="25"/>
      <c r="L100" s="22" t="str">
        <f t="shared" si="16"/>
        <v/>
      </c>
      <c r="M100" s="25"/>
      <c r="N100" s="64">
        <f ca="1">IF($U100="", "", IF($H100=$S$3, 0, IFERROR(INDEX('Intro &amp; Setup'!$W$24:$W$31, MATCH($X100, 'Intro &amp; Setup'!$BM$20:$BM$27, 0)), "")))</f>
        <v>0</v>
      </c>
      <c r="O100" s="25"/>
      <c r="Q100" s="56">
        <f t="shared" ca="1" si="22"/>
        <v>3.2500000000000009</v>
      </c>
      <c r="R100" s="57">
        <f t="shared" ca="1" si="23"/>
        <v>20.999999999999993</v>
      </c>
      <c r="S100" s="58" t="str">
        <f t="shared" ca="1" si="17"/>
        <v>-426:00</v>
      </c>
      <c r="T100" s="4" t="str">
        <f t="shared" ca="1" si="18"/>
        <v/>
      </c>
      <c r="U100" s="4" t="str">
        <f t="shared" ca="1" si="19"/>
        <v>X</v>
      </c>
      <c r="V100" s="4" t="str">
        <f t="shared" ca="1" si="20"/>
        <v/>
      </c>
      <c r="X100" s="4" t="str">
        <f t="shared" si="15"/>
        <v>Sun</v>
      </c>
      <c r="Z100" s="4" t="str">
        <f t="shared" si="21"/>
        <v>Mar 2019</v>
      </c>
    </row>
    <row r="101" spans="1:26" x14ac:dyDescent="0.25">
      <c r="A101" s="25"/>
      <c r="B101" s="8">
        <f>IF(B100="", "", IF(B100+1&gt;'Intro &amp; Setup'!$AG$18, "", B100+1))</f>
        <v>43556</v>
      </c>
      <c r="C101" s="27"/>
      <c r="D101" s="82"/>
      <c r="E101" s="83"/>
      <c r="F101" s="84"/>
      <c r="G101" s="25"/>
      <c r="H101" s="89"/>
      <c r="I101" s="25"/>
      <c r="J101" s="19">
        <v>8.3333333333333329E-2</v>
      </c>
      <c r="K101" s="25"/>
      <c r="L101" s="22">
        <f t="shared" si="16"/>
        <v>8.3333333333333329E-2</v>
      </c>
      <c r="M101" s="25"/>
      <c r="N101" s="64">
        <f ca="1">IF($U101="", "", IF($H101=$S$3, 0, IFERROR(INDEX('Intro &amp; Setup'!$W$24:$W$31, MATCH($X101, 'Intro &amp; Setup'!$BM$20:$BM$27, 0)), "")))</f>
        <v>0.33333333333333331</v>
      </c>
      <c r="O101" s="25"/>
      <c r="Q101" s="56">
        <f t="shared" ca="1" si="22"/>
        <v>3.3333333333333344</v>
      </c>
      <c r="R101" s="57">
        <f t="shared" ca="1" si="23"/>
        <v>21.333333333333325</v>
      </c>
      <c r="S101" s="58" t="str">
        <f t="shared" ca="1" si="17"/>
        <v>-432:00</v>
      </c>
      <c r="T101" s="4" t="str">
        <f t="shared" ca="1" si="18"/>
        <v/>
      </c>
      <c r="U101" s="4" t="str">
        <f t="shared" ca="1" si="19"/>
        <v>X</v>
      </c>
      <c r="V101" s="4" t="str">
        <f t="shared" ca="1" si="20"/>
        <v/>
      </c>
      <c r="X101" s="4" t="str">
        <f t="shared" si="15"/>
        <v>Mon</v>
      </c>
      <c r="Z101" s="4" t="str">
        <f t="shared" si="21"/>
        <v>Apr 2019</v>
      </c>
    </row>
    <row r="102" spans="1:26" x14ac:dyDescent="0.25">
      <c r="A102" s="25"/>
      <c r="B102" s="8">
        <f>IF(B101="", "", IF(B101+1&gt;'Intro &amp; Setup'!$AG$18, "", B101+1))</f>
        <v>43557</v>
      </c>
      <c r="C102" s="27"/>
      <c r="D102" s="82"/>
      <c r="E102" s="83"/>
      <c r="F102" s="84"/>
      <c r="G102" s="25"/>
      <c r="H102" s="89"/>
      <c r="I102" s="25"/>
      <c r="J102" s="19">
        <v>0.125</v>
      </c>
      <c r="K102" s="25"/>
      <c r="L102" s="22">
        <f t="shared" si="16"/>
        <v>0.125</v>
      </c>
      <c r="M102" s="25"/>
      <c r="N102" s="64">
        <f ca="1">IF($U102="", "", IF($H102=$S$3, 0, IFERROR(INDEX('Intro &amp; Setup'!$W$24:$W$31, MATCH($X102, 'Intro &amp; Setup'!$BM$20:$BM$27, 0)), "")))</f>
        <v>0.33333333333333331</v>
      </c>
      <c r="O102" s="25"/>
      <c r="Q102" s="56">
        <f t="shared" ca="1" si="22"/>
        <v>3.4583333333333344</v>
      </c>
      <c r="R102" s="57">
        <f t="shared" ca="1" si="23"/>
        <v>21.666666666666657</v>
      </c>
      <c r="S102" s="58" t="str">
        <f t="shared" ca="1" si="17"/>
        <v>-437:00</v>
      </c>
      <c r="T102" s="4" t="str">
        <f t="shared" ca="1" si="18"/>
        <v/>
      </c>
      <c r="U102" s="4" t="str">
        <f t="shared" ca="1" si="19"/>
        <v>X</v>
      </c>
      <c r="V102" s="4" t="str">
        <f t="shared" ca="1" si="20"/>
        <v/>
      </c>
      <c r="X102" s="4" t="str">
        <f t="shared" si="15"/>
        <v>Tue</v>
      </c>
      <c r="Z102" s="4" t="str">
        <f t="shared" si="21"/>
        <v>Apr 2019</v>
      </c>
    </row>
    <row r="103" spans="1:26" x14ac:dyDescent="0.25">
      <c r="A103" s="25"/>
      <c r="B103" s="8">
        <f>IF(B102="", "", IF(B102+1&gt;'Intro &amp; Setup'!$AG$18, "", B102+1))</f>
        <v>43558</v>
      </c>
      <c r="C103" s="27"/>
      <c r="D103" s="82"/>
      <c r="E103" s="83"/>
      <c r="F103" s="84"/>
      <c r="G103" s="25"/>
      <c r="H103" s="89"/>
      <c r="I103" s="25"/>
      <c r="J103" s="19">
        <v>0.16666666666666666</v>
      </c>
      <c r="K103" s="25"/>
      <c r="L103" s="22">
        <f t="shared" si="16"/>
        <v>0.16666666666666666</v>
      </c>
      <c r="M103" s="25"/>
      <c r="N103" s="64">
        <f ca="1">IF($U103="", "", IF($H103=$S$3, 0, IFERROR(INDEX('Intro &amp; Setup'!$W$24:$W$31, MATCH($X103, 'Intro &amp; Setup'!$BM$20:$BM$27, 0)), "")))</f>
        <v>0.33333333333333331</v>
      </c>
      <c r="O103" s="25"/>
      <c r="Q103" s="56">
        <f t="shared" ca="1" si="22"/>
        <v>3.6250000000000009</v>
      </c>
      <c r="R103" s="57">
        <f t="shared" ca="1" si="23"/>
        <v>21.999999999999989</v>
      </c>
      <c r="S103" s="58" t="str">
        <f t="shared" ca="1" si="17"/>
        <v>-441:00</v>
      </c>
      <c r="T103" s="4" t="str">
        <f t="shared" ca="1" si="18"/>
        <v/>
      </c>
      <c r="U103" s="4" t="str">
        <f t="shared" ca="1" si="19"/>
        <v>X</v>
      </c>
      <c r="V103" s="4" t="str">
        <f t="shared" ca="1" si="20"/>
        <v/>
      </c>
      <c r="X103" s="4" t="str">
        <f t="shared" si="15"/>
        <v>Wed</v>
      </c>
      <c r="Z103" s="4" t="str">
        <f t="shared" si="21"/>
        <v>Apr 2019</v>
      </c>
    </row>
    <row r="104" spans="1:26" x14ac:dyDescent="0.25">
      <c r="A104" s="25"/>
      <c r="B104" s="8">
        <f>IF(B103="", "", IF(B103+1&gt;'Intro &amp; Setup'!$AG$18, "", B103+1))</f>
        <v>43559</v>
      </c>
      <c r="C104" s="27"/>
      <c r="D104" s="82"/>
      <c r="E104" s="83"/>
      <c r="F104" s="84"/>
      <c r="G104" s="25"/>
      <c r="H104" s="89"/>
      <c r="I104" s="25"/>
      <c r="J104" s="19"/>
      <c r="K104" s="25"/>
      <c r="L104" s="22" t="str">
        <f t="shared" si="16"/>
        <v/>
      </c>
      <c r="M104" s="25"/>
      <c r="N104" s="64">
        <f ca="1">IF($U104="", "", IF($H104=$S$3, 0, IFERROR(INDEX('Intro &amp; Setup'!$W$24:$W$31, MATCH($X104, 'Intro &amp; Setup'!$BM$20:$BM$27, 0)), "")))</f>
        <v>0.33333333333333331</v>
      </c>
      <c r="O104" s="25"/>
      <c r="Q104" s="56">
        <f t="shared" ca="1" si="22"/>
        <v>3.6250000000000009</v>
      </c>
      <c r="R104" s="57">
        <f t="shared" ca="1" si="23"/>
        <v>22.333333333333321</v>
      </c>
      <c r="S104" s="58" t="str">
        <f t="shared" ca="1" si="17"/>
        <v>-449:00</v>
      </c>
      <c r="T104" s="4" t="str">
        <f t="shared" ca="1" si="18"/>
        <v/>
      </c>
      <c r="U104" s="4" t="str">
        <f t="shared" ca="1" si="19"/>
        <v>X</v>
      </c>
      <c r="V104" s="4" t="str">
        <f t="shared" ca="1" si="20"/>
        <v>X</v>
      </c>
      <c r="X104" s="4" t="str">
        <f t="shared" si="15"/>
        <v>Thu</v>
      </c>
      <c r="Z104" s="4" t="str">
        <f t="shared" si="21"/>
        <v>Apr 2019</v>
      </c>
    </row>
    <row r="105" spans="1:26" x14ac:dyDescent="0.25">
      <c r="A105" s="25"/>
      <c r="B105" s="8">
        <f>IF(B104="", "", IF(B104+1&gt;'Intro &amp; Setup'!$AG$18, "", B104+1))</f>
        <v>43560</v>
      </c>
      <c r="C105" s="27"/>
      <c r="D105" s="82"/>
      <c r="E105" s="83"/>
      <c r="F105" s="84"/>
      <c r="G105" s="25"/>
      <c r="H105" s="89"/>
      <c r="I105" s="25"/>
      <c r="J105" s="19"/>
      <c r="K105" s="25"/>
      <c r="L105" s="22" t="str">
        <f t="shared" si="16"/>
        <v/>
      </c>
      <c r="M105" s="25"/>
      <c r="N105" s="64">
        <f ca="1">IF($U105="", "", IF($H105=$S$3, 0, IFERROR(INDEX('Intro &amp; Setup'!$W$24:$W$31, MATCH($X105, 'Intro &amp; Setup'!$BM$20:$BM$27, 0)), "")))</f>
        <v>0.33333333333333331</v>
      </c>
      <c r="O105" s="25"/>
      <c r="Q105" s="56">
        <f t="shared" ca="1" si="22"/>
        <v>3.6250000000000009</v>
      </c>
      <c r="R105" s="57">
        <f t="shared" ca="1" si="23"/>
        <v>22.666666666666654</v>
      </c>
      <c r="S105" s="58" t="str">
        <f t="shared" ca="1" si="17"/>
        <v>-457:00</v>
      </c>
      <c r="T105" s="4" t="str">
        <f t="shared" ca="1" si="18"/>
        <v/>
      </c>
      <c r="U105" s="4" t="str">
        <f t="shared" ca="1" si="19"/>
        <v>X</v>
      </c>
      <c r="V105" s="4" t="str">
        <f t="shared" ca="1" si="20"/>
        <v>X</v>
      </c>
      <c r="X105" s="4" t="str">
        <f t="shared" si="15"/>
        <v>Fri</v>
      </c>
      <c r="Z105" s="4" t="str">
        <f t="shared" si="21"/>
        <v>Apr 2019</v>
      </c>
    </row>
    <row r="106" spans="1:26" x14ac:dyDescent="0.25">
      <c r="A106" s="25"/>
      <c r="B106" s="8">
        <f>IF(B105="", "", IF(B105+1&gt;'Intro &amp; Setup'!$AG$18, "", B105+1))</f>
        <v>43561</v>
      </c>
      <c r="C106" s="27"/>
      <c r="D106" s="82"/>
      <c r="E106" s="83"/>
      <c r="F106" s="84"/>
      <c r="G106" s="25"/>
      <c r="H106" s="89"/>
      <c r="I106" s="25"/>
      <c r="J106" s="19"/>
      <c r="K106" s="25"/>
      <c r="L106" s="22" t="str">
        <f t="shared" si="16"/>
        <v/>
      </c>
      <c r="M106" s="25"/>
      <c r="N106" s="64">
        <f ca="1">IF($U106="", "", IF($H106=$S$3, 0, IFERROR(INDEX('Intro &amp; Setup'!$W$24:$W$31, MATCH($X106, 'Intro &amp; Setup'!$BM$20:$BM$27, 0)), "")))</f>
        <v>0</v>
      </c>
      <c r="O106" s="25"/>
      <c r="Q106" s="56">
        <f t="shared" ca="1" si="22"/>
        <v>3.6250000000000009</v>
      </c>
      <c r="R106" s="57">
        <f t="shared" ca="1" si="23"/>
        <v>22.666666666666654</v>
      </c>
      <c r="S106" s="58" t="str">
        <f t="shared" ca="1" si="17"/>
        <v>-457:00</v>
      </c>
      <c r="T106" s="4" t="str">
        <f t="shared" ca="1" si="18"/>
        <v/>
      </c>
      <c r="U106" s="4" t="str">
        <f t="shared" ca="1" si="19"/>
        <v>X</v>
      </c>
      <c r="V106" s="4" t="str">
        <f t="shared" ca="1" si="20"/>
        <v/>
      </c>
      <c r="X106" s="4" t="str">
        <f t="shared" si="15"/>
        <v>Sat</v>
      </c>
      <c r="Z106" s="4" t="str">
        <f t="shared" si="21"/>
        <v>Apr 2019</v>
      </c>
    </row>
    <row r="107" spans="1:26" x14ac:dyDescent="0.25">
      <c r="A107" s="25"/>
      <c r="B107" s="8">
        <f>IF(B106="", "", IF(B106+1&gt;'Intro &amp; Setup'!$AG$18, "", B106+1))</f>
        <v>43562</v>
      </c>
      <c r="C107" s="27"/>
      <c r="D107" s="82"/>
      <c r="E107" s="83"/>
      <c r="F107" s="84"/>
      <c r="G107" s="25"/>
      <c r="H107" s="89"/>
      <c r="I107" s="25"/>
      <c r="J107" s="19"/>
      <c r="K107" s="25"/>
      <c r="L107" s="22" t="str">
        <f t="shared" si="16"/>
        <v/>
      </c>
      <c r="M107" s="25"/>
      <c r="N107" s="64">
        <f ca="1">IF($U107="", "", IF($H107=$S$3, 0, IFERROR(INDEX('Intro &amp; Setup'!$W$24:$W$31, MATCH($X107, 'Intro &amp; Setup'!$BM$20:$BM$27, 0)), "")))</f>
        <v>0</v>
      </c>
      <c r="O107" s="25"/>
      <c r="Q107" s="56">
        <f t="shared" ca="1" si="22"/>
        <v>3.6250000000000009</v>
      </c>
      <c r="R107" s="57">
        <f t="shared" ca="1" si="23"/>
        <v>22.666666666666654</v>
      </c>
      <c r="S107" s="58" t="str">
        <f t="shared" ca="1" si="17"/>
        <v>-457:00</v>
      </c>
      <c r="T107" s="4" t="str">
        <f t="shared" ca="1" si="18"/>
        <v/>
      </c>
      <c r="U107" s="4" t="str">
        <f t="shared" ca="1" si="19"/>
        <v>X</v>
      </c>
      <c r="V107" s="4" t="str">
        <f t="shared" ca="1" si="20"/>
        <v/>
      </c>
      <c r="X107" s="4" t="str">
        <f t="shared" si="15"/>
        <v>Sun</v>
      </c>
      <c r="Z107" s="4" t="str">
        <f t="shared" si="21"/>
        <v>Apr 2019</v>
      </c>
    </row>
    <row r="108" spans="1:26" x14ac:dyDescent="0.25">
      <c r="A108" s="25"/>
      <c r="B108" s="8">
        <f>IF(B107="", "", IF(B107+1&gt;'Intro &amp; Setup'!$AG$18, "", B107+1))</f>
        <v>43563</v>
      </c>
      <c r="C108" s="27"/>
      <c r="D108" s="82"/>
      <c r="E108" s="83"/>
      <c r="F108" s="84"/>
      <c r="G108" s="25"/>
      <c r="H108" s="89"/>
      <c r="I108" s="25"/>
      <c r="J108" s="19"/>
      <c r="K108" s="25"/>
      <c r="L108" s="22" t="str">
        <f t="shared" si="16"/>
        <v/>
      </c>
      <c r="M108" s="25"/>
      <c r="N108" s="64">
        <f ca="1">IF($U108="", "", IF($H108=$S$3, 0, IFERROR(INDEX('Intro &amp; Setup'!$W$24:$W$31, MATCH($X108, 'Intro &amp; Setup'!$BM$20:$BM$27, 0)), "")))</f>
        <v>0.33333333333333331</v>
      </c>
      <c r="O108" s="25"/>
      <c r="Q108" s="56">
        <f t="shared" ca="1" si="22"/>
        <v>3.6250000000000009</v>
      </c>
      <c r="R108" s="57">
        <f t="shared" ca="1" si="23"/>
        <v>22.999999999999986</v>
      </c>
      <c r="S108" s="58" t="str">
        <f t="shared" ca="1" si="17"/>
        <v>-465:00</v>
      </c>
      <c r="T108" s="4" t="str">
        <f t="shared" ca="1" si="18"/>
        <v/>
      </c>
      <c r="U108" s="4" t="str">
        <f t="shared" ca="1" si="19"/>
        <v>X</v>
      </c>
      <c r="V108" s="4" t="str">
        <f t="shared" ca="1" si="20"/>
        <v>X</v>
      </c>
      <c r="X108" s="4" t="str">
        <f t="shared" si="15"/>
        <v>Mon</v>
      </c>
      <c r="Z108" s="4" t="str">
        <f t="shared" si="21"/>
        <v>Apr 2019</v>
      </c>
    </row>
    <row r="109" spans="1:26" x14ac:dyDescent="0.25">
      <c r="A109" s="25"/>
      <c r="B109" s="8">
        <f>IF(B108="", "", IF(B108+1&gt;'Intro &amp; Setup'!$AG$18, "", B108+1))</f>
        <v>43564</v>
      </c>
      <c r="C109" s="27"/>
      <c r="D109" s="82"/>
      <c r="E109" s="83"/>
      <c r="F109" s="84"/>
      <c r="G109" s="25"/>
      <c r="H109" s="89"/>
      <c r="I109" s="25"/>
      <c r="J109" s="19"/>
      <c r="K109" s="25"/>
      <c r="L109" s="22" t="str">
        <f t="shared" si="16"/>
        <v/>
      </c>
      <c r="M109" s="25"/>
      <c r="N109" s="64">
        <f ca="1">IF($U109="", "", IF($H109=$S$3, 0, IFERROR(INDEX('Intro &amp; Setup'!$W$24:$W$31, MATCH($X109, 'Intro &amp; Setup'!$BM$20:$BM$27, 0)), "")))</f>
        <v>0.33333333333333331</v>
      </c>
      <c r="O109" s="25"/>
      <c r="Q109" s="56">
        <f t="shared" ca="1" si="22"/>
        <v>3.6250000000000009</v>
      </c>
      <c r="R109" s="57">
        <f t="shared" ca="1" si="23"/>
        <v>23.333333333333318</v>
      </c>
      <c r="S109" s="58" t="str">
        <f t="shared" ca="1" si="17"/>
        <v>-473:00</v>
      </c>
      <c r="T109" s="4" t="str">
        <f t="shared" ca="1" si="18"/>
        <v/>
      </c>
      <c r="U109" s="4" t="str">
        <f t="shared" ca="1" si="19"/>
        <v>X</v>
      </c>
      <c r="V109" s="4" t="str">
        <f t="shared" ca="1" si="20"/>
        <v>X</v>
      </c>
      <c r="X109" s="4" t="str">
        <f t="shared" si="15"/>
        <v>Tue</v>
      </c>
      <c r="Z109" s="4" t="str">
        <f t="shared" si="21"/>
        <v>Apr 2019</v>
      </c>
    </row>
    <row r="110" spans="1:26" x14ac:dyDescent="0.25">
      <c r="A110" s="25"/>
      <c r="B110" s="8">
        <f>IF(B109="", "", IF(B109+1&gt;'Intro &amp; Setup'!$AG$18, "", B109+1))</f>
        <v>43565</v>
      </c>
      <c r="C110" s="27"/>
      <c r="D110" s="82"/>
      <c r="E110" s="83"/>
      <c r="F110" s="84"/>
      <c r="G110" s="25"/>
      <c r="H110" s="89"/>
      <c r="I110" s="25"/>
      <c r="J110" s="19"/>
      <c r="K110" s="25"/>
      <c r="L110" s="22" t="str">
        <f t="shared" si="16"/>
        <v/>
      </c>
      <c r="M110" s="25"/>
      <c r="N110" s="64">
        <f ca="1">IF($U110="", "", IF($H110=$S$3, 0, IFERROR(INDEX('Intro &amp; Setup'!$W$24:$W$31, MATCH($X110, 'Intro &amp; Setup'!$BM$20:$BM$27, 0)), "")))</f>
        <v>0.33333333333333331</v>
      </c>
      <c r="O110" s="25"/>
      <c r="Q110" s="56">
        <f t="shared" ca="1" si="22"/>
        <v>3.6250000000000009</v>
      </c>
      <c r="R110" s="57">
        <f t="shared" ca="1" si="23"/>
        <v>23.66666666666665</v>
      </c>
      <c r="S110" s="58" t="str">
        <f t="shared" ca="1" si="17"/>
        <v>-481:00</v>
      </c>
      <c r="T110" s="4" t="str">
        <f t="shared" ca="1" si="18"/>
        <v/>
      </c>
      <c r="U110" s="4" t="str">
        <f t="shared" ca="1" si="19"/>
        <v>X</v>
      </c>
      <c r="V110" s="4" t="str">
        <f t="shared" ca="1" si="20"/>
        <v>X</v>
      </c>
      <c r="X110" s="4" t="str">
        <f t="shared" si="15"/>
        <v>Wed</v>
      </c>
      <c r="Z110" s="4" t="str">
        <f t="shared" si="21"/>
        <v>Apr 2019</v>
      </c>
    </row>
    <row r="111" spans="1:26" x14ac:dyDescent="0.25">
      <c r="A111" s="25"/>
      <c r="B111" s="8">
        <f>IF(B110="", "", IF(B110+1&gt;'Intro &amp; Setup'!$AG$18, "", B110+1))</f>
        <v>43566</v>
      </c>
      <c r="C111" s="27"/>
      <c r="D111" s="82"/>
      <c r="E111" s="83"/>
      <c r="F111" s="84"/>
      <c r="G111" s="25"/>
      <c r="H111" s="89"/>
      <c r="I111" s="25"/>
      <c r="J111" s="19"/>
      <c r="K111" s="25"/>
      <c r="L111" s="22" t="str">
        <f t="shared" si="16"/>
        <v/>
      </c>
      <c r="M111" s="25"/>
      <c r="N111" s="64">
        <f ca="1">IF($U111="", "", IF($H111=$S$3, 0, IFERROR(INDEX('Intro &amp; Setup'!$W$24:$W$31, MATCH($X111, 'Intro &amp; Setup'!$BM$20:$BM$27, 0)), "")))</f>
        <v>0.33333333333333331</v>
      </c>
      <c r="O111" s="25"/>
      <c r="Q111" s="56">
        <f t="shared" ca="1" si="22"/>
        <v>3.6250000000000009</v>
      </c>
      <c r="R111" s="57">
        <f t="shared" ca="1" si="23"/>
        <v>23.999999999999982</v>
      </c>
      <c r="S111" s="58" t="str">
        <f t="shared" ca="1" si="17"/>
        <v>-489:00</v>
      </c>
      <c r="T111" s="4" t="str">
        <f t="shared" ca="1" si="18"/>
        <v/>
      </c>
      <c r="U111" s="4" t="str">
        <f t="shared" ca="1" si="19"/>
        <v>X</v>
      </c>
      <c r="V111" s="4" t="str">
        <f t="shared" ca="1" si="20"/>
        <v>X</v>
      </c>
      <c r="X111" s="4" t="str">
        <f t="shared" si="15"/>
        <v>Thu</v>
      </c>
      <c r="Z111" s="4" t="str">
        <f t="shared" si="21"/>
        <v>Apr 2019</v>
      </c>
    </row>
    <row r="112" spans="1:26" x14ac:dyDescent="0.25">
      <c r="A112" s="25"/>
      <c r="B112" s="8">
        <f>IF(B111="", "", IF(B111+1&gt;'Intro &amp; Setup'!$AG$18, "", B111+1))</f>
        <v>43567</v>
      </c>
      <c r="C112" s="27"/>
      <c r="D112" s="82"/>
      <c r="E112" s="83"/>
      <c r="F112" s="84"/>
      <c r="G112" s="25"/>
      <c r="H112" s="89"/>
      <c r="I112" s="25"/>
      <c r="J112" s="19"/>
      <c r="K112" s="25"/>
      <c r="L112" s="22" t="str">
        <f t="shared" si="16"/>
        <v/>
      </c>
      <c r="M112" s="25"/>
      <c r="N112" s="64">
        <f ca="1">IF($U112="", "", IF($H112=$S$3, 0, IFERROR(INDEX('Intro &amp; Setup'!$W$24:$W$31, MATCH($X112, 'Intro &amp; Setup'!$BM$20:$BM$27, 0)), "")))</f>
        <v>0.33333333333333331</v>
      </c>
      <c r="O112" s="25"/>
      <c r="Q112" s="56">
        <f t="shared" ca="1" si="22"/>
        <v>3.6250000000000009</v>
      </c>
      <c r="R112" s="57">
        <f t="shared" ca="1" si="23"/>
        <v>24.333333333333314</v>
      </c>
      <c r="S112" s="58" t="str">
        <f t="shared" ca="1" si="17"/>
        <v>-497:00</v>
      </c>
      <c r="T112" s="4" t="str">
        <f t="shared" ca="1" si="18"/>
        <v/>
      </c>
      <c r="U112" s="4" t="str">
        <f t="shared" ca="1" si="19"/>
        <v>X</v>
      </c>
      <c r="V112" s="4" t="str">
        <f t="shared" ca="1" si="20"/>
        <v>X</v>
      </c>
      <c r="X112" s="4" t="str">
        <f t="shared" si="15"/>
        <v>Fri</v>
      </c>
      <c r="Z112" s="4" t="str">
        <f t="shared" si="21"/>
        <v>Apr 2019</v>
      </c>
    </row>
    <row r="113" spans="1:26" x14ac:dyDescent="0.25">
      <c r="A113" s="25"/>
      <c r="B113" s="8">
        <f>IF(B112="", "", IF(B112+1&gt;'Intro &amp; Setup'!$AG$18, "", B112+1))</f>
        <v>43568</v>
      </c>
      <c r="C113" s="27"/>
      <c r="D113" s="82"/>
      <c r="E113" s="83"/>
      <c r="F113" s="84"/>
      <c r="G113" s="25"/>
      <c r="H113" s="89"/>
      <c r="I113" s="25"/>
      <c r="J113" s="19"/>
      <c r="K113" s="25"/>
      <c r="L113" s="22" t="str">
        <f t="shared" si="16"/>
        <v/>
      </c>
      <c r="M113" s="25"/>
      <c r="N113" s="64">
        <f ca="1">IF($U113="", "", IF($H113=$S$3, 0, IFERROR(INDEX('Intro &amp; Setup'!$W$24:$W$31, MATCH($X113, 'Intro &amp; Setup'!$BM$20:$BM$27, 0)), "")))</f>
        <v>0</v>
      </c>
      <c r="O113" s="25"/>
      <c r="Q113" s="56">
        <f t="shared" ca="1" si="22"/>
        <v>3.6250000000000009</v>
      </c>
      <c r="R113" s="57">
        <f t="shared" ca="1" si="23"/>
        <v>24.333333333333314</v>
      </c>
      <c r="S113" s="58" t="str">
        <f t="shared" ca="1" si="17"/>
        <v>-497:00</v>
      </c>
      <c r="T113" s="4" t="str">
        <f t="shared" ca="1" si="18"/>
        <v/>
      </c>
      <c r="U113" s="4" t="str">
        <f t="shared" ca="1" si="19"/>
        <v>X</v>
      </c>
      <c r="V113" s="4" t="str">
        <f t="shared" ca="1" si="20"/>
        <v/>
      </c>
      <c r="X113" s="4" t="str">
        <f t="shared" si="15"/>
        <v>Sat</v>
      </c>
      <c r="Z113" s="4" t="str">
        <f t="shared" si="21"/>
        <v>Apr 2019</v>
      </c>
    </row>
    <row r="114" spans="1:26" x14ac:dyDescent="0.25">
      <c r="A114" s="25"/>
      <c r="B114" s="8">
        <f>IF(B113="", "", IF(B113+1&gt;'Intro &amp; Setup'!$AG$18, "", B113+1))</f>
        <v>43569</v>
      </c>
      <c r="C114" s="27"/>
      <c r="D114" s="82"/>
      <c r="E114" s="83"/>
      <c r="F114" s="84"/>
      <c r="G114" s="25"/>
      <c r="H114" s="89"/>
      <c r="I114" s="25"/>
      <c r="J114" s="19"/>
      <c r="K114" s="25"/>
      <c r="L114" s="22" t="str">
        <f t="shared" si="16"/>
        <v/>
      </c>
      <c r="M114" s="25"/>
      <c r="N114" s="64">
        <f ca="1">IF($U114="", "", IF($H114=$S$3, 0, IFERROR(INDEX('Intro &amp; Setup'!$W$24:$W$31, MATCH($X114, 'Intro &amp; Setup'!$BM$20:$BM$27, 0)), "")))</f>
        <v>0</v>
      </c>
      <c r="O114" s="25"/>
      <c r="Q114" s="56">
        <f t="shared" ca="1" si="22"/>
        <v>3.6250000000000009</v>
      </c>
      <c r="R114" s="57">
        <f t="shared" ca="1" si="23"/>
        <v>24.333333333333314</v>
      </c>
      <c r="S114" s="58" t="str">
        <f t="shared" ca="1" si="17"/>
        <v>-497:00</v>
      </c>
      <c r="T114" s="4" t="str">
        <f t="shared" ca="1" si="18"/>
        <v/>
      </c>
      <c r="U114" s="4" t="str">
        <f t="shared" ca="1" si="19"/>
        <v>X</v>
      </c>
      <c r="V114" s="4" t="str">
        <f t="shared" ca="1" si="20"/>
        <v/>
      </c>
      <c r="X114" s="4" t="str">
        <f t="shared" si="15"/>
        <v>Sun</v>
      </c>
      <c r="Z114" s="4" t="str">
        <f t="shared" si="21"/>
        <v>Apr 2019</v>
      </c>
    </row>
    <row r="115" spans="1:26" x14ac:dyDescent="0.25">
      <c r="A115" s="25"/>
      <c r="B115" s="8">
        <f>IF(B114="", "", IF(B114+1&gt;'Intro &amp; Setup'!$AG$18, "", B114+1))</f>
        <v>43570</v>
      </c>
      <c r="C115" s="27"/>
      <c r="D115" s="82"/>
      <c r="E115" s="83"/>
      <c r="F115" s="84"/>
      <c r="G115" s="25"/>
      <c r="H115" s="89"/>
      <c r="I115" s="25"/>
      <c r="J115" s="19"/>
      <c r="K115" s="25"/>
      <c r="L115" s="22" t="str">
        <f t="shared" si="16"/>
        <v/>
      </c>
      <c r="M115" s="25"/>
      <c r="N115" s="64">
        <f ca="1">IF($U115="", "", IF($H115=$S$3, 0, IFERROR(INDEX('Intro &amp; Setup'!$W$24:$W$31, MATCH($X115, 'Intro &amp; Setup'!$BM$20:$BM$27, 0)), "")))</f>
        <v>0.33333333333333331</v>
      </c>
      <c r="O115" s="25"/>
      <c r="Q115" s="56">
        <f t="shared" ca="1" si="22"/>
        <v>3.6250000000000009</v>
      </c>
      <c r="R115" s="57">
        <f t="shared" ca="1" si="23"/>
        <v>24.666666666666647</v>
      </c>
      <c r="S115" s="58" t="str">
        <f t="shared" ca="1" si="17"/>
        <v>-505:00</v>
      </c>
      <c r="T115" s="4" t="str">
        <f t="shared" ca="1" si="18"/>
        <v/>
      </c>
      <c r="U115" s="4" t="str">
        <f t="shared" ca="1" si="19"/>
        <v>X</v>
      </c>
      <c r="V115" s="4" t="str">
        <f t="shared" ca="1" si="20"/>
        <v>X</v>
      </c>
      <c r="X115" s="4" t="str">
        <f t="shared" si="15"/>
        <v>Mon</v>
      </c>
      <c r="Z115" s="4" t="str">
        <f t="shared" si="21"/>
        <v>Apr 2019</v>
      </c>
    </row>
    <row r="116" spans="1:26" x14ac:dyDescent="0.25">
      <c r="A116" s="25"/>
      <c r="B116" s="8">
        <f>IF(B115="", "", IF(B115+1&gt;'Intro &amp; Setup'!$AG$18, "", B115+1))</f>
        <v>43571</v>
      </c>
      <c r="C116" s="27"/>
      <c r="D116" s="82"/>
      <c r="E116" s="83"/>
      <c r="F116" s="84"/>
      <c r="G116" s="25"/>
      <c r="H116" s="89"/>
      <c r="I116" s="25"/>
      <c r="J116" s="19"/>
      <c r="K116" s="25"/>
      <c r="L116" s="22" t="str">
        <f t="shared" si="16"/>
        <v/>
      </c>
      <c r="M116" s="25"/>
      <c r="N116" s="64">
        <f ca="1">IF($U116="", "", IF($H116=$S$3, 0, IFERROR(INDEX('Intro &amp; Setup'!$W$24:$W$31, MATCH($X116, 'Intro &amp; Setup'!$BM$20:$BM$27, 0)), "")))</f>
        <v>0.33333333333333331</v>
      </c>
      <c r="O116" s="25"/>
      <c r="Q116" s="56">
        <f t="shared" ca="1" si="22"/>
        <v>3.6250000000000009</v>
      </c>
      <c r="R116" s="57">
        <f t="shared" ca="1" si="23"/>
        <v>24.999999999999979</v>
      </c>
      <c r="S116" s="58" t="str">
        <f t="shared" ca="1" si="17"/>
        <v>-513:00</v>
      </c>
      <c r="T116" s="4" t="str">
        <f t="shared" ca="1" si="18"/>
        <v/>
      </c>
      <c r="U116" s="4" t="str">
        <f t="shared" ca="1" si="19"/>
        <v>X</v>
      </c>
      <c r="V116" s="4" t="str">
        <f t="shared" ca="1" si="20"/>
        <v>X</v>
      </c>
      <c r="X116" s="4" t="str">
        <f t="shared" si="15"/>
        <v>Tue</v>
      </c>
      <c r="Z116" s="4" t="str">
        <f t="shared" si="21"/>
        <v>Apr 2019</v>
      </c>
    </row>
    <row r="117" spans="1:26" x14ac:dyDescent="0.25">
      <c r="A117" s="25"/>
      <c r="B117" s="8">
        <f>IF(B116="", "", IF(B116+1&gt;'Intro &amp; Setup'!$AG$18, "", B116+1))</f>
        <v>43572</v>
      </c>
      <c r="C117" s="27"/>
      <c r="D117" s="82"/>
      <c r="E117" s="83"/>
      <c r="F117" s="84"/>
      <c r="G117" s="25"/>
      <c r="H117" s="89"/>
      <c r="I117" s="25"/>
      <c r="J117" s="19"/>
      <c r="K117" s="25"/>
      <c r="L117" s="22" t="str">
        <f t="shared" si="16"/>
        <v/>
      </c>
      <c r="M117" s="25"/>
      <c r="N117" s="64">
        <f ca="1">IF($U117="", "", IF($H117=$S$3, 0, IFERROR(INDEX('Intro &amp; Setup'!$W$24:$W$31, MATCH($X117, 'Intro &amp; Setup'!$BM$20:$BM$27, 0)), "")))</f>
        <v>0.33333333333333331</v>
      </c>
      <c r="O117" s="25"/>
      <c r="Q117" s="56">
        <f t="shared" ca="1" si="22"/>
        <v>3.6250000000000009</v>
      </c>
      <c r="R117" s="57">
        <f t="shared" ca="1" si="23"/>
        <v>25.333333333333311</v>
      </c>
      <c r="S117" s="58" t="str">
        <f t="shared" ca="1" si="17"/>
        <v>-521:00</v>
      </c>
      <c r="T117" s="4" t="str">
        <f t="shared" ca="1" si="18"/>
        <v/>
      </c>
      <c r="U117" s="4" t="str">
        <f t="shared" ca="1" si="19"/>
        <v>X</v>
      </c>
      <c r="V117" s="4" t="str">
        <f t="shared" ca="1" si="20"/>
        <v>X</v>
      </c>
      <c r="X117" s="4" t="str">
        <f t="shared" si="15"/>
        <v>Wed</v>
      </c>
      <c r="Z117" s="4" t="str">
        <f t="shared" si="21"/>
        <v>Apr 2019</v>
      </c>
    </row>
    <row r="118" spans="1:26" x14ac:dyDescent="0.25">
      <c r="A118" s="25"/>
      <c r="B118" s="8">
        <f>IF(B117="", "", IF(B117+1&gt;'Intro &amp; Setup'!$AG$18, "", B117+1))</f>
        <v>43573</v>
      </c>
      <c r="C118" s="27"/>
      <c r="D118" s="82"/>
      <c r="E118" s="83"/>
      <c r="F118" s="84"/>
      <c r="G118" s="25"/>
      <c r="H118" s="89"/>
      <c r="I118" s="25"/>
      <c r="J118" s="19"/>
      <c r="K118" s="25"/>
      <c r="L118" s="22" t="str">
        <f t="shared" si="16"/>
        <v/>
      </c>
      <c r="M118" s="25"/>
      <c r="N118" s="64">
        <f ca="1">IF($U118="", "", IF($H118=$S$3, 0, IFERROR(INDEX('Intro &amp; Setup'!$W$24:$W$31, MATCH($X118, 'Intro &amp; Setup'!$BM$20:$BM$27, 0)), "")))</f>
        <v>0.33333333333333331</v>
      </c>
      <c r="O118" s="25"/>
      <c r="Q118" s="56">
        <f t="shared" ca="1" si="22"/>
        <v>3.6250000000000009</v>
      </c>
      <c r="R118" s="57">
        <f t="shared" ca="1" si="23"/>
        <v>25.666666666666643</v>
      </c>
      <c r="S118" s="58" t="str">
        <f t="shared" ca="1" si="17"/>
        <v>-529:00</v>
      </c>
      <c r="T118" s="4" t="str">
        <f t="shared" ca="1" si="18"/>
        <v/>
      </c>
      <c r="U118" s="4" t="str">
        <f t="shared" ca="1" si="19"/>
        <v>X</v>
      </c>
      <c r="V118" s="4" t="str">
        <f t="shared" ca="1" si="20"/>
        <v>X</v>
      </c>
      <c r="X118" s="4" t="str">
        <f t="shared" si="15"/>
        <v>Thu</v>
      </c>
      <c r="Z118" s="4" t="str">
        <f t="shared" si="21"/>
        <v>Apr 2019</v>
      </c>
    </row>
    <row r="119" spans="1:26" x14ac:dyDescent="0.25">
      <c r="A119" s="25"/>
      <c r="B119" s="8">
        <f>IF(B118="", "", IF(B118+1&gt;'Intro &amp; Setup'!$AG$18, "", B118+1))</f>
        <v>43574</v>
      </c>
      <c r="C119" s="27"/>
      <c r="D119" s="82"/>
      <c r="E119" s="83"/>
      <c r="F119" s="84"/>
      <c r="G119" s="25"/>
      <c r="H119" s="89"/>
      <c r="I119" s="25"/>
      <c r="J119" s="19"/>
      <c r="K119" s="25"/>
      <c r="L119" s="22" t="str">
        <f t="shared" si="16"/>
        <v/>
      </c>
      <c r="M119" s="25"/>
      <c r="N119" s="64">
        <f ca="1">IF($U119="", "", IF($H119=$S$3, 0, IFERROR(INDEX('Intro &amp; Setup'!$W$24:$W$31, MATCH($X119, 'Intro &amp; Setup'!$BM$20:$BM$27, 0)), "")))</f>
        <v>0</v>
      </c>
      <c r="O119" s="25"/>
      <c r="Q119" s="56">
        <f t="shared" ca="1" si="22"/>
        <v>3.6250000000000009</v>
      </c>
      <c r="R119" s="57">
        <f t="shared" ca="1" si="23"/>
        <v>25.666666666666643</v>
      </c>
      <c r="S119" s="58" t="str">
        <f t="shared" ca="1" si="17"/>
        <v>-529:00</v>
      </c>
      <c r="T119" s="4" t="str">
        <f t="shared" ca="1" si="18"/>
        <v/>
      </c>
      <c r="U119" s="4" t="str">
        <f t="shared" ca="1" si="19"/>
        <v>X</v>
      </c>
      <c r="V119" s="4" t="str">
        <f t="shared" ca="1" si="20"/>
        <v/>
      </c>
      <c r="X119" s="4" t="str">
        <f t="shared" si="15"/>
        <v>BH</v>
      </c>
      <c r="Z119" s="4" t="str">
        <f t="shared" si="21"/>
        <v>Apr 2019</v>
      </c>
    </row>
    <row r="120" spans="1:26" x14ac:dyDescent="0.25">
      <c r="A120" s="25"/>
      <c r="B120" s="8">
        <f>IF(B119="", "", IF(B119+1&gt;'Intro &amp; Setup'!$AG$18, "", B119+1))</f>
        <v>43575</v>
      </c>
      <c r="C120" s="27"/>
      <c r="D120" s="82"/>
      <c r="E120" s="83"/>
      <c r="F120" s="84"/>
      <c r="G120" s="25"/>
      <c r="H120" s="89"/>
      <c r="I120" s="25"/>
      <c r="J120" s="19"/>
      <c r="K120" s="25"/>
      <c r="L120" s="22" t="str">
        <f t="shared" si="16"/>
        <v/>
      </c>
      <c r="M120" s="25"/>
      <c r="N120" s="64">
        <f ca="1">IF($U120="", "", IF($H120=$S$3, 0, IFERROR(INDEX('Intro &amp; Setup'!$W$24:$W$31, MATCH($X120, 'Intro &amp; Setup'!$BM$20:$BM$27, 0)), "")))</f>
        <v>0</v>
      </c>
      <c r="O120" s="25"/>
      <c r="Q120" s="56">
        <f t="shared" ca="1" si="22"/>
        <v>3.6250000000000009</v>
      </c>
      <c r="R120" s="57">
        <f t="shared" ca="1" si="23"/>
        <v>25.666666666666643</v>
      </c>
      <c r="S120" s="58" t="str">
        <f t="shared" ca="1" si="17"/>
        <v>-529:00</v>
      </c>
      <c r="T120" s="4" t="str">
        <f t="shared" ca="1" si="18"/>
        <v/>
      </c>
      <c r="U120" s="4" t="str">
        <f t="shared" ca="1" si="19"/>
        <v>X</v>
      </c>
      <c r="V120" s="4" t="str">
        <f t="shared" ca="1" si="20"/>
        <v/>
      </c>
      <c r="X120" s="4" t="str">
        <f t="shared" si="15"/>
        <v>Sat</v>
      </c>
      <c r="Z120" s="4" t="str">
        <f t="shared" si="21"/>
        <v>Apr 2019</v>
      </c>
    </row>
    <row r="121" spans="1:26" x14ac:dyDescent="0.25">
      <c r="A121" s="25"/>
      <c r="B121" s="8">
        <f>IF(B120="", "", IF(B120+1&gt;'Intro &amp; Setup'!$AG$18, "", B120+1))</f>
        <v>43576</v>
      </c>
      <c r="C121" s="27"/>
      <c r="D121" s="82"/>
      <c r="E121" s="83"/>
      <c r="F121" s="84"/>
      <c r="G121" s="25"/>
      <c r="H121" s="89"/>
      <c r="I121" s="25"/>
      <c r="J121" s="19"/>
      <c r="K121" s="25"/>
      <c r="L121" s="22" t="str">
        <f t="shared" si="16"/>
        <v/>
      </c>
      <c r="M121" s="25"/>
      <c r="N121" s="64">
        <f ca="1">IF($U121="", "", IF($H121=$S$3, 0, IFERROR(INDEX('Intro &amp; Setup'!$W$24:$W$31, MATCH($X121, 'Intro &amp; Setup'!$BM$20:$BM$27, 0)), "")))</f>
        <v>0</v>
      </c>
      <c r="O121" s="25"/>
      <c r="Q121" s="56">
        <f t="shared" ca="1" si="22"/>
        <v>3.6250000000000009</v>
      </c>
      <c r="R121" s="57">
        <f t="shared" ca="1" si="23"/>
        <v>25.666666666666643</v>
      </c>
      <c r="S121" s="58" t="str">
        <f t="shared" ca="1" si="17"/>
        <v>-529:00</v>
      </c>
      <c r="T121" s="4" t="str">
        <f t="shared" ca="1" si="18"/>
        <v/>
      </c>
      <c r="U121" s="4" t="str">
        <f t="shared" ca="1" si="19"/>
        <v>X</v>
      </c>
      <c r="V121" s="4" t="str">
        <f t="shared" ca="1" si="20"/>
        <v/>
      </c>
      <c r="X121" s="4" t="str">
        <f t="shared" si="15"/>
        <v>Sun</v>
      </c>
      <c r="Z121" s="4" t="str">
        <f t="shared" si="21"/>
        <v>Apr 2019</v>
      </c>
    </row>
    <row r="122" spans="1:26" x14ac:dyDescent="0.25">
      <c r="A122" s="25"/>
      <c r="B122" s="8">
        <f>IF(B121="", "", IF(B121+1&gt;'Intro &amp; Setup'!$AG$18, "", B121+1))</f>
        <v>43577</v>
      </c>
      <c r="C122" s="27"/>
      <c r="D122" s="82"/>
      <c r="E122" s="83"/>
      <c r="F122" s="84"/>
      <c r="G122" s="25"/>
      <c r="H122" s="89"/>
      <c r="I122" s="25"/>
      <c r="J122" s="19"/>
      <c r="K122" s="25"/>
      <c r="L122" s="22" t="str">
        <f t="shared" si="16"/>
        <v/>
      </c>
      <c r="M122" s="25"/>
      <c r="N122" s="64">
        <f ca="1">IF($U122="", "", IF($H122=$S$3, 0, IFERROR(INDEX('Intro &amp; Setup'!$W$24:$W$31, MATCH($X122, 'Intro &amp; Setup'!$BM$20:$BM$27, 0)), "")))</f>
        <v>0</v>
      </c>
      <c r="O122" s="25"/>
      <c r="Q122" s="56">
        <f t="shared" ca="1" si="22"/>
        <v>3.6250000000000009</v>
      </c>
      <c r="R122" s="57">
        <f t="shared" ca="1" si="23"/>
        <v>25.666666666666643</v>
      </c>
      <c r="S122" s="58" t="str">
        <f t="shared" ca="1" si="17"/>
        <v>-529:00</v>
      </c>
      <c r="T122" s="4" t="str">
        <f t="shared" ca="1" si="18"/>
        <v/>
      </c>
      <c r="U122" s="4" t="str">
        <f t="shared" ca="1" si="19"/>
        <v>X</v>
      </c>
      <c r="V122" s="4" t="str">
        <f t="shared" ca="1" si="20"/>
        <v/>
      </c>
      <c r="X122" s="4" t="str">
        <f t="shared" si="15"/>
        <v>BH</v>
      </c>
      <c r="Z122" s="4" t="str">
        <f t="shared" si="21"/>
        <v>Apr 2019</v>
      </c>
    </row>
    <row r="123" spans="1:26" x14ac:dyDescent="0.25">
      <c r="A123" s="25"/>
      <c r="B123" s="8">
        <f>IF(B122="", "", IF(B122+1&gt;'Intro &amp; Setup'!$AG$18, "", B122+1))</f>
        <v>43578</v>
      </c>
      <c r="C123" s="27"/>
      <c r="D123" s="82"/>
      <c r="E123" s="83"/>
      <c r="F123" s="84"/>
      <c r="G123" s="25"/>
      <c r="H123" s="89"/>
      <c r="I123" s="25"/>
      <c r="J123" s="19"/>
      <c r="K123" s="25"/>
      <c r="L123" s="22" t="str">
        <f t="shared" si="16"/>
        <v/>
      </c>
      <c r="M123" s="25"/>
      <c r="N123" s="64">
        <f ca="1">IF($U123="", "", IF($H123=$S$3, 0, IFERROR(INDEX('Intro &amp; Setup'!$W$24:$W$31, MATCH($X123, 'Intro &amp; Setup'!$BM$20:$BM$27, 0)), "")))</f>
        <v>0.33333333333333331</v>
      </c>
      <c r="O123" s="25"/>
      <c r="Q123" s="56">
        <f t="shared" ca="1" si="22"/>
        <v>3.6250000000000009</v>
      </c>
      <c r="R123" s="57">
        <f t="shared" ca="1" si="23"/>
        <v>25.999999999999975</v>
      </c>
      <c r="S123" s="58" t="str">
        <f t="shared" ca="1" si="17"/>
        <v>-537:00</v>
      </c>
      <c r="T123" s="4" t="str">
        <f t="shared" ca="1" si="18"/>
        <v/>
      </c>
      <c r="U123" s="4" t="str">
        <f t="shared" ca="1" si="19"/>
        <v>X</v>
      </c>
      <c r="V123" s="4" t="str">
        <f t="shared" ca="1" si="20"/>
        <v>X</v>
      </c>
      <c r="X123" s="4" t="str">
        <f t="shared" si="15"/>
        <v>Tue</v>
      </c>
      <c r="Z123" s="4" t="str">
        <f t="shared" si="21"/>
        <v>Apr 2019</v>
      </c>
    </row>
    <row r="124" spans="1:26" x14ac:dyDescent="0.25">
      <c r="A124" s="25"/>
      <c r="B124" s="8">
        <f>IF(B123="", "", IF(B123+1&gt;'Intro &amp; Setup'!$AG$18, "", B123+1))</f>
        <v>43579</v>
      </c>
      <c r="C124" s="27"/>
      <c r="D124" s="82"/>
      <c r="E124" s="83"/>
      <c r="F124" s="84"/>
      <c r="G124" s="25"/>
      <c r="H124" s="89"/>
      <c r="I124" s="25"/>
      <c r="J124" s="19"/>
      <c r="K124" s="25"/>
      <c r="L124" s="22" t="str">
        <f t="shared" si="16"/>
        <v/>
      </c>
      <c r="M124" s="25"/>
      <c r="N124" s="64">
        <f ca="1">IF($U124="", "", IF($H124=$S$3, 0, IFERROR(INDEX('Intro &amp; Setup'!$W$24:$W$31, MATCH($X124, 'Intro &amp; Setup'!$BM$20:$BM$27, 0)), "")))</f>
        <v>0.33333333333333331</v>
      </c>
      <c r="O124" s="25"/>
      <c r="Q124" s="56">
        <f t="shared" ca="1" si="22"/>
        <v>3.6250000000000009</v>
      </c>
      <c r="R124" s="57">
        <f t="shared" ca="1" si="23"/>
        <v>26.333333333333307</v>
      </c>
      <c r="S124" s="58" t="str">
        <f t="shared" ca="1" si="17"/>
        <v>-545:00</v>
      </c>
      <c r="T124" s="4" t="str">
        <f t="shared" ca="1" si="18"/>
        <v/>
      </c>
      <c r="U124" s="4" t="str">
        <f t="shared" ca="1" si="19"/>
        <v>X</v>
      </c>
      <c r="V124" s="4" t="str">
        <f t="shared" ca="1" si="20"/>
        <v>X</v>
      </c>
      <c r="X124" s="4" t="str">
        <f t="shared" si="15"/>
        <v>Wed</v>
      </c>
      <c r="Z124" s="4" t="str">
        <f t="shared" si="21"/>
        <v>Apr 2019</v>
      </c>
    </row>
    <row r="125" spans="1:26" x14ac:dyDescent="0.25">
      <c r="A125" s="25"/>
      <c r="B125" s="8">
        <f>IF(B124="", "", IF(B124+1&gt;'Intro &amp; Setup'!$AG$18, "", B124+1))</f>
        <v>43580</v>
      </c>
      <c r="C125" s="27"/>
      <c r="D125" s="82"/>
      <c r="E125" s="83"/>
      <c r="F125" s="84"/>
      <c r="G125" s="25"/>
      <c r="H125" s="89"/>
      <c r="I125" s="25"/>
      <c r="J125" s="19"/>
      <c r="K125" s="25"/>
      <c r="L125" s="22" t="str">
        <f t="shared" si="16"/>
        <v/>
      </c>
      <c r="M125" s="25"/>
      <c r="N125" s="64">
        <f ca="1">IF($U125="", "", IF($H125=$S$3, 0, IFERROR(INDEX('Intro &amp; Setup'!$W$24:$W$31, MATCH($X125, 'Intro &amp; Setup'!$BM$20:$BM$27, 0)), "")))</f>
        <v>0.33333333333333331</v>
      </c>
      <c r="O125" s="25"/>
      <c r="Q125" s="56">
        <f t="shared" ca="1" si="22"/>
        <v>3.6250000000000009</v>
      </c>
      <c r="R125" s="57">
        <f t="shared" ca="1" si="23"/>
        <v>26.666666666666639</v>
      </c>
      <c r="S125" s="58" t="str">
        <f t="shared" ca="1" si="17"/>
        <v>-553:00</v>
      </c>
      <c r="T125" s="4" t="str">
        <f t="shared" ca="1" si="18"/>
        <v/>
      </c>
      <c r="U125" s="4" t="str">
        <f t="shared" ca="1" si="19"/>
        <v>X</v>
      </c>
      <c r="V125" s="4" t="str">
        <f t="shared" ca="1" si="20"/>
        <v>X</v>
      </c>
      <c r="X125" s="4" t="str">
        <f t="shared" si="15"/>
        <v>Thu</v>
      </c>
      <c r="Z125" s="4" t="str">
        <f t="shared" si="21"/>
        <v>Apr 2019</v>
      </c>
    </row>
    <row r="126" spans="1:26" x14ac:dyDescent="0.25">
      <c r="A126" s="25"/>
      <c r="B126" s="8">
        <f>IF(B125="", "", IF(B125+1&gt;'Intro &amp; Setup'!$AG$18, "", B125+1))</f>
        <v>43581</v>
      </c>
      <c r="C126" s="27"/>
      <c r="D126" s="82"/>
      <c r="E126" s="83"/>
      <c r="F126" s="84"/>
      <c r="G126" s="25"/>
      <c r="H126" s="89"/>
      <c r="I126" s="25"/>
      <c r="J126" s="19"/>
      <c r="K126" s="25"/>
      <c r="L126" s="22" t="str">
        <f t="shared" si="16"/>
        <v/>
      </c>
      <c r="M126" s="25"/>
      <c r="N126" s="64">
        <f ca="1">IF($U126="", "", IF($H126=$S$3, 0, IFERROR(INDEX('Intro &amp; Setup'!$W$24:$W$31, MATCH($X126, 'Intro &amp; Setup'!$BM$20:$BM$27, 0)), "")))</f>
        <v>0.33333333333333331</v>
      </c>
      <c r="O126" s="25"/>
      <c r="Q126" s="56">
        <f t="shared" ca="1" si="22"/>
        <v>3.6250000000000009</v>
      </c>
      <c r="R126" s="57">
        <f t="shared" ca="1" si="23"/>
        <v>26.999999999999972</v>
      </c>
      <c r="S126" s="58" t="str">
        <f t="shared" ca="1" si="17"/>
        <v>-561:00</v>
      </c>
      <c r="T126" s="4" t="str">
        <f t="shared" ca="1" si="18"/>
        <v/>
      </c>
      <c r="U126" s="4" t="str">
        <f t="shared" ca="1" si="19"/>
        <v>X</v>
      </c>
      <c r="V126" s="4" t="str">
        <f t="shared" ca="1" si="20"/>
        <v>X</v>
      </c>
      <c r="X126" s="4" t="str">
        <f t="shared" si="15"/>
        <v>Fri</v>
      </c>
      <c r="Z126" s="4" t="str">
        <f t="shared" si="21"/>
        <v>Apr 2019</v>
      </c>
    </row>
    <row r="127" spans="1:26" x14ac:dyDescent="0.25">
      <c r="A127" s="25"/>
      <c r="B127" s="8">
        <f>IF(B126="", "", IF(B126+1&gt;'Intro &amp; Setup'!$AG$18, "", B126+1))</f>
        <v>43582</v>
      </c>
      <c r="C127" s="27"/>
      <c r="D127" s="82"/>
      <c r="E127" s="83"/>
      <c r="F127" s="84"/>
      <c r="G127" s="25"/>
      <c r="H127" s="89"/>
      <c r="I127" s="25"/>
      <c r="J127" s="19"/>
      <c r="K127" s="25"/>
      <c r="L127" s="22" t="str">
        <f t="shared" si="16"/>
        <v/>
      </c>
      <c r="M127" s="25"/>
      <c r="N127" s="64">
        <f ca="1">IF($U127="", "", IF($H127=$S$3, 0, IFERROR(INDEX('Intro &amp; Setup'!$W$24:$W$31, MATCH($X127, 'Intro &amp; Setup'!$BM$20:$BM$27, 0)), "")))</f>
        <v>0</v>
      </c>
      <c r="O127" s="25"/>
      <c r="Q127" s="56">
        <f t="shared" ca="1" si="22"/>
        <v>3.6250000000000009</v>
      </c>
      <c r="R127" s="57">
        <f t="shared" ca="1" si="23"/>
        <v>26.999999999999972</v>
      </c>
      <c r="S127" s="58" t="str">
        <f t="shared" ca="1" si="17"/>
        <v>-561:00</v>
      </c>
      <c r="T127" s="4" t="str">
        <f t="shared" ca="1" si="18"/>
        <v/>
      </c>
      <c r="U127" s="4" t="str">
        <f t="shared" ca="1" si="19"/>
        <v>X</v>
      </c>
      <c r="V127" s="4" t="str">
        <f t="shared" ca="1" si="20"/>
        <v/>
      </c>
      <c r="X127" s="4" t="str">
        <f t="shared" si="15"/>
        <v>Sat</v>
      </c>
      <c r="Z127" s="4" t="str">
        <f t="shared" si="21"/>
        <v>Apr 2019</v>
      </c>
    </row>
    <row r="128" spans="1:26" x14ac:dyDescent="0.25">
      <c r="A128" s="25"/>
      <c r="B128" s="8">
        <f>IF(B127="", "", IF(B127+1&gt;'Intro &amp; Setup'!$AG$18, "", B127+1))</f>
        <v>43583</v>
      </c>
      <c r="C128" s="27"/>
      <c r="D128" s="82"/>
      <c r="E128" s="83"/>
      <c r="F128" s="84"/>
      <c r="G128" s="25"/>
      <c r="H128" s="89"/>
      <c r="I128" s="25"/>
      <c r="J128" s="19"/>
      <c r="K128" s="25"/>
      <c r="L128" s="22" t="str">
        <f t="shared" si="16"/>
        <v/>
      </c>
      <c r="M128" s="25"/>
      <c r="N128" s="64">
        <f ca="1">IF($U128="", "", IF($H128=$S$3, 0, IFERROR(INDEX('Intro &amp; Setup'!$W$24:$W$31, MATCH($X128, 'Intro &amp; Setup'!$BM$20:$BM$27, 0)), "")))</f>
        <v>0</v>
      </c>
      <c r="O128" s="25"/>
      <c r="Q128" s="56">
        <f t="shared" ca="1" si="22"/>
        <v>3.6250000000000009</v>
      </c>
      <c r="R128" s="57">
        <f t="shared" ca="1" si="23"/>
        <v>26.999999999999972</v>
      </c>
      <c r="S128" s="58" t="str">
        <f t="shared" ca="1" si="17"/>
        <v>-561:00</v>
      </c>
      <c r="T128" s="4" t="str">
        <f t="shared" ca="1" si="18"/>
        <v/>
      </c>
      <c r="U128" s="4" t="str">
        <f t="shared" ca="1" si="19"/>
        <v>X</v>
      </c>
      <c r="V128" s="4" t="str">
        <f t="shared" ca="1" si="20"/>
        <v/>
      </c>
      <c r="X128" s="4" t="str">
        <f t="shared" si="15"/>
        <v>Sun</v>
      </c>
      <c r="Z128" s="4" t="str">
        <f t="shared" si="21"/>
        <v>Apr 2019</v>
      </c>
    </row>
    <row r="129" spans="1:26" x14ac:dyDescent="0.25">
      <c r="A129" s="25"/>
      <c r="B129" s="8">
        <f>IF(B128="", "", IF(B128+1&gt;'Intro &amp; Setup'!$AG$18, "", B128+1))</f>
        <v>43584</v>
      </c>
      <c r="C129" s="27"/>
      <c r="D129" s="82"/>
      <c r="E129" s="83"/>
      <c r="F129" s="84"/>
      <c r="G129" s="25"/>
      <c r="H129" s="89"/>
      <c r="I129" s="25"/>
      <c r="J129" s="19"/>
      <c r="K129" s="25"/>
      <c r="L129" s="22" t="str">
        <f t="shared" si="16"/>
        <v/>
      </c>
      <c r="M129" s="25"/>
      <c r="N129" s="64">
        <f ca="1">IF($U129="", "", IF($H129=$S$3, 0, IFERROR(INDEX('Intro &amp; Setup'!$W$24:$W$31, MATCH($X129, 'Intro &amp; Setup'!$BM$20:$BM$27, 0)), "")))</f>
        <v>0.33333333333333331</v>
      </c>
      <c r="O129" s="25"/>
      <c r="Q129" s="56">
        <f t="shared" ca="1" si="22"/>
        <v>3.6250000000000009</v>
      </c>
      <c r="R129" s="57">
        <f t="shared" ca="1" si="23"/>
        <v>27.333333333333304</v>
      </c>
      <c r="S129" s="58" t="str">
        <f t="shared" ca="1" si="17"/>
        <v>-569:00</v>
      </c>
      <c r="T129" s="4" t="str">
        <f t="shared" ca="1" si="18"/>
        <v/>
      </c>
      <c r="U129" s="4" t="str">
        <f t="shared" ca="1" si="19"/>
        <v>X</v>
      </c>
      <c r="V129" s="4" t="str">
        <f t="shared" ca="1" si="20"/>
        <v>X</v>
      </c>
      <c r="X129" s="4" t="str">
        <f t="shared" si="15"/>
        <v>Mon</v>
      </c>
      <c r="Z129" s="4" t="str">
        <f t="shared" si="21"/>
        <v>Apr 2019</v>
      </c>
    </row>
    <row r="130" spans="1:26" x14ac:dyDescent="0.25">
      <c r="A130" s="25"/>
      <c r="B130" s="8">
        <f>IF(B129="", "", IF(B129+1&gt;'Intro &amp; Setup'!$AG$18, "", B129+1))</f>
        <v>43585</v>
      </c>
      <c r="C130" s="27"/>
      <c r="D130" s="82"/>
      <c r="E130" s="83"/>
      <c r="F130" s="84"/>
      <c r="G130" s="25"/>
      <c r="H130" s="89"/>
      <c r="I130" s="25"/>
      <c r="J130" s="19"/>
      <c r="K130" s="25"/>
      <c r="L130" s="22" t="str">
        <f t="shared" si="16"/>
        <v/>
      </c>
      <c r="M130" s="25"/>
      <c r="N130" s="64">
        <f ca="1">IF($U130="", "", IF($H130=$S$3, 0, IFERROR(INDEX('Intro &amp; Setup'!$W$24:$W$31, MATCH($X130, 'Intro &amp; Setup'!$BM$20:$BM$27, 0)), "")))</f>
        <v>0.33333333333333331</v>
      </c>
      <c r="O130" s="25"/>
      <c r="Q130" s="56">
        <f t="shared" ca="1" si="22"/>
        <v>3.6250000000000009</v>
      </c>
      <c r="R130" s="57">
        <f t="shared" ca="1" si="23"/>
        <v>27.666666666666636</v>
      </c>
      <c r="S130" s="58" t="str">
        <f t="shared" ca="1" si="17"/>
        <v>-577:00</v>
      </c>
      <c r="T130" s="4" t="str">
        <f t="shared" ca="1" si="18"/>
        <v/>
      </c>
      <c r="U130" s="4" t="str">
        <f t="shared" ca="1" si="19"/>
        <v>X</v>
      </c>
      <c r="V130" s="4" t="str">
        <f t="shared" ca="1" si="20"/>
        <v>X</v>
      </c>
      <c r="X130" s="4" t="str">
        <f t="shared" si="15"/>
        <v>Tue</v>
      </c>
      <c r="Z130" s="4" t="str">
        <f t="shared" si="21"/>
        <v>Apr 2019</v>
      </c>
    </row>
    <row r="131" spans="1:26" x14ac:dyDescent="0.25">
      <c r="A131" s="25"/>
      <c r="B131" s="8">
        <f>IF(B130="", "", IF(B130+1&gt;'Intro &amp; Setup'!$AG$18, "", B130+1))</f>
        <v>43586</v>
      </c>
      <c r="C131" s="27"/>
      <c r="D131" s="82"/>
      <c r="E131" s="83"/>
      <c r="F131" s="84"/>
      <c r="G131" s="25"/>
      <c r="H131" s="89"/>
      <c r="I131" s="25"/>
      <c r="J131" s="19"/>
      <c r="K131" s="25"/>
      <c r="L131" s="22" t="str">
        <f t="shared" si="16"/>
        <v/>
      </c>
      <c r="M131" s="25"/>
      <c r="N131" s="64">
        <f ca="1">IF($U131="", "", IF($H131=$S$3, 0, IFERROR(INDEX('Intro &amp; Setup'!$W$24:$W$31, MATCH($X131, 'Intro &amp; Setup'!$BM$20:$BM$27, 0)), "")))</f>
        <v>0.33333333333333331</v>
      </c>
      <c r="O131" s="25"/>
      <c r="Q131" s="56">
        <f t="shared" ca="1" si="22"/>
        <v>3.6250000000000009</v>
      </c>
      <c r="R131" s="57">
        <f t="shared" ca="1" si="23"/>
        <v>27.999999999999968</v>
      </c>
      <c r="S131" s="58" t="str">
        <f t="shared" ca="1" si="17"/>
        <v>-585:00</v>
      </c>
      <c r="T131" s="4" t="str">
        <f t="shared" ca="1" si="18"/>
        <v/>
      </c>
      <c r="U131" s="4" t="str">
        <f t="shared" ca="1" si="19"/>
        <v>X</v>
      </c>
      <c r="V131" s="4" t="str">
        <f t="shared" ca="1" si="20"/>
        <v>X</v>
      </c>
      <c r="X131" s="4" t="str">
        <f t="shared" si="15"/>
        <v>Wed</v>
      </c>
      <c r="Z131" s="4" t="str">
        <f t="shared" si="21"/>
        <v>May 2019</v>
      </c>
    </row>
    <row r="132" spans="1:26" x14ac:dyDescent="0.25">
      <c r="A132" s="25"/>
      <c r="B132" s="8">
        <f>IF(B131="", "", IF(B131+1&gt;'Intro &amp; Setup'!$AG$18, "", B131+1))</f>
        <v>43587</v>
      </c>
      <c r="C132" s="27"/>
      <c r="D132" s="82"/>
      <c r="E132" s="83"/>
      <c r="F132" s="84"/>
      <c r="G132" s="25"/>
      <c r="H132" s="89"/>
      <c r="I132" s="25"/>
      <c r="J132" s="19"/>
      <c r="K132" s="25"/>
      <c r="L132" s="22" t="str">
        <f t="shared" si="16"/>
        <v/>
      </c>
      <c r="M132" s="25"/>
      <c r="N132" s="64">
        <f ca="1">IF($U132="", "", IF($H132=$S$3, 0, IFERROR(INDEX('Intro &amp; Setup'!$W$24:$W$31, MATCH($X132, 'Intro &amp; Setup'!$BM$20:$BM$27, 0)), "")))</f>
        <v>0.33333333333333331</v>
      </c>
      <c r="O132" s="25"/>
      <c r="Q132" s="56">
        <f t="shared" ca="1" si="22"/>
        <v>3.6250000000000009</v>
      </c>
      <c r="R132" s="57">
        <f t="shared" ca="1" si="23"/>
        <v>28.3333333333333</v>
      </c>
      <c r="S132" s="58" t="str">
        <f t="shared" ca="1" si="17"/>
        <v>-593:00</v>
      </c>
      <c r="T132" s="4" t="str">
        <f t="shared" ca="1" si="18"/>
        <v/>
      </c>
      <c r="U132" s="4" t="str">
        <f t="shared" ca="1" si="19"/>
        <v>X</v>
      </c>
      <c r="V132" s="4" t="str">
        <f t="shared" ca="1" si="20"/>
        <v>X</v>
      </c>
      <c r="X132" s="4" t="str">
        <f t="shared" si="15"/>
        <v>Thu</v>
      </c>
      <c r="Z132" s="4" t="str">
        <f t="shared" si="21"/>
        <v>May 2019</v>
      </c>
    </row>
    <row r="133" spans="1:26" x14ac:dyDescent="0.25">
      <c r="A133" s="25"/>
      <c r="B133" s="8">
        <f>IF(B132="", "", IF(B132+1&gt;'Intro &amp; Setup'!$AG$18, "", B132+1))</f>
        <v>43588</v>
      </c>
      <c r="C133" s="27"/>
      <c r="D133" s="82"/>
      <c r="E133" s="83"/>
      <c r="F133" s="84"/>
      <c r="G133" s="25"/>
      <c r="H133" s="89"/>
      <c r="I133" s="25"/>
      <c r="J133" s="19"/>
      <c r="K133" s="25"/>
      <c r="L133" s="22" t="str">
        <f t="shared" si="16"/>
        <v/>
      </c>
      <c r="M133" s="25"/>
      <c r="N133" s="64">
        <f ca="1">IF($U133="", "", IF($H133=$S$3, 0, IFERROR(INDEX('Intro &amp; Setup'!$W$24:$W$31, MATCH($X133, 'Intro &amp; Setup'!$BM$20:$BM$27, 0)), "")))</f>
        <v>0.33333333333333331</v>
      </c>
      <c r="O133" s="25"/>
      <c r="Q133" s="56">
        <f t="shared" ca="1" si="22"/>
        <v>3.6250000000000009</v>
      </c>
      <c r="R133" s="57">
        <f t="shared" ca="1" si="23"/>
        <v>28.666666666666632</v>
      </c>
      <c r="S133" s="58" t="str">
        <f t="shared" ca="1" si="17"/>
        <v>-601:00</v>
      </c>
      <c r="T133" s="4" t="str">
        <f t="shared" ca="1" si="18"/>
        <v/>
      </c>
      <c r="U133" s="4" t="str">
        <f t="shared" ca="1" si="19"/>
        <v>X</v>
      </c>
      <c r="V133" s="4" t="str">
        <f t="shared" ca="1" si="20"/>
        <v>X</v>
      </c>
      <c r="X133" s="4" t="str">
        <f t="shared" si="15"/>
        <v>Fri</v>
      </c>
      <c r="Z133" s="4" t="str">
        <f t="shared" si="21"/>
        <v>May 2019</v>
      </c>
    </row>
    <row r="134" spans="1:26" x14ac:dyDescent="0.25">
      <c r="A134" s="25"/>
      <c r="B134" s="8">
        <f>IF(B133="", "", IF(B133+1&gt;'Intro &amp; Setup'!$AG$18, "", B133+1))</f>
        <v>43589</v>
      </c>
      <c r="C134" s="27"/>
      <c r="D134" s="82"/>
      <c r="E134" s="83"/>
      <c r="F134" s="84"/>
      <c r="G134" s="25"/>
      <c r="H134" s="89"/>
      <c r="I134" s="25"/>
      <c r="J134" s="19"/>
      <c r="K134" s="25"/>
      <c r="L134" s="22" t="str">
        <f t="shared" si="16"/>
        <v/>
      </c>
      <c r="M134" s="25"/>
      <c r="N134" s="64">
        <f ca="1">IF($U134="", "", IF($H134=$S$3, 0, IFERROR(INDEX('Intro &amp; Setup'!$W$24:$W$31, MATCH($X134, 'Intro &amp; Setup'!$BM$20:$BM$27, 0)), "")))</f>
        <v>0</v>
      </c>
      <c r="O134" s="25"/>
      <c r="Q134" s="56">
        <f t="shared" ca="1" si="22"/>
        <v>3.6250000000000009</v>
      </c>
      <c r="R134" s="57">
        <f t="shared" ca="1" si="23"/>
        <v>28.666666666666632</v>
      </c>
      <c r="S134" s="58" t="str">
        <f t="shared" ca="1" si="17"/>
        <v>-601:00</v>
      </c>
      <c r="T134" s="4" t="str">
        <f t="shared" ca="1" si="18"/>
        <v/>
      </c>
      <c r="U134" s="4" t="str">
        <f t="shared" ca="1" si="19"/>
        <v>X</v>
      </c>
      <c r="V134" s="4" t="str">
        <f t="shared" ca="1" si="20"/>
        <v/>
      </c>
      <c r="X134" s="4" t="str">
        <f t="shared" si="15"/>
        <v>Sat</v>
      </c>
      <c r="Z134" s="4" t="str">
        <f t="shared" si="21"/>
        <v>May 2019</v>
      </c>
    </row>
    <row r="135" spans="1:26" x14ac:dyDescent="0.25">
      <c r="A135" s="25"/>
      <c r="B135" s="8">
        <f>IF(B134="", "", IF(B134+1&gt;'Intro &amp; Setup'!$AG$18, "", B134+1))</f>
        <v>43590</v>
      </c>
      <c r="C135" s="27"/>
      <c r="D135" s="82"/>
      <c r="E135" s="83"/>
      <c r="F135" s="84"/>
      <c r="G135" s="25"/>
      <c r="H135" s="89"/>
      <c r="I135" s="25"/>
      <c r="J135" s="19"/>
      <c r="K135" s="25"/>
      <c r="L135" s="22" t="str">
        <f t="shared" si="16"/>
        <v/>
      </c>
      <c r="M135" s="25"/>
      <c r="N135" s="64">
        <f ca="1">IF($U135="", "", IF($H135=$S$3, 0, IFERROR(INDEX('Intro &amp; Setup'!$W$24:$W$31, MATCH($X135, 'Intro &amp; Setup'!$BM$20:$BM$27, 0)), "")))</f>
        <v>0</v>
      </c>
      <c r="O135" s="25"/>
      <c r="Q135" s="56">
        <f t="shared" ca="1" si="22"/>
        <v>3.6250000000000009</v>
      </c>
      <c r="R135" s="57">
        <f t="shared" ca="1" si="23"/>
        <v>28.666666666666632</v>
      </c>
      <c r="S135" s="58" t="str">
        <f t="shared" ca="1" si="17"/>
        <v>-601:00</v>
      </c>
      <c r="T135" s="4" t="str">
        <f t="shared" ca="1" si="18"/>
        <v/>
      </c>
      <c r="U135" s="4" t="str">
        <f t="shared" ca="1" si="19"/>
        <v>X</v>
      </c>
      <c r="V135" s="4" t="str">
        <f t="shared" ca="1" si="20"/>
        <v/>
      </c>
      <c r="X135" s="4" t="str">
        <f t="shared" si="15"/>
        <v>Sun</v>
      </c>
      <c r="Z135" s="4" t="str">
        <f t="shared" si="21"/>
        <v>May 2019</v>
      </c>
    </row>
    <row r="136" spans="1:26" x14ac:dyDescent="0.25">
      <c r="A136" s="25"/>
      <c r="B136" s="8">
        <f>IF(B135="", "", IF(B135+1&gt;'Intro &amp; Setup'!$AG$18, "", B135+1))</f>
        <v>43591</v>
      </c>
      <c r="C136" s="27"/>
      <c r="D136" s="82"/>
      <c r="E136" s="83"/>
      <c r="F136" s="84"/>
      <c r="G136" s="25"/>
      <c r="H136" s="89"/>
      <c r="I136" s="25"/>
      <c r="J136" s="19"/>
      <c r="K136" s="25"/>
      <c r="L136" s="22" t="str">
        <f t="shared" si="16"/>
        <v/>
      </c>
      <c r="M136" s="25"/>
      <c r="N136" s="64">
        <f ca="1">IF($U136="", "", IF($H136=$S$3, 0, IFERROR(INDEX('Intro &amp; Setup'!$W$24:$W$31, MATCH($X136, 'Intro &amp; Setup'!$BM$20:$BM$27, 0)), "")))</f>
        <v>0</v>
      </c>
      <c r="O136" s="25"/>
      <c r="Q136" s="56">
        <f t="shared" ca="1" si="22"/>
        <v>3.6250000000000009</v>
      </c>
      <c r="R136" s="57">
        <f t="shared" ca="1" si="23"/>
        <v>28.666666666666632</v>
      </c>
      <c r="S136" s="58" t="str">
        <f t="shared" ca="1" si="17"/>
        <v>-601:00</v>
      </c>
      <c r="T136" s="4" t="str">
        <f t="shared" ca="1" si="18"/>
        <v/>
      </c>
      <c r="U136" s="4" t="str">
        <f t="shared" ca="1" si="19"/>
        <v>X</v>
      </c>
      <c r="V136" s="4" t="str">
        <f t="shared" ca="1" si="20"/>
        <v/>
      </c>
      <c r="X136" s="4" t="str">
        <f t="shared" si="15"/>
        <v>BH</v>
      </c>
      <c r="Z136" s="4" t="str">
        <f t="shared" si="21"/>
        <v>May 2019</v>
      </c>
    </row>
    <row r="137" spans="1:26" x14ac:dyDescent="0.25">
      <c r="A137" s="25"/>
      <c r="B137" s="8">
        <f>IF(B136="", "", IF(B136+1&gt;'Intro &amp; Setup'!$AG$18, "", B136+1))</f>
        <v>43592</v>
      </c>
      <c r="C137" s="27"/>
      <c r="D137" s="82"/>
      <c r="E137" s="83"/>
      <c r="F137" s="84"/>
      <c r="G137" s="25"/>
      <c r="H137" s="89"/>
      <c r="I137" s="25"/>
      <c r="J137" s="19"/>
      <c r="K137" s="25"/>
      <c r="L137" s="22" t="str">
        <f t="shared" si="16"/>
        <v/>
      </c>
      <c r="M137" s="25"/>
      <c r="N137" s="64">
        <f ca="1">IF($U137="", "", IF($H137=$S$3, 0, IFERROR(INDEX('Intro &amp; Setup'!$W$24:$W$31, MATCH($X137, 'Intro &amp; Setup'!$BM$20:$BM$27, 0)), "")))</f>
        <v>0.33333333333333331</v>
      </c>
      <c r="O137" s="25"/>
      <c r="Q137" s="56">
        <f t="shared" ca="1" si="22"/>
        <v>3.6250000000000009</v>
      </c>
      <c r="R137" s="57">
        <f t="shared" ca="1" si="23"/>
        <v>28.999999999999964</v>
      </c>
      <c r="S137" s="58" t="str">
        <f t="shared" ca="1" si="17"/>
        <v>-609:00</v>
      </c>
      <c r="T137" s="4" t="str">
        <f t="shared" ca="1" si="18"/>
        <v/>
      </c>
      <c r="U137" s="4" t="str">
        <f t="shared" ca="1" si="19"/>
        <v>X</v>
      </c>
      <c r="V137" s="4" t="str">
        <f t="shared" ca="1" si="20"/>
        <v>X</v>
      </c>
      <c r="X137" s="4" t="str">
        <f t="shared" si="15"/>
        <v>Tue</v>
      </c>
      <c r="Z137" s="4" t="str">
        <f t="shared" si="21"/>
        <v>May 2019</v>
      </c>
    </row>
    <row r="138" spans="1:26" x14ac:dyDescent="0.25">
      <c r="A138" s="25"/>
      <c r="B138" s="8">
        <f>IF(B137="", "", IF(B137+1&gt;'Intro &amp; Setup'!$AG$18, "", B137+1))</f>
        <v>43593</v>
      </c>
      <c r="C138" s="27"/>
      <c r="D138" s="82"/>
      <c r="E138" s="83"/>
      <c r="F138" s="84"/>
      <c r="G138" s="25"/>
      <c r="H138" s="89"/>
      <c r="I138" s="25"/>
      <c r="J138" s="19"/>
      <c r="K138" s="25"/>
      <c r="L138" s="22" t="str">
        <f t="shared" si="16"/>
        <v/>
      </c>
      <c r="M138" s="25"/>
      <c r="N138" s="64">
        <f ca="1">IF($U138="", "", IF($H138=$S$3, 0, IFERROR(INDEX('Intro &amp; Setup'!$W$24:$W$31, MATCH($X138, 'Intro &amp; Setup'!$BM$20:$BM$27, 0)), "")))</f>
        <v>0.33333333333333331</v>
      </c>
      <c r="O138" s="25"/>
      <c r="Q138" s="56">
        <f t="shared" ca="1" si="22"/>
        <v>3.6250000000000009</v>
      </c>
      <c r="R138" s="57">
        <f t="shared" ca="1" si="23"/>
        <v>29.333333333333297</v>
      </c>
      <c r="S138" s="58" t="str">
        <f t="shared" ca="1" si="17"/>
        <v>-617:00</v>
      </c>
      <c r="T138" s="4" t="str">
        <f t="shared" ca="1" si="18"/>
        <v/>
      </c>
      <c r="U138" s="4" t="str">
        <f t="shared" ca="1" si="19"/>
        <v>X</v>
      </c>
      <c r="V138" s="4" t="str">
        <f t="shared" ca="1" si="20"/>
        <v>X</v>
      </c>
      <c r="X138" s="4" t="str">
        <f t="shared" si="15"/>
        <v>Wed</v>
      </c>
      <c r="Z138" s="4" t="str">
        <f t="shared" si="21"/>
        <v>May 2019</v>
      </c>
    </row>
    <row r="139" spans="1:26" x14ac:dyDescent="0.25">
      <c r="A139" s="25"/>
      <c r="B139" s="8">
        <f>IF(B138="", "", IF(B138+1&gt;'Intro &amp; Setup'!$AG$18, "", B138+1))</f>
        <v>43594</v>
      </c>
      <c r="C139" s="27"/>
      <c r="D139" s="82"/>
      <c r="E139" s="83"/>
      <c r="F139" s="84"/>
      <c r="G139" s="25"/>
      <c r="H139" s="89"/>
      <c r="I139" s="25"/>
      <c r="J139" s="19"/>
      <c r="K139" s="25"/>
      <c r="L139" s="22" t="str">
        <f t="shared" si="16"/>
        <v/>
      </c>
      <c r="M139" s="25"/>
      <c r="N139" s="64">
        <f ca="1">IF($U139="", "", IF($H139=$S$3, 0, IFERROR(INDEX('Intro &amp; Setup'!$W$24:$W$31, MATCH($X139, 'Intro &amp; Setup'!$BM$20:$BM$27, 0)), "")))</f>
        <v>0.33333333333333331</v>
      </c>
      <c r="O139" s="25"/>
      <c r="Q139" s="56">
        <f t="shared" ca="1" si="22"/>
        <v>3.6250000000000009</v>
      </c>
      <c r="R139" s="57">
        <f t="shared" ca="1" si="23"/>
        <v>29.666666666666629</v>
      </c>
      <c r="S139" s="58" t="str">
        <f t="shared" ca="1" si="17"/>
        <v>-625:00</v>
      </c>
      <c r="T139" s="4" t="str">
        <f t="shared" ca="1" si="18"/>
        <v/>
      </c>
      <c r="U139" s="4" t="str">
        <f t="shared" ca="1" si="19"/>
        <v>X</v>
      </c>
      <c r="V139" s="4" t="str">
        <f t="shared" ca="1" si="20"/>
        <v>X</v>
      </c>
      <c r="X139" s="4" t="str">
        <f t="shared" ref="X139:X202" si="24">IF(COUNTIF($AB$22:$AB$37, $B139)&gt;0, $X$4, TEXT($B139, "ddd"))</f>
        <v>Thu</v>
      </c>
      <c r="Z139" s="4" t="str">
        <f t="shared" si="21"/>
        <v>May 2019</v>
      </c>
    </row>
    <row r="140" spans="1:26" x14ac:dyDescent="0.25">
      <c r="A140" s="25"/>
      <c r="B140" s="8">
        <f>IF(B139="", "", IF(B139+1&gt;'Intro &amp; Setup'!$AG$18, "", B139+1))</f>
        <v>43595</v>
      </c>
      <c r="C140" s="27"/>
      <c r="D140" s="82"/>
      <c r="E140" s="83"/>
      <c r="F140" s="84"/>
      <c r="G140" s="25"/>
      <c r="H140" s="89"/>
      <c r="I140" s="25"/>
      <c r="J140" s="19"/>
      <c r="K140" s="25"/>
      <c r="L140" s="22" t="str">
        <f t="shared" ref="L140:L203" si="25">IF($J140="", IF(OR(D140="", E140=""), "", E140-D140-F140), $J140)</f>
        <v/>
      </c>
      <c r="M140" s="25"/>
      <c r="N140" s="64">
        <f ca="1">IF($U140="", "", IF($H140=$S$3, 0, IFERROR(INDEX('Intro &amp; Setup'!$W$24:$W$31, MATCH($X140, 'Intro &amp; Setup'!$BM$20:$BM$27, 0)), "")))</f>
        <v>0.33333333333333331</v>
      </c>
      <c r="O140" s="25"/>
      <c r="Q140" s="56">
        <f t="shared" ca="1" si="22"/>
        <v>3.6250000000000009</v>
      </c>
      <c r="R140" s="57">
        <f t="shared" ca="1" si="23"/>
        <v>29.999999999999961</v>
      </c>
      <c r="S140" s="58" t="str">
        <f t="shared" ref="S140:S203" ca="1" si="26">IF(OR($Q140="", $R140=""), "", IF(Q140&gt;=R140, TEXT(Q140-R140, "[h]:mm"), IF(R140&gt;Q140, TEXT(R140-Q140, "-[h]:mm"), "")))</f>
        <v>-633:00</v>
      </c>
      <c r="T140" s="4" t="str">
        <f t="shared" ref="T140:T203" ca="1" si="27">IF($H140=$S$3, "", IF(AND(NOT(S140=""), S141=""), "X", ""))</f>
        <v/>
      </c>
      <c r="U140" s="4" t="str">
        <f t="shared" ref="U140:U203" ca="1" si="28">IF($Q$3&gt;$B140, "X", IF($L140="", "", "X"))</f>
        <v>X</v>
      </c>
      <c r="V140" s="4" t="str">
        <f t="shared" ref="V140:V203" ca="1" si="29">IF(OR($N140="", $N140=0), "", IF(AND($U140="X", $L140=""), "X", ""))</f>
        <v>X</v>
      </c>
      <c r="X140" s="4" t="str">
        <f t="shared" si="24"/>
        <v>Fri</v>
      </c>
      <c r="Z140" s="4" t="str">
        <f t="shared" ref="Z140:Z203" si="30">IF($B140="", "", TEXT($B140, "mmm yyyy"))</f>
        <v>May 2019</v>
      </c>
    </row>
    <row r="141" spans="1:26" x14ac:dyDescent="0.25">
      <c r="A141" s="25"/>
      <c r="B141" s="8">
        <f>IF(B140="", "", IF(B140+1&gt;'Intro &amp; Setup'!$AG$18, "", B140+1))</f>
        <v>43596</v>
      </c>
      <c r="C141" s="27"/>
      <c r="D141" s="82"/>
      <c r="E141" s="83"/>
      <c r="F141" s="84"/>
      <c r="G141" s="25"/>
      <c r="H141" s="89"/>
      <c r="I141" s="25"/>
      <c r="J141" s="19"/>
      <c r="K141" s="25"/>
      <c r="L141" s="22" t="str">
        <f t="shared" si="25"/>
        <v/>
      </c>
      <c r="M141" s="25"/>
      <c r="N141" s="64">
        <f ca="1">IF($U141="", "", IF($H141=$S$3, 0, IFERROR(INDEX('Intro &amp; Setup'!$W$24:$W$31, MATCH($X141, 'Intro &amp; Setup'!$BM$20:$BM$27, 0)), "")))</f>
        <v>0</v>
      </c>
      <c r="O141" s="25"/>
      <c r="Q141" s="56">
        <f t="shared" ref="Q141:Q204" ca="1" si="31">IF($U141="X", $Q140+IF($L141="", 0, $L141), "")</f>
        <v>3.6250000000000009</v>
      </c>
      <c r="R141" s="57">
        <f t="shared" ref="R141:R204" ca="1" si="32">IF($N141="", "", $R140+$N141)</f>
        <v>29.999999999999961</v>
      </c>
      <c r="S141" s="58" t="str">
        <f t="shared" ca="1" si="26"/>
        <v>-633:00</v>
      </c>
      <c r="T141" s="4" t="str">
        <f t="shared" ca="1" si="27"/>
        <v/>
      </c>
      <c r="U141" s="4" t="str">
        <f t="shared" ca="1" si="28"/>
        <v>X</v>
      </c>
      <c r="V141" s="4" t="str">
        <f t="shared" ca="1" si="29"/>
        <v/>
      </c>
      <c r="X141" s="4" t="str">
        <f t="shared" si="24"/>
        <v>Sat</v>
      </c>
      <c r="Z141" s="4" t="str">
        <f t="shared" si="30"/>
        <v>May 2019</v>
      </c>
    </row>
    <row r="142" spans="1:26" x14ac:dyDescent="0.25">
      <c r="A142" s="25"/>
      <c r="B142" s="8">
        <f>IF(B141="", "", IF(B141+1&gt;'Intro &amp; Setup'!$AG$18, "", B141+1))</f>
        <v>43597</v>
      </c>
      <c r="C142" s="27"/>
      <c r="D142" s="82"/>
      <c r="E142" s="83"/>
      <c r="F142" s="84"/>
      <c r="G142" s="25"/>
      <c r="H142" s="89"/>
      <c r="I142" s="25"/>
      <c r="J142" s="19"/>
      <c r="K142" s="25"/>
      <c r="L142" s="22" t="str">
        <f t="shared" si="25"/>
        <v/>
      </c>
      <c r="M142" s="25"/>
      <c r="N142" s="64">
        <f ca="1">IF($U142="", "", IF($H142=$S$3, 0, IFERROR(INDEX('Intro &amp; Setup'!$W$24:$W$31, MATCH($X142, 'Intro &amp; Setup'!$BM$20:$BM$27, 0)), "")))</f>
        <v>0</v>
      </c>
      <c r="O142" s="25"/>
      <c r="Q142" s="56">
        <f t="shared" ca="1" si="31"/>
        <v>3.6250000000000009</v>
      </c>
      <c r="R142" s="57">
        <f t="shared" ca="1" si="32"/>
        <v>29.999999999999961</v>
      </c>
      <c r="S142" s="58" t="str">
        <f t="shared" ca="1" si="26"/>
        <v>-633:00</v>
      </c>
      <c r="T142" s="4" t="str">
        <f t="shared" ca="1" si="27"/>
        <v/>
      </c>
      <c r="U142" s="4" t="str">
        <f t="shared" ca="1" si="28"/>
        <v>X</v>
      </c>
      <c r="V142" s="4" t="str">
        <f t="shared" ca="1" si="29"/>
        <v/>
      </c>
      <c r="X142" s="4" t="str">
        <f t="shared" si="24"/>
        <v>Sun</v>
      </c>
      <c r="Z142" s="4" t="str">
        <f t="shared" si="30"/>
        <v>May 2019</v>
      </c>
    </row>
    <row r="143" spans="1:26" x14ac:dyDescent="0.25">
      <c r="A143" s="25"/>
      <c r="B143" s="8">
        <f>IF(B142="", "", IF(B142+1&gt;'Intro &amp; Setup'!$AG$18, "", B142+1))</f>
        <v>43598</v>
      </c>
      <c r="C143" s="27"/>
      <c r="D143" s="82"/>
      <c r="E143" s="83"/>
      <c r="F143" s="84"/>
      <c r="G143" s="25"/>
      <c r="H143" s="89"/>
      <c r="I143" s="25"/>
      <c r="J143" s="19"/>
      <c r="K143" s="25"/>
      <c r="L143" s="22" t="str">
        <f t="shared" si="25"/>
        <v/>
      </c>
      <c r="M143" s="25"/>
      <c r="N143" s="64">
        <f ca="1">IF($U143="", "", IF($H143=$S$3, 0, IFERROR(INDEX('Intro &amp; Setup'!$W$24:$W$31, MATCH($X143, 'Intro &amp; Setup'!$BM$20:$BM$27, 0)), "")))</f>
        <v>0.33333333333333331</v>
      </c>
      <c r="O143" s="25"/>
      <c r="Q143" s="56">
        <f t="shared" ca="1" si="31"/>
        <v>3.6250000000000009</v>
      </c>
      <c r="R143" s="57">
        <f t="shared" ca="1" si="32"/>
        <v>30.333333333333293</v>
      </c>
      <c r="S143" s="58" t="str">
        <f t="shared" ca="1" si="26"/>
        <v>-641:00</v>
      </c>
      <c r="T143" s="4" t="str">
        <f t="shared" ca="1" si="27"/>
        <v/>
      </c>
      <c r="U143" s="4" t="str">
        <f t="shared" ca="1" si="28"/>
        <v>X</v>
      </c>
      <c r="V143" s="4" t="str">
        <f t="shared" ca="1" si="29"/>
        <v>X</v>
      </c>
      <c r="X143" s="4" t="str">
        <f t="shared" si="24"/>
        <v>Mon</v>
      </c>
      <c r="Z143" s="4" t="str">
        <f t="shared" si="30"/>
        <v>May 2019</v>
      </c>
    </row>
    <row r="144" spans="1:26" x14ac:dyDescent="0.25">
      <c r="A144" s="25"/>
      <c r="B144" s="8">
        <f>IF(B143="", "", IF(B143+1&gt;'Intro &amp; Setup'!$AG$18, "", B143+1))</f>
        <v>43599</v>
      </c>
      <c r="C144" s="27"/>
      <c r="D144" s="82"/>
      <c r="E144" s="83"/>
      <c r="F144" s="84"/>
      <c r="G144" s="25"/>
      <c r="H144" s="89"/>
      <c r="I144" s="25"/>
      <c r="J144" s="19"/>
      <c r="K144" s="25"/>
      <c r="L144" s="22" t="str">
        <f t="shared" si="25"/>
        <v/>
      </c>
      <c r="M144" s="25"/>
      <c r="N144" s="64">
        <f ca="1">IF($U144="", "", IF($H144=$S$3, 0, IFERROR(INDEX('Intro &amp; Setup'!$W$24:$W$31, MATCH($X144, 'Intro &amp; Setup'!$BM$20:$BM$27, 0)), "")))</f>
        <v>0.33333333333333331</v>
      </c>
      <c r="O144" s="25"/>
      <c r="Q144" s="56">
        <f t="shared" ca="1" si="31"/>
        <v>3.6250000000000009</v>
      </c>
      <c r="R144" s="57">
        <f t="shared" ca="1" si="32"/>
        <v>30.666666666666625</v>
      </c>
      <c r="S144" s="58" t="str">
        <f t="shared" ca="1" si="26"/>
        <v>-649:00</v>
      </c>
      <c r="T144" s="4" t="str">
        <f t="shared" ca="1" si="27"/>
        <v/>
      </c>
      <c r="U144" s="4" t="str">
        <f t="shared" ca="1" si="28"/>
        <v>X</v>
      </c>
      <c r="V144" s="4" t="str">
        <f t="shared" ca="1" si="29"/>
        <v>X</v>
      </c>
      <c r="X144" s="4" t="str">
        <f t="shared" si="24"/>
        <v>Tue</v>
      </c>
      <c r="Z144" s="4" t="str">
        <f t="shared" si="30"/>
        <v>May 2019</v>
      </c>
    </row>
    <row r="145" spans="1:26" x14ac:dyDescent="0.25">
      <c r="A145" s="25"/>
      <c r="B145" s="8">
        <f>IF(B144="", "", IF(B144+1&gt;'Intro &amp; Setup'!$AG$18, "", B144+1))</f>
        <v>43600</v>
      </c>
      <c r="C145" s="27"/>
      <c r="D145" s="82"/>
      <c r="E145" s="83"/>
      <c r="F145" s="84"/>
      <c r="G145" s="25"/>
      <c r="H145" s="89"/>
      <c r="I145" s="25"/>
      <c r="J145" s="19"/>
      <c r="K145" s="25"/>
      <c r="L145" s="22" t="str">
        <f t="shared" si="25"/>
        <v/>
      </c>
      <c r="M145" s="25"/>
      <c r="N145" s="64">
        <f ca="1">IF($U145="", "", IF($H145=$S$3, 0, IFERROR(INDEX('Intro &amp; Setup'!$W$24:$W$31, MATCH($X145, 'Intro &amp; Setup'!$BM$20:$BM$27, 0)), "")))</f>
        <v>0.33333333333333331</v>
      </c>
      <c r="O145" s="25"/>
      <c r="Q145" s="56">
        <f t="shared" ca="1" si="31"/>
        <v>3.6250000000000009</v>
      </c>
      <c r="R145" s="57">
        <f t="shared" ca="1" si="32"/>
        <v>30.999999999999957</v>
      </c>
      <c r="S145" s="58" t="str">
        <f t="shared" ca="1" si="26"/>
        <v>-657:00</v>
      </c>
      <c r="T145" s="4" t="str">
        <f t="shared" ca="1" si="27"/>
        <v/>
      </c>
      <c r="U145" s="4" t="str">
        <f t="shared" ca="1" si="28"/>
        <v>X</v>
      </c>
      <c r="V145" s="4" t="str">
        <f t="shared" ca="1" si="29"/>
        <v>X</v>
      </c>
      <c r="X145" s="4" t="str">
        <f t="shared" si="24"/>
        <v>Wed</v>
      </c>
      <c r="Z145" s="4" t="str">
        <f t="shared" si="30"/>
        <v>May 2019</v>
      </c>
    </row>
    <row r="146" spans="1:26" x14ac:dyDescent="0.25">
      <c r="A146" s="25"/>
      <c r="B146" s="8">
        <f>IF(B145="", "", IF(B145+1&gt;'Intro &amp; Setup'!$AG$18, "", B145+1))</f>
        <v>43601</v>
      </c>
      <c r="C146" s="27"/>
      <c r="D146" s="82"/>
      <c r="E146" s="83"/>
      <c r="F146" s="84"/>
      <c r="G146" s="25"/>
      <c r="H146" s="89"/>
      <c r="I146" s="25"/>
      <c r="J146" s="19"/>
      <c r="K146" s="25"/>
      <c r="L146" s="22" t="str">
        <f t="shared" si="25"/>
        <v/>
      </c>
      <c r="M146" s="25"/>
      <c r="N146" s="64">
        <f ca="1">IF($U146="", "", IF($H146=$S$3, 0, IFERROR(INDEX('Intro &amp; Setup'!$W$24:$W$31, MATCH($X146, 'Intro &amp; Setup'!$BM$20:$BM$27, 0)), "")))</f>
        <v>0.33333333333333331</v>
      </c>
      <c r="O146" s="25"/>
      <c r="Q146" s="56">
        <f t="shared" ca="1" si="31"/>
        <v>3.6250000000000009</v>
      </c>
      <c r="R146" s="57">
        <f t="shared" ca="1" si="32"/>
        <v>31.33333333333329</v>
      </c>
      <c r="S146" s="58" t="str">
        <f t="shared" ca="1" si="26"/>
        <v>-665:00</v>
      </c>
      <c r="T146" s="4" t="str">
        <f t="shared" ca="1" si="27"/>
        <v/>
      </c>
      <c r="U146" s="4" t="str">
        <f t="shared" ca="1" si="28"/>
        <v>X</v>
      </c>
      <c r="V146" s="4" t="str">
        <f t="shared" ca="1" si="29"/>
        <v>X</v>
      </c>
      <c r="X146" s="4" t="str">
        <f t="shared" si="24"/>
        <v>Thu</v>
      </c>
      <c r="Z146" s="4" t="str">
        <f t="shared" si="30"/>
        <v>May 2019</v>
      </c>
    </row>
    <row r="147" spans="1:26" x14ac:dyDescent="0.25">
      <c r="A147" s="25"/>
      <c r="B147" s="8">
        <f>IF(B146="", "", IF(B146+1&gt;'Intro &amp; Setup'!$AG$18, "", B146+1))</f>
        <v>43602</v>
      </c>
      <c r="C147" s="27"/>
      <c r="D147" s="82"/>
      <c r="E147" s="83"/>
      <c r="F147" s="84"/>
      <c r="G147" s="25"/>
      <c r="H147" s="89"/>
      <c r="I147" s="25"/>
      <c r="J147" s="19"/>
      <c r="K147" s="25"/>
      <c r="L147" s="22" t="str">
        <f t="shared" si="25"/>
        <v/>
      </c>
      <c r="M147" s="25"/>
      <c r="N147" s="64">
        <f ca="1">IF($U147="", "", IF($H147=$S$3, 0, IFERROR(INDEX('Intro &amp; Setup'!$W$24:$W$31, MATCH($X147, 'Intro &amp; Setup'!$BM$20:$BM$27, 0)), "")))</f>
        <v>0.33333333333333331</v>
      </c>
      <c r="O147" s="25"/>
      <c r="Q147" s="56">
        <f t="shared" ca="1" si="31"/>
        <v>3.6250000000000009</v>
      </c>
      <c r="R147" s="57">
        <f t="shared" ca="1" si="32"/>
        <v>31.666666666666622</v>
      </c>
      <c r="S147" s="58" t="str">
        <f t="shared" ca="1" si="26"/>
        <v>-673:00</v>
      </c>
      <c r="T147" s="4" t="str">
        <f t="shared" ca="1" si="27"/>
        <v/>
      </c>
      <c r="U147" s="4" t="str">
        <f t="shared" ca="1" si="28"/>
        <v>X</v>
      </c>
      <c r="V147" s="4" t="str">
        <f t="shared" ca="1" si="29"/>
        <v>X</v>
      </c>
      <c r="X147" s="4" t="str">
        <f t="shared" si="24"/>
        <v>Fri</v>
      </c>
      <c r="Z147" s="4" t="str">
        <f t="shared" si="30"/>
        <v>May 2019</v>
      </c>
    </row>
    <row r="148" spans="1:26" x14ac:dyDescent="0.25">
      <c r="A148" s="25"/>
      <c r="B148" s="8">
        <f>IF(B147="", "", IF(B147+1&gt;'Intro &amp; Setup'!$AG$18, "", B147+1))</f>
        <v>43603</v>
      </c>
      <c r="C148" s="27"/>
      <c r="D148" s="82"/>
      <c r="E148" s="83"/>
      <c r="F148" s="84"/>
      <c r="G148" s="25"/>
      <c r="H148" s="89"/>
      <c r="I148" s="25"/>
      <c r="J148" s="19"/>
      <c r="K148" s="25"/>
      <c r="L148" s="22" t="str">
        <f t="shared" si="25"/>
        <v/>
      </c>
      <c r="M148" s="25"/>
      <c r="N148" s="64">
        <f ca="1">IF($U148="", "", IF($H148=$S$3, 0, IFERROR(INDEX('Intro &amp; Setup'!$W$24:$W$31, MATCH($X148, 'Intro &amp; Setup'!$BM$20:$BM$27, 0)), "")))</f>
        <v>0</v>
      </c>
      <c r="O148" s="25"/>
      <c r="Q148" s="56">
        <f t="shared" ca="1" si="31"/>
        <v>3.6250000000000009</v>
      </c>
      <c r="R148" s="57">
        <f t="shared" ca="1" si="32"/>
        <v>31.666666666666622</v>
      </c>
      <c r="S148" s="58" t="str">
        <f t="shared" ca="1" si="26"/>
        <v>-673:00</v>
      </c>
      <c r="T148" s="4" t="str">
        <f t="shared" ca="1" si="27"/>
        <v/>
      </c>
      <c r="U148" s="4" t="str">
        <f t="shared" ca="1" si="28"/>
        <v>X</v>
      </c>
      <c r="V148" s="4" t="str">
        <f t="shared" ca="1" si="29"/>
        <v/>
      </c>
      <c r="X148" s="4" t="str">
        <f t="shared" si="24"/>
        <v>Sat</v>
      </c>
      <c r="Z148" s="4" t="str">
        <f t="shared" si="30"/>
        <v>May 2019</v>
      </c>
    </row>
    <row r="149" spans="1:26" x14ac:dyDescent="0.25">
      <c r="A149" s="25"/>
      <c r="B149" s="8">
        <f>IF(B148="", "", IF(B148+1&gt;'Intro &amp; Setup'!$AG$18, "", B148+1))</f>
        <v>43604</v>
      </c>
      <c r="C149" s="27"/>
      <c r="D149" s="82"/>
      <c r="E149" s="83"/>
      <c r="F149" s="84"/>
      <c r="G149" s="25"/>
      <c r="H149" s="89"/>
      <c r="I149" s="25"/>
      <c r="J149" s="19"/>
      <c r="K149" s="25"/>
      <c r="L149" s="22" t="str">
        <f t="shared" si="25"/>
        <v/>
      </c>
      <c r="M149" s="25"/>
      <c r="N149" s="64">
        <f ca="1">IF($U149="", "", IF($H149=$S$3, 0, IFERROR(INDEX('Intro &amp; Setup'!$W$24:$W$31, MATCH($X149, 'Intro &amp; Setup'!$BM$20:$BM$27, 0)), "")))</f>
        <v>0</v>
      </c>
      <c r="O149" s="25"/>
      <c r="Q149" s="56">
        <f t="shared" ca="1" si="31"/>
        <v>3.6250000000000009</v>
      </c>
      <c r="R149" s="57">
        <f t="shared" ca="1" si="32"/>
        <v>31.666666666666622</v>
      </c>
      <c r="S149" s="58" t="str">
        <f t="shared" ca="1" si="26"/>
        <v>-673:00</v>
      </c>
      <c r="T149" s="4" t="str">
        <f t="shared" ca="1" si="27"/>
        <v/>
      </c>
      <c r="U149" s="4" t="str">
        <f t="shared" ca="1" si="28"/>
        <v>X</v>
      </c>
      <c r="V149" s="4" t="str">
        <f t="shared" ca="1" si="29"/>
        <v/>
      </c>
      <c r="X149" s="4" t="str">
        <f t="shared" si="24"/>
        <v>Sun</v>
      </c>
      <c r="Z149" s="4" t="str">
        <f t="shared" si="30"/>
        <v>May 2019</v>
      </c>
    </row>
    <row r="150" spans="1:26" x14ac:dyDescent="0.25">
      <c r="A150" s="25"/>
      <c r="B150" s="8">
        <f>IF(B149="", "", IF(B149+1&gt;'Intro &amp; Setup'!$AG$18, "", B149+1))</f>
        <v>43605</v>
      </c>
      <c r="C150" s="27"/>
      <c r="D150" s="82"/>
      <c r="E150" s="83"/>
      <c r="F150" s="84"/>
      <c r="G150" s="25"/>
      <c r="H150" s="89"/>
      <c r="I150" s="25"/>
      <c r="J150" s="19"/>
      <c r="K150" s="25"/>
      <c r="L150" s="22" t="str">
        <f t="shared" si="25"/>
        <v/>
      </c>
      <c r="M150" s="25"/>
      <c r="N150" s="64">
        <f ca="1">IF($U150="", "", IF($H150=$S$3, 0, IFERROR(INDEX('Intro &amp; Setup'!$W$24:$W$31, MATCH($X150, 'Intro &amp; Setup'!$BM$20:$BM$27, 0)), "")))</f>
        <v>0.33333333333333331</v>
      </c>
      <c r="O150" s="25"/>
      <c r="Q150" s="56">
        <f t="shared" ca="1" si="31"/>
        <v>3.6250000000000009</v>
      </c>
      <c r="R150" s="57">
        <f t="shared" ca="1" si="32"/>
        <v>31.999999999999954</v>
      </c>
      <c r="S150" s="58" t="str">
        <f t="shared" ca="1" si="26"/>
        <v>-681:00</v>
      </c>
      <c r="T150" s="4" t="str">
        <f t="shared" ca="1" si="27"/>
        <v/>
      </c>
      <c r="U150" s="4" t="str">
        <f t="shared" ca="1" si="28"/>
        <v>X</v>
      </c>
      <c r="V150" s="4" t="str">
        <f t="shared" ca="1" si="29"/>
        <v>X</v>
      </c>
      <c r="X150" s="4" t="str">
        <f t="shared" si="24"/>
        <v>Mon</v>
      </c>
      <c r="Z150" s="4" t="str">
        <f t="shared" si="30"/>
        <v>May 2019</v>
      </c>
    </row>
    <row r="151" spans="1:26" x14ac:dyDescent="0.25">
      <c r="A151" s="25"/>
      <c r="B151" s="8">
        <f>IF(B150="", "", IF(B150+1&gt;'Intro &amp; Setup'!$AG$18, "", B150+1))</f>
        <v>43606</v>
      </c>
      <c r="C151" s="27"/>
      <c r="D151" s="82"/>
      <c r="E151" s="83"/>
      <c r="F151" s="84"/>
      <c r="G151" s="25"/>
      <c r="H151" s="89"/>
      <c r="I151" s="25"/>
      <c r="J151" s="19"/>
      <c r="K151" s="25"/>
      <c r="L151" s="22" t="str">
        <f t="shared" si="25"/>
        <v/>
      </c>
      <c r="M151" s="25"/>
      <c r="N151" s="64">
        <f ca="1">IF($U151="", "", IF($H151=$S$3, 0, IFERROR(INDEX('Intro &amp; Setup'!$W$24:$W$31, MATCH($X151, 'Intro &amp; Setup'!$BM$20:$BM$27, 0)), "")))</f>
        <v>0.33333333333333331</v>
      </c>
      <c r="O151" s="25"/>
      <c r="Q151" s="56">
        <f t="shared" ca="1" si="31"/>
        <v>3.6250000000000009</v>
      </c>
      <c r="R151" s="57">
        <f t="shared" ca="1" si="32"/>
        <v>32.333333333333286</v>
      </c>
      <c r="S151" s="58" t="str">
        <f t="shared" ca="1" si="26"/>
        <v>-689:00</v>
      </c>
      <c r="T151" s="4" t="str">
        <f t="shared" ca="1" si="27"/>
        <v/>
      </c>
      <c r="U151" s="4" t="str">
        <f t="shared" ca="1" si="28"/>
        <v>X</v>
      </c>
      <c r="V151" s="4" t="str">
        <f t="shared" ca="1" si="29"/>
        <v>X</v>
      </c>
      <c r="X151" s="4" t="str">
        <f t="shared" si="24"/>
        <v>Tue</v>
      </c>
      <c r="Z151" s="4" t="str">
        <f t="shared" si="30"/>
        <v>May 2019</v>
      </c>
    </row>
    <row r="152" spans="1:26" x14ac:dyDescent="0.25">
      <c r="A152" s="25"/>
      <c r="B152" s="8">
        <f>IF(B151="", "", IF(B151+1&gt;'Intro &amp; Setup'!$AG$18, "", B151+1))</f>
        <v>43607</v>
      </c>
      <c r="C152" s="27"/>
      <c r="D152" s="82"/>
      <c r="E152" s="83"/>
      <c r="F152" s="84"/>
      <c r="G152" s="25"/>
      <c r="H152" s="89"/>
      <c r="I152" s="25"/>
      <c r="J152" s="19"/>
      <c r="K152" s="25"/>
      <c r="L152" s="22" t="str">
        <f t="shared" si="25"/>
        <v/>
      </c>
      <c r="M152" s="25"/>
      <c r="N152" s="64">
        <f ca="1">IF($U152="", "", IF($H152=$S$3, 0, IFERROR(INDEX('Intro &amp; Setup'!$W$24:$W$31, MATCH($X152, 'Intro &amp; Setup'!$BM$20:$BM$27, 0)), "")))</f>
        <v>0.33333333333333331</v>
      </c>
      <c r="O152" s="25"/>
      <c r="Q152" s="56">
        <f t="shared" ca="1" si="31"/>
        <v>3.6250000000000009</v>
      </c>
      <c r="R152" s="57">
        <f t="shared" ca="1" si="32"/>
        <v>32.666666666666622</v>
      </c>
      <c r="S152" s="58" t="str">
        <f t="shared" ca="1" si="26"/>
        <v>-697:00</v>
      </c>
      <c r="T152" s="4" t="str">
        <f t="shared" ca="1" si="27"/>
        <v/>
      </c>
      <c r="U152" s="4" t="str">
        <f t="shared" ca="1" si="28"/>
        <v>X</v>
      </c>
      <c r="V152" s="4" t="str">
        <f t="shared" ca="1" si="29"/>
        <v>X</v>
      </c>
      <c r="X152" s="4" t="str">
        <f t="shared" si="24"/>
        <v>Wed</v>
      </c>
      <c r="Z152" s="4" t="str">
        <f t="shared" si="30"/>
        <v>May 2019</v>
      </c>
    </row>
    <row r="153" spans="1:26" x14ac:dyDescent="0.25">
      <c r="A153" s="25"/>
      <c r="B153" s="8">
        <f>IF(B152="", "", IF(B152+1&gt;'Intro &amp; Setup'!$AG$18, "", B152+1))</f>
        <v>43608</v>
      </c>
      <c r="C153" s="27"/>
      <c r="D153" s="82"/>
      <c r="E153" s="83"/>
      <c r="F153" s="84"/>
      <c r="G153" s="25"/>
      <c r="H153" s="89"/>
      <c r="I153" s="25"/>
      <c r="J153" s="19"/>
      <c r="K153" s="25"/>
      <c r="L153" s="22" t="str">
        <f t="shared" si="25"/>
        <v/>
      </c>
      <c r="M153" s="25"/>
      <c r="N153" s="64">
        <f ca="1">IF($U153="", "", IF($H153=$S$3, 0, IFERROR(INDEX('Intro &amp; Setup'!$W$24:$W$31, MATCH($X153, 'Intro &amp; Setup'!$BM$20:$BM$27, 0)), "")))</f>
        <v>0.33333333333333331</v>
      </c>
      <c r="O153" s="25"/>
      <c r="Q153" s="56">
        <f t="shared" ca="1" si="31"/>
        <v>3.6250000000000009</v>
      </c>
      <c r="R153" s="57">
        <f t="shared" ca="1" si="32"/>
        <v>32.999999999999957</v>
      </c>
      <c r="S153" s="58" t="str">
        <f t="shared" ca="1" si="26"/>
        <v>-705:00</v>
      </c>
      <c r="T153" s="4" t="str">
        <f t="shared" ca="1" si="27"/>
        <v/>
      </c>
      <c r="U153" s="4" t="str">
        <f t="shared" ca="1" si="28"/>
        <v>X</v>
      </c>
      <c r="V153" s="4" t="str">
        <f t="shared" ca="1" si="29"/>
        <v>X</v>
      </c>
      <c r="X153" s="4" t="str">
        <f t="shared" si="24"/>
        <v>Thu</v>
      </c>
      <c r="Z153" s="4" t="str">
        <f t="shared" si="30"/>
        <v>May 2019</v>
      </c>
    </row>
    <row r="154" spans="1:26" x14ac:dyDescent="0.25">
      <c r="A154" s="25"/>
      <c r="B154" s="8">
        <f>IF(B153="", "", IF(B153+1&gt;'Intro &amp; Setup'!$AG$18, "", B153+1))</f>
        <v>43609</v>
      </c>
      <c r="C154" s="27"/>
      <c r="D154" s="82"/>
      <c r="E154" s="83"/>
      <c r="F154" s="84"/>
      <c r="G154" s="25"/>
      <c r="H154" s="89"/>
      <c r="I154" s="25"/>
      <c r="J154" s="19"/>
      <c r="K154" s="25"/>
      <c r="L154" s="22" t="str">
        <f t="shared" si="25"/>
        <v/>
      </c>
      <c r="M154" s="25"/>
      <c r="N154" s="64">
        <f ca="1">IF($U154="", "", IF($H154=$S$3, 0, IFERROR(INDEX('Intro &amp; Setup'!$W$24:$W$31, MATCH($X154, 'Intro &amp; Setup'!$BM$20:$BM$27, 0)), "")))</f>
        <v>0.33333333333333331</v>
      </c>
      <c r="O154" s="25"/>
      <c r="Q154" s="56">
        <f t="shared" ca="1" si="31"/>
        <v>3.6250000000000009</v>
      </c>
      <c r="R154" s="57">
        <f t="shared" ca="1" si="32"/>
        <v>33.333333333333293</v>
      </c>
      <c r="S154" s="58" t="str">
        <f t="shared" ca="1" si="26"/>
        <v>-713:00</v>
      </c>
      <c r="T154" s="4" t="str">
        <f t="shared" ca="1" si="27"/>
        <v/>
      </c>
      <c r="U154" s="4" t="str">
        <f t="shared" ca="1" si="28"/>
        <v>X</v>
      </c>
      <c r="V154" s="4" t="str">
        <f t="shared" ca="1" si="29"/>
        <v>X</v>
      </c>
      <c r="X154" s="4" t="str">
        <f t="shared" si="24"/>
        <v>Fri</v>
      </c>
      <c r="Z154" s="4" t="str">
        <f t="shared" si="30"/>
        <v>May 2019</v>
      </c>
    </row>
    <row r="155" spans="1:26" x14ac:dyDescent="0.25">
      <c r="A155" s="25"/>
      <c r="B155" s="8">
        <f>IF(B154="", "", IF(B154+1&gt;'Intro &amp; Setup'!$AG$18, "", B154+1))</f>
        <v>43610</v>
      </c>
      <c r="C155" s="27"/>
      <c r="D155" s="82"/>
      <c r="E155" s="83"/>
      <c r="F155" s="84"/>
      <c r="G155" s="25"/>
      <c r="H155" s="89"/>
      <c r="I155" s="25"/>
      <c r="J155" s="19"/>
      <c r="K155" s="25"/>
      <c r="L155" s="22" t="str">
        <f t="shared" si="25"/>
        <v/>
      </c>
      <c r="M155" s="25"/>
      <c r="N155" s="64">
        <f ca="1">IF($U155="", "", IF($H155=$S$3, 0, IFERROR(INDEX('Intro &amp; Setup'!$W$24:$W$31, MATCH($X155, 'Intro &amp; Setup'!$BM$20:$BM$27, 0)), "")))</f>
        <v>0</v>
      </c>
      <c r="O155" s="25"/>
      <c r="Q155" s="56">
        <f t="shared" ca="1" si="31"/>
        <v>3.6250000000000009</v>
      </c>
      <c r="R155" s="57">
        <f t="shared" ca="1" si="32"/>
        <v>33.333333333333293</v>
      </c>
      <c r="S155" s="58" t="str">
        <f t="shared" ca="1" si="26"/>
        <v>-713:00</v>
      </c>
      <c r="T155" s="4" t="str">
        <f t="shared" ca="1" si="27"/>
        <v/>
      </c>
      <c r="U155" s="4" t="str">
        <f t="shared" ca="1" si="28"/>
        <v>X</v>
      </c>
      <c r="V155" s="4" t="str">
        <f t="shared" ca="1" si="29"/>
        <v/>
      </c>
      <c r="X155" s="4" t="str">
        <f t="shared" si="24"/>
        <v>Sat</v>
      </c>
      <c r="Z155" s="4" t="str">
        <f t="shared" si="30"/>
        <v>May 2019</v>
      </c>
    </row>
    <row r="156" spans="1:26" x14ac:dyDescent="0.25">
      <c r="A156" s="25"/>
      <c r="B156" s="8">
        <f>IF(B155="", "", IF(B155+1&gt;'Intro &amp; Setup'!$AG$18, "", B155+1))</f>
        <v>43611</v>
      </c>
      <c r="C156" s="27"/>
      <c r="D156" s="82"/>
      <c r="E156" s="83"/>
      <c r="F156" s="84"/>
      <c r="G156" s="25"/>
      <c r="H156" s="89"/>
      <c r="I156" s="25"/>
      <c r="J156" s="19"/>
      <c r="K156" s="25"/>
      <c r="L156" s="22" t="str">
        <f t="shared" si="25"/>
        <v/>
      </c>
      <c r="M156" s="25"/>
      <c r="N156" s="64">
        <f ca="1">IF($U156="", "", IF($H156=$S$3, 0, IFERROR(INDEX('Intro &amp; Setup'!$W$24:$W$31, MATCH($X156, 'Intro &amp; Setup'!$BM$20:$BM$27, 0)), "")))</f>
        <v>0</v>
      </c>
      <c r="O156" s="25"/>
      <c r="Q156" s="56">
        <f t="shared" ca="1" si="31"/>
        <v>3.6250000000000009</v>
      </c>
      <c r="R156" s="57">
        <f t="shared" ca="1" si="32"/>
        <v>33.333333333333293</v>
      </c>
      <c r="S156" s="58" t="str">
        <f t="shared" ca="1" si="26"/>
        <v>-713:00</v>
      </c>
      <c r="T156" s="4" t="str">
        <f t="shared" ca="1" si="27"/>
        <v/>
      </c>
      <c r="U156" s="4" t="str">
        <f t="shared" ca="1" si="28"/>
        <v>X</v>
      </c>
      <c r="V156" s="4" t="str">
        <f t="shared" ca="1" si="29"/>
        <v/>
      </c>
      <c r="X156" s="4" t="str">
        <f t="shared" si="24"/>
        <v>Sun</v>
      </c>
      <c r="Z156" s="4" t="str">
        <f t="shared" si="30"/>
        <v>May 2019</v>
      </c>
    </row>
    <row r="157" spans="1:26" x14ac:dyDescent="0.25">
      <c r="A157" s="25"/>
      <c r="B157" s="8">
        <f>IF(B156="", "", IF(B156+1&gt;'Intro &amp; Setup'!$AG$18, "", B156+1))</f>
        <v>43612</v>
      </c>
      <c r="C157" s="27"/>
      <c r="D157" s="82"/>
      <c r="E157" s="83"/>
      <c r="F157" s="84"/>
      <c r="G157" s="25"/>
      <c r="H157" s="89"/>
      <c r="I157" s="25"/>
      <c r="J157" s="19"/>
      <c r="K157" s="25"/>
      <c r="L157" s="22" t="str">
        <f t="shared" si="25"/>
        <v/>
      </c>
      <c r="M157" s="25"/>
      <c r="N157" s="64">
        <f ca="1">IF($U157="", "", IF($H157=$S$3, 0, IFERROR(INDEX('Intro &amp; Setup'!$W$24:$W$31, MATCH($X157, 'Intro &amp; Setup'!$BM$20:$BM$27, 0)), "")))</f>
        <v>0</v>
      </c>
      <c r="O157" s="25"/>
      <c r="Q157" s="56">
        <f t="shared" ca="1" si="31"/>
        <v>3.6250000000000009</v>
      </c>
      <c r="R157" s="57">
        <f t="shared" ca="1" si="32"/>
        <v>33.333333333333293</v>
      </c>
      <c r="S157" s="58" t="str">
        <f t="shared" ca="1" si="26"/>
        <v>-713:00</v>
      </c>
      <c r="T157" s="4" t="str">
        <f t="shared" ca="1" si="27"/>
        <v/>
      </c>
      <c r="U157" s="4" t="str">
        <f t="shared" ca="1" si="28"/>
        <v>X</v>
      </c>
      <c r="V157" s="4" t="str">
        <f t="shared" ca="1" si="29"/>
        <v/>
      </c>
      <c r="X157" s="4" t="str">
        <f t="shared" si="24"/>
        <v>BH</v>
      </c>
      <c r="Z157" s="4" t="str">
        <f t="shared" si="30"/>
        <v>May 2019</v>
      </c>
    </row>
    <row r="158" spans="1:26" x14ac:dyDescent="0.25">
      <c r="A158" s="25"/>
      <c r="B158" s="8">
        <f>IF(B157="", "", IF(B157+1&gt;'Intro &amp; Setup'!$AG$18, "", B157+1))</f>
        <v>43613</v>
      </c>
      <c r="C158" s="27"/>
      <c r="D158" s="82"/>
      <c r="E158" s="83"/>
      <c r="F158" s="84"/>
      <c r="G158" s="25"/>
      <c r="H158" s="89"/>
      <c r="I158" s="25"/>
      <c r="J158" s="19"/>
      <c r="K158" s="25"/>
      <c r="L158" s="22" t="str">
        <f t="shared" si="25"/>
        <v/>
      </c>
      <c r="M158" s="25"/>
      <c r="N158" s="64">
        <f ca="1">IF($U158="", "", IF($H158=$S$3, 0, IFERROR(INDEX('Intro &amp; Setup'!$W$24:$W$31, MATCH($X158, 'Intro &amp; Setup'!$BM$20:$BM$27, 0)), "")))</f>
        <v>0.33333333333333331</v>
      </c>
      <c r="O158" s="25"/>
      <c r="Q158" s="56">
        <f t="shared" ca="1" si="31"/>
        <v>3.6250000000000009</v>
      </c>
      <c r="R158" s="57">
        <f t="shared" ca="1" si="32"/>
        <v>33.666666666666629</v>
      </c>
      <c r="S158" s="58" t="str">
        <f t="shared" ca="1" si="26"/>
        <v>-721:00</v>
      </c>
      <c r="T158" s="4" t="str">
        <f t="shared" ca="1" si="27"/>
        <v/>
      </c>
      <c r="U158" s="4" t="str">
        <f t="shared" ca="1" si="28"/>
        <v>X</v>
      </c>
      <c r="V158" s="4" t="str">
        <f t="shared" ca="1" si="29"/>
        <v>X</v>
      </c>
      <c r="X158" s="4" t="str">
        <f t="shared" si="24"/>
        <v>Tue</v>
      </c>
      <c r="Z158" s="4" t="str">
        <f t="shared" si="30"/>
        <v>May 2019</v>
      </c>
    </row>
    <row r="159" spans="1:26" x14ac:dyDescent="0.25">
      <c r="A159" s="25"/>
      <c r="B159" s="8">
        <f>IF(B158="", "", IF(B158+1&gt;'Intro &amp; Setup'!$AG$18, "", B158+1))</f>
        <v>43614</v>
      </c>
      <c r="C159" s="27"/>
      <c r="D159" s="82"/>
      <c r="E159" s="83"/>
      <c r="F159" s="84"/>
      <c r="G159" s="25"/>
      <c r="H159" s="89"/>
      <c r="I159" s="25"/>
      <c r="J159" s="19"/>
      <c r="K159" s="25"/>
      <c r="L159" s="22" t="str">
        <f t="shared" si="25"/>
        <v/>
      </c>
      <c r="M159" s="25"/>
      <c r="N159" s="64">
        <f ca="1">IF($U159="", "", IF($H159=$S$3, 0, IFERROR(INDEX('Intro &amp; Setup'!$W$24:$W$31, MATCH($X159, 'Intro &amp; Setup'!$BM$20:$BM$27, 0)), "")))</f>
        <v>0.33333333333333331</v>
      </c>
      <c r="O159" s="25"/>
      <c r="Q159" s="56">
        <f t="shared" ca="1" si="31"/>
        <v>3.6250000000000009</v>
      </c>
      <c r="R159" s="57">
        <f t="shared" ca="1" si="32"/>
        <v>33.999999999999964</v>
      </c>
      <c r="S159" s="58" t="str">
        <f t="shared" ca="1" si="26"/>
        <v>-729:00</v>
      </c>
      <c r="T159" s="4" t="str">
        <f t="shared" ca="1" si="27"/>
        <v/>
      </c>
      <c r="U159" s="4" t="str">
        <f t="shared" ca="1" si="28"/>
        <v>X</v>
      </c>
      <c r="V159" s="4" t="str">
        <f t="shared" ca="1" si="29"/>
        <v>X</v>
      </c>
      <c r="X159" s="4" t="str">
        <f t="shared" si="24"/>
        <v>Wed</v>
      </c>
      <c r="Z159" s="4" t="str">
        <f t="shared" si="30"/>
        <v>May 2019</v>
      </c>
    </row>
    <row r="160" spans="1:26" x14ac:dyDescent="0.25">
      <c r="A160" s="25"/>
      <c r="B160" s="8">
        <f>IF(B159="", "", IF(B159+1&gt;'Intro &amp; Setup'!$AG$18, "", B159+1))</f>
        <v>43615</v>
      </c>
      <c r="C160" s="27"/>
      <c r="D160" s="82"/>
      <c r="E160" s="83"/>
      <c r="F160" s="84"/>
      <c r="G160" s="25"/>
      <c r="H160" s="89"/>
      <c r="I160" s="25"/>
      <c r="J160" s="19"/>
      <c r="K160" s="25"/>
      <c r="L160" s="22" t="str">
        <f t="shared" si="25"/>
        <v/>
      </c>
      <c r="M160" s="25"/>
      <c r="N160" s="64">
        <f ca="1">IF($U160="", "", IF($H160=$S$3, 0, IFERROR(INDEX('Intro &amp; Setup'!$W$24:$W$31, MATCH($X160, 'Intro &amp; Setup'!$BM$20:$BM$27, 0)), "")))</f>
        <v>0.33333333333333331</v>
      </c>
      <c r="O160" s="25"/>
      <c r="Q160" s="56">
        <f t="shared" ca="1" si="31"/>
        <v>3.6250000000000009</v>
      </c>
      <c r="R160" s="57">
        <f t="shared" ca="1" si="32"/>
        <v>34.3333333333333</v>
      </c>
      <c r="S160" s="58" t="str">
        <f t="shared" ca="1" si="26"/>
        <v>-737:00</v>
      </c>
      <c r="T160" s="4" t="str">
        <f t="shared" ca="1" si="27"/>
        <v/>
      </c>
      <c r="U160" s="4" t="str">
        <f t="shared" ca="1" si="28"/>
        <v>X</v>
      </c>
      <c r="V160" s="4" t="str">
        <f t="shared" ca="1" si="29"/>
        <v>X</v>
      </c>
      <c r="X160" s="4" t="str">
        <f t="shared" si="24"/>
        <v>Thu</v>
      </c>
      <c r="Z160" s="4" t="str">
        <f t="shared" si="30"/>
        <v>May 2019</v>
      </c>
    </row>
    <row r="161" spans="1:26" x14ac:dyDescent="0.25">
      <c r="A161" s="25"/>
      <c r="B161" s="8">
        <f>IF(B160="", "", IF(B160+1&gt;'Intro &amp; Setup'!$AG$18, "", B160+1))</f>
        <v>43616</v>
      </c>
      <c r="C161" s="27"/>
      <c r="D161" s="82"/>
      <c r="E161" s="83"/>
      <c r="F161" s="84"/>
      <c r="G161" s="25"/>
      <c r="H161" s="89"/>
      <c r="I161" s="25"/>
      <c r="J161" s="19"/>
      <c r="K161" s="25"/>
      <c r="L161" s="22" t="str">
        <f t="shared" si="25"/>
        <v/>
      </c>
      <c r="M161" s="25"/>
      <c r="N161" s="64">
        <f ca="1">IF($U161="", "", IF($H161=$S$3, 0, IFERROR(INDEX('Intro &amp; Setup'!$W$24:$W$31, MATCH($X161, 'Intro &amp; Setup'!$BM$20:$BM$27, 0)), "")))</f>
        <v>0.33333333333333331</v>
      </c>
      <c r="O161" s="25"/>
      <c r="Q161" s="56">
        <f t="shared" ca="1" si="31"/>
        <v>3.6250000000000009</v>
      </c>
      <c r="R161" s="57">
        <f t="shared" ca="1" si="32"/>
        <v>34.666666666666636</v>
      </c>
      <c r="S161" s="58" t="str">
        <f t="shared" ca="1" si="26"/>
        <v>-745:00</v>
      </c>
      <c r="T161" s="4" t="str">
        <f t="shared" ca="1" si="27"/>
        <v/>
      </c>
      <c r="U161" s="4" t="str">
        <f t="shared" ca="1" si="28"/>
        <v>X</v>
      </c>
      <c r="V161" s="4" t="str">
        <f t="shared" ca="1" si="29"/>
        <v>X</v>
      </c>
      <c r="X161" s="4" t="str">
        <f t="shared" si="24"/>
        <v>Fri</v>
      </c>
      <c r="Z161" s="4" t="str">
        <f t="shared" si="30"/>
        <v>May 2019</v>
      </c>
    </row>
    <row r="162" spans="1:26" x14ac:dyDescent="0.25">
      <c r="A162" s="25"/>
      <c r="B162" s="8">
        <f>IF(B161="", "", IF(B161+1&gt;'Intro &amp; Setup'!$AG$18, "", B161+1))</f>
        <v>43617</v>
      </c>
      <c r="C162" s="27"/>
      <c r="D162" s="82"/>
      <c r="E162" s="83"/>
      <c r="F162" s="84"/>
      <c r="G162" s="25"/>
      <c r="H162" s="89"/>
      <c r="I162" s="25"/>
      <c r="J162" s="19"/>
      <c r="K162" s="25"/>
      <c r="L162" s="22" t="str">
        <f t="shared" si="25"/>
        <v/>
      </c>
      <c r="M162" s="25"/>
      <c r="N162" s="64">
        <f ca="1">IF($U162="", "", IF($H162=$S$3, 0, IFERROR(INDEX('Intro &amp; Setup'!$W$24:$W$31, MATCH($X162, 'Intro &amp; Setup'!$BM$20:$BM$27, 0)), "")))</f>
        <v>0</v>
      </c>
      <c r="O162" s="25"/>
      <c r="Q162" s="56">
        <f t="shared" ca="1" si="31"/>
        <v>3.6250000000000009</v>
      </c>
      <c r="R162" s="57">
        <f t="shared" ca="1" si="32"/>
        <v>34.666666666666636</v>
      </c>
      <c r="S162" s="58" t="str">
        <f t="shared" ca="1" si="26"/>
        <v>-745:00</v>
      </c>
      <c r="T162" s="4" t="str">
        <f t="shared" ca="1" si="27"/>
        <v/>
      </c>
      <c r="U162" s="4" t="str">
        <f t="shared" ca="1" si="28"/>
        <v>X</v>
      </c>
      <c r="V162" s="4" t="str">
        <f t="shared" ca="1" si="29"/>
        <v/>
      </c>
      <c r="X162" s="4" t="str">
        <f t="shared" si="24"/>
        <v>Sat</v>
      </c>
      <c r="Z162" s="4" t="str">
        <f t="shared" si="30"/>
        <v>Jun 2019</v>
      </c>
    </row>
    <row r="163" spans="1:26" x14ac:dyDescent="0.25">
      <c r="A163" s="25"/>
      <c r="B163" s="8">
        <f>IF(B162="", "", IF(B162+1&gt;'Intro &amp; Setup'!$AG$18, "", B162+1))</f>
        <v>43618</v>
      </c>
      <c r="C163" s="27"/>
      <c r="D163" s="82"/>
      <c r="E163" s="83"/>
      <c r="F163" s="84"/>
      <c r="G163" s="25"/>
      <c r="H163" s="89"/>
      <c r="I163" s="25"/>
      <c r="J163" s="19"/>
      <c r="K163" s="25"/>
      <c r="L163" s="22" t="str">
        <f t="shared" si="25"/>
        <v/>
      </c>
      <c r="M163" s="25"/>
      <c r="N163" s="64">
        <f ca="1">IF($U163="", "", IF($H163=$S$3, 0, IFERROR(INDEX('Intro &amp; Setup'!$W$24:$W$31, MATCH($X163, 'Intro &amp; Setup'!$BM$20:$BM$27, 0)), "")))</f>
        <v>0</v>
      </c>
      <c r="O163" s="25"/>
      <c r="Q163" s="56">
        <f t="shared" ca="1" si="31"/>
        <v>3.6250000000000009</v>
      </c>
      <c r="R163" s="57">
        <f t="shared" ca="1" si="32"/>
        <v>34.666666666666636</v>
      </c>
      <c r="S163" s="58" t="str">
        <f t="shared" ca="1" si="26"/>
        <v>-745:00</v>
      </c>
      <c r="T163" s="4" t="str">
        <f t="shared" ca="1" si="27"/>
        <v/>
      </c>
      <c r="U163" s="4" t="str">
        <f t="shared" ca="1" si="28"/>
        <v>X</v>
      </c>
      <c r="V163" s="4" t="str">
        <f t="shared" ca="1" si="29"/>
        <v/>
      </c>
      <c r="X163" s="4" t="str">
        <f t="shared" si="24"/>
        <v>Sun</v>
      </c>
      <c r="Z163" s="4" t="str">
        <f t="shared" si="30"/>
        <v>Jun 2019</v>
      </c>
    </row>
    <row r="164" spans="1:26" x14ac:dyDescent="0.25">
      <c r="A164" s="25"/>
      <c r="B164" s="8">
        <f>IF(B163="", "", IF(B163+1&gt;'Intro &amp; Setup'!$AG$18, "", B163+1))</f>
        <v>43619</v>
      </c>
      <c r="C164" s="27"/>
      <c r="D164" s="82"/>
      <c r="E164" s="83"/>
      <c r="F164" s="84"/>
      <c r="G164" s="25"/>
      <c r="H164" s="89"/>
      <c r="I164" s="25"/>
      <c r="J164" s="19"/>
      <c r="K164" s="25"/>
      <c r="L164" s="22" t="str">
        <f t="shared" si="25"/>
        <v/>
      </c>
      <c r="M164" s="25"/>
      <c r="N164" s="64">
        <f ca="1">IF($U164="", "", IF($H164=$S$3, 0, IFERROR(INDEX('Intro &amp; Setup'!$W$24:$W$31, MATCH($X164, 'Intro &amp; Setup'!$BM$20:$BM$27, 0)), "")))</f>
        <v>0.33333333333333331</v>
      </c>
      <c r="O164" s="25"/>
      <c r="Q164" s="56">
        <f t="shared" ca="1" si="31"/>
        <v>3.6250000000000009</v>
      </c>
      <c r="R164" s="57">
        <f t="shared" ca="1" si="32"/>
        <v>34.999999999999972</v>
      </c>
      <c r="S164" s="58" t="str">
        <f t="shared" ca="1" si="26"/>
        <v>-753:00</v>
      </c>
      <c r="T164" s="4" t="str">
        <f t="shared" ca="1" si="27"/>
        <v/>
      </c>
      <c r="U164" s="4" t="str">
        <f t="shared" ca="1" si="28"/>
        <v>X</v>
      </c>
      <c r="V164" s="4" t="str">
        <f t="shared" ca="1" si="29"/>
        <v>X</v>
      </c>
      <c r="X164" s="4" t="str">
        <f t="shared" si="24"/>
        <v>Mon</v>
      </c>
      <c r="Z164" s="4" t="str">
        <f t="shared" si="30"/>
        <v>Jun 2019</v>
      </c>
    </row>
    <row r="165" spans="1:26" x14ac:dyDescent="0.25">
      <c r="A165" s="25"/>
      <c r="B165" s="8">
        <f>IF(B164="", "", IF(B164+1&gt;'Intro &amp; Setup'!$AG$18, "", B164+1))</f>
        <v>43620</v>
      </c>
      <c r="C165" s="27"/>
      <c r="D165" s="82"/>
      <c r="E165" s="83"/>
      <c r="F165" s="84"/>
      <c r="G165" s="25"/>
      <c r="H165" s="89"/>
      <c r="I165" s="25"/>
      <c r="J165" s="19"/>
      <c r="K165" s="25"/>
      <c r="L165" s="22" t="str">
        <f t="shared" si="25"/>
        <v/>
      </c>
      <c r="M165" s="25"/>
      <c r="N165" s="64">
        <f ca="1">IF($U165="", "", IF($H165=$S$3, 0, IFERROR(INDEX('Intro &amp; Setup'!$W$24:$W$31, MATCH($X165, 'Intro &amp; Setup'!$BM$20:$BM$27, 0)), "")))</f>
        <v>0.33333333333333331</v>
      </c>
      <c r="O165" s="25"/>
      <c r="Q165" s="56">
        <f t="shared" ca="1" si="31"/>
        <v>3.6250000000000009</v>
      </c>
      <c r="R165" s="57">
        <f t="shared" ca="1" si="32"/>
        <v>35.333333333333307</v>
      </c>
      <c r="S165" s="58" t="str">
        <f t="shared" ca="1" si="26"/>
        <v>-761:00</v>
      </c>
      <c r="T165" s="4" t="str">
        <f t="shared" ca="1" si="27"/>
        <v/>
      </c>
      <c r="U165" s="4" t="str">
        <f t="shared" ca="1" si="28"/>
        <v>X</v>
      </c>
      <c r="V165" s="4" t="str">
        <f t="shared" ca="1" si="29"/>
        <v>X</v>
      </c>
      <c r="X165" s="4" t="str">
        <f t="shared" si="24"/>
        <v>Tue</v>
      </c>
      <c r="Z165" s="4" t="str">
        <f t="shared" si="30"/>
        <v>Jun 2019</v>
      </c>
    </row>
    <row r="166" spans="1:26" x14ac:dyDescent="0.25">
      <c r="A166" s="25"/>
      <c r="B166" s="8">
        <f>IF(B165="", "", IF(B165+1&gt;'Intro &amp; Setup'!$AG$18, "", B165+1))</f>
        <v>43621</v>
      </c>
      <c r="C166" s="27"/>
      <c r="D166" s="82"/>
      <c r="E166" s="83"/>
      <c r="F166" s="84"/>
      <c r="G166" s="25"/>
      <c r="H166" s="89"/>
      <c r="I166" s="25"/>
      <c r="J166" s="19"/>
      <c r="K166" s="25"/>
      <c r="L166" s="22" t="str">
        <f t="shared" si="25"/>
        <v/>
      </c>
      <c r="M166" s="25"/>
      <c r="N166" s="64">
        <f ca="1">IF($U166="", "", IF($H166=$S$3, 0, IFERROR(INDEX('Intro &amp; Setup'!$W$24:$W$31, MATCH($X166, 'Intro &amp; Setup'!$BM$20:$BM$27, 0)), "")))</f>
        <v>0.33333333333333331</v>
      </c>
      <c r="O166" s="25"/>
      <c r="Q166" s="56">
        <f t="shared" ca="1" si="31"/>
        <v>3.6250000000000009</v>
      </c>
      <c r="R166" s="57">
        <f t="shared" ca="1" si="32"/>
        <v>35.666666666666643</v>
      </c>
      <c r="S166" s="58" t="str">
        <f t="shared" ca="1" si="26"/>
        <v>-769:00</v>
      </c>
      <c r="T166" s="4" t="str">
        <f t="shared" ca="1" si="27"/>
        <v/>
      </c>
      <c r="U166" s="4" t="str">
        <f t="shared" ca="1" si="28"/>
        <v>X</v>
      </c>
      <c r="V166" s="4" t="str">
        <f t="shared" ca="1" si="29"/>
        <v>X</v>
      </c>
      <c r="X166" s="4" t="str">
        <f t="shared" si="24"/>
        <v>Wed</v>
      </c>
      <c r="Z166" s="4" t="str">
        <f t="shared" si="30"/>
        <v>Jun 2019</v>
      </c>
    </row>
    <row r="167" spans="1:26" x14ac:dyDescent="0.25">
      <c r="A167" s="25"/>
      <c r="B167" s="8">
        <f>IF(B166="", "", IF(B166+1&gt;'Intro &amp; Setup'!$AG$18, "", B166+1))</f>
        <v>43622</v>
      </c>
      <c r="C167" s="27"/>
      <c r="D167" s="82"/>
      <c r="E167" s="83"/>
      <c r="F167" s="84"/>
      <c r="G167" s="25"/>
      <c r="H167" s="89"/>
      <c r="I167" s="25"/>
      <c r="J167" s="19"/>
      <c r="K167" s="25"/>
      <c r="L167" s="22" t="str">
        <f t="shared" si="25"/>
        <v/>
      </c>
      <c r="M167" s="25"/>
      <c r="N167" s="64">
        <f ca="1">IF($U167="", "", IF($H167=$S$3, 0, IFERROR(INDEX('Intro &amp; Setup'!$W$24:$W$31, MATCH($X167, 'Intro &amp; Setup'!$BM$20:$BM$27, 0)), "")))</f>
        <v>0.33333333333333331</v>
      </c>
      <c r="O167" s="25"/>
      <c r="Q167" s="56">
        <f t="shared" ca="1" si="31"/>
        <v>3.6250000000000009</v>
      </c>
      <c r="R167" s="57">
        <f t="shared" ca="1" si="32"/>
        <v>35.999999999999979</v>
      </c>
      <c r="S167" s="58" t="str">
        <f t="shared" ca="1" si="26"/>
        <v>-777:00</v>
      </c>
      <c r="T167" s="4" t="str">
        <f t="shared" ca="1" si="27"/>
        <v/>
      </c>
      <c r="U167" s="4" t="str">
        <f t="shared" ca="1" si="28"/>
        <v>X</v>
      </c>
      <c r="V167" s="4" t="str">
        <f t="shared" ca="1" si="29"/>
        <v>X</v>
      </c>
      <c r="X167" s="4" t="str">
        <f t="shared" si="24"/>
        <v>Thu</v>
      </c>
      <c r="Z167" s="4" t="str">
        <f t="shared" si="30"/>
        <v>Jun 2019</v>
      </c>
    </row>
    <row r="168" spans="1:26" x14ac:dyDescent="0.25">
      <c r="A168" s="25"/>
      <c r="B168" s="8">
        <f>IF(B167="", "", IF(B167+1&gt;'Intro &amp; Setup'!$AG$18, "", B167+1))</f>
        <v>43623</v>
      </c>
      <c r="C168" s="27"/>
      <c r="D168" s="82"/>
      <c r="E168" s="83"/>
      <c r="F168" s="84"/>
      <c r="G168" s="25"/>
      <c r="H168" s="89"/>
      <c r="I168" s="25"/>
      <c r="J168" s="19"/>
      <c r="K168" s="25"/>
      <c r="L168" s="22" t="str">
        <f t="shared" si="25"/>
        <v/>
      </c>
      <c r="M168" s="25"/>
      <c r="N168" s="64">
        <f ca="1">IF($U168="", "", IF($H168=$S$3, 0, IFERROR(INDEX('Intro &amp; Setup'!$W$24:$W$31, MATCH($X168, 'Intro &amp; Setup'!$BM$20:$BM$27, 0)), "")))</f>
        <v>0.33333333333333331</v>
      </c>
      <c r="O168" s="25"/>
      <c r="Q168" s="56">
        <f t="shared" ca="1" si="31"/>
        <v>3.6250000000000009</v>
      </c>
      <c r="R168" s="57">
        <f t="shared" ca="1" si="32"/>
        <v>36.333333333333314</v>
      </c>
      <c r="S168" s="58" t="str">
        <f t="shared" ca="1" si="26"/>
        <v>-785:00</v>
      </c>
      <c r="T168" s="4" t="str">
        <f t="shared" ca="1" si="27"/>
        <v/>
      </c>
      <c r="U168" s="4" t="str">
        <f t="shared" ca="1" si="28"/>
        <v>X</v>
      </c>
      <c r="V168" s="4" t="str">
        <f t="shared" ca="1" si="29"/>
        <v>X</v>
      </c>
      <c r="X168" s="4" t="str">
        <f t="shared" si="24"/>
        <v>Fri</v>
      </c>
      <c r="Z168" s="4" t="str">
        <f t="shared" si="30"/>
        <v>Jun 2019</v>
      </c>
    </row>
    <row r="169" spans="1:26" x14ac:dyDescent="0.25">
      <c r="A169" s="25"/>
      <c r="B169" s="8">
        <f>IF(B168="", "", IF(B168+1&gt;'Intro &amp; Setup'!$AG$18, "", B168+1))</f>
        <v>43624</v>
      </c>
      <c r="C169" s="27"/>
      <c r="D169" s="82"/>
      <c r="E169" s="83"/>
      <c r="F169" s="84"/>
      <c r="G169" s="25"/>
      <c r="H169" s="89"/>
      <c r="I169" s="25"/>
      <c r="J169" s="19"/>
      <c r="K169" s="25"/>
      <c r="L169" s="22" t="str">
        <f t="shared" si="25"/>
        <v/>
      </c>
      <c r="M169" s="25"/>
      <c r="N169" s="64">
        <f ca="1">IF($U169="", "", IF($H169=$S$3, 0, IFERROR(INDEX('Intro &amp; Setup'!$W$24:$W$31, MATCH($X169, 'Intro &amp; Setup'!$BM$20:$BM$27, 0)), "")))</f>
        <v>0</v>
      </c>
      <c r="O169" s="25"/>
      <c r="Q169" s="56">
        <f t="shared" ca="1" si="31"/>
        <v>3.6250000000000009</v>
      </c>
      <c r="R169" s="57">
        <f t="shared" ca="1" si="32"/>
        <v>36.333333333333314</v>
      </c>
      <c r="S169" s="58" t="str">
        <f t="shared" ca="1" si="26"/>
        <v>-785:00</v>
      </c>
      <c r="T169" s="4" t="str">
        <f t="shared" ca="1" si="27"/>
        <v/>
      </c>
      <c r="U169" s="4" t="str">
        <f t="shared" ca="1" si="28"/>
        <v>X</v>
      </c>
      <c r="V169" s="4" t="str">
        <f t="shared" ca="1" si="29"/>
        <v/>
      </c>
      <c r="X169" s="4" t="str">
        <f t="shared" si="24"/>
        <v>Sat</v>
      </c>
      <c r="Z169" s="4" t="str">
        <f t="shared" si="30"/>
        <v>Jun 2019</v>
      </c>
    </row>
    <row r="170" spans="1:26" x14ac:dyDescent="0.25">
      <c r="A170" s="25"/>
      <c r="B170" s="8">
        <f>IF(B169="", "", IF(B169+1&gt;'Intro &amp; Setup'!$AG$18, "", B169+1))</f>
        <v>43625</v>
      </c>
      <c r="C170" s="27"/>
      <c r="D170" s="82"/>
      <c r="E170" s="83"/>
      <c r="F170" s="84"/>
      <c r="G170" s="25"/>
      <c r="H170" s="89"/>
      <c r="I170" s="25"/>
      <c r="J170" s="19"/>
      <c r="K170" s="25"/>
      <c r="L170" s="22" t="str">
        <f t="shared" si="25"/>
        <v/>
      </c>
      <c r="M170" s="25"/>
      <c r="N170" s="64">
        <f ca="1">IF($U170="", "", IF($H170=$S$3, 0, IFERROR(INDEX('Intro &amp; Setup'!$W$24:$W$31, MATCH($X170, 'Intro &amp; Setup'!$BM$20:$BM$27, 0)), "")))</f>
        <v>0</v>
      </c>
      <c r="O170" s="25"/>
      <c r="Q170" s="56">
        <f t="shared" ca="1" si="31"/>
        <v>3.6250000000000009</v>
      </c>
      <c r="R170" s="57">
        <f t="shared" ca="1" si="32"/>
        <v>36.333333333333314</v>
      </c>
      <c r="S170" s="58" t="str">
        <f t="shared" ca="1" si="26"/>
        <v>-785:00</v>
      </c>
      <c r="T170" s="4" t="str">
        <f t="shared" ca="1" si="27"/>
        <v/>
      </c>
      <c r="U170" s="4" t="str">
        <f t="shared" ca="1" si="28"/>
        <v>X</v>
      </c>
      <c r="V170" s="4" t="str">
        <f t="shared" ca="1" si="29"/>
        <v/>
      </c>
      <c r="X170" s="4" t="str">
        <f t="shared" si="24"/>
        <v>Sun</v>
      </c>
      <c r="Z170" s="4" t="str">
        <f t="shared" si="30"/>
        <v>Jun 2019</v>
      </c>
    </row>
    <row r="171" spans="1:26" x14ac:dyDescent="0.25">
      <c r="A171" s="25"/>
      <c r="B171" s="8">
        <f>IF(B170="", "", IF(B170+1&gt;'Intro &amp; Setup'!$AG$18, "", B170+1))</f>
        <v>43626</v>
      </c>
      <c r="C171" s="27"/>
      <c r="D171" s="82"/>
      <c r="E171" s="83"/>
      <c r="F171" s="84"/>
      <c r="G171" s="25"/>
      <c r="H171" s="89"/>
      <c r="I171" s="25"/>
      <c r="J171" s="19"/>
      <c r="K171" s="25"/>
      <c r="L171" s="22" t="str">
        <f t="shared" si="25"/>
        <v/>
      </c>
      <c r="M171" s="25"/>
      <c r="N171" s="64">
        <f ca="1">IF($U171="", "", IF($H171=$S$3, 0, IFERROR(INDEX('Intro &amp; Setup'!$W$24:$W$31, MATCH($X171, 'Intro &amp; Setup'!$BM$20:$BM$27, 0)), "")))</f>
        <v>0.33333333333333331</v>
      </c>
      <c r="O171" s="25"/>
      <c r="Q171" s="56">
        <f t="shared" ca="1" si="31"/>
        <v>3.6250000000000009</v>
      </c>
      <c r="R171" s="57">
        <f t="shared" ca="1" si="32"/>
        <v>36.66666666666665</v>
      </c>
      <c r="S171" s="58" t="str">
        <f t="shared" ca="1" si="26"/>
        <v>-793:00</v>
      </c>
      <c r="T171" s="4" t="str">
        <f t="shared" ca="1" si="27"/>
        <v/>
      </c>
      <c r="U171" s="4" t="str">
        <f t="shared" ca="1" si="28"/>
        <v>X</v>
      </c>
      <c r="V171" s="4" t="str">
        <f t="shared" ca="1" si="29"/>
        <v>X</v>
      </c>
      <c r="X171" s="4" t="str">
        <f t="shared" si="24"/>
        <v>Mon</v>
      </c>
      <c r="Z171" s="4" t="str">
        <f t="shared" si="30"/>
        <v>Jun 2019</v>
      </c>
    </row>
    <row r="172" spans="1:26" x14ac:dyDescent="0.25">
      <c r="A172" s="25"/>
      <c r="B172" s="8">
        <f>IF(B171="", "", IF(B171+1&gt;'Intro &amp; Setup'!$AG$18, "", B171+1))</f>
        <v>43627</v>
      </c>
      <c r="C172" s="27"/>
      <c r="D172" s="82"/>
      <c r="E172" s="83"/>
      <c r="F172" s="84"/>
      <c r="G172" s="25"/>
      <c r="H172" s="89"/>
      <c r="I172" s="25"/>
      <c r="J172" s="19"/>
      <c r="K172" s="25"/>
      <c r="L172" s="22" t="str">
        <f t="shared" si="25"/>
        <v/>
      </c>
      <c r="M172" s="25"/>
      <c r="N172" s="64">
        <f ca="1">IF($U172="", "", IF($H172=$S$3, 0, IFERROR(INDEX('Intro &amp; Setup'!$W$24:$W$31, MATCH($X172, 'Intro &amp; Setup'!$BM$20:$BM$27, 0)), "")))</f>
        <v>0.33333333333333331</v>
      </c>
      <c r="O172" s="25"/>
      <c r="Q172" s="56">
        <f t="shared" ca="1" si="31"/>
        <v>3.6250000000000009</v>
      </c>
      <c r="R172" s="57">
        <f t="shared" ca="1" si="32"/>
        <v>36.999999999999986</v>
      </c>
      <c r="S172" s="58" t="str">
        <f t="shared" ca="1" si="26"/>
        <v>-801:00</v>
      </c>
      <c r="T172" s="4" t="str">
        <f t="shared" ca="1" si="27"/>
        <v/>
      </c>
      <c r="U172" s="4" t="str">
        <f t="shared" ca="1" si="28"/>
        <v>X</v>
      </c>
      <c r="V172" s="4" t="str">
        <f t="shared" ca="1" si="29"/>
        <v>X</v>
      </c>
      <c r="X172" s="4" t="str">
        <f t="shared" si="24"/>
        <v>Tue</v>
      </c>
      <c r="Z172" s="4" t="str">
        <f t="shared" si="30"/>
        <v>Jun 2019</v>
      </c>
    </row>
    <row r="173" spans="1:26" x14ac:dyDescent="0.25">
      <c r="A173" s="25"/>
      <c r="B173" s="8">
        <f>IF(B172="", "", IF(B172+1&gt;'Intro &amp; Setup'!$AG$18, "", B172+1))</f>
        <v>43628</v>
      </c>
      <c r="C173" s="27"/>
      <c r="D173" s="82"/>
      <c r="E173" s="83"/>
      <c r="F173" s="84"/>
      <c r="G173" s="25"/>
      <c r="H173" s="89"/>
      <c r="I173" s="25"/>
      <c r="J173" s="19"/>
      <c r="K173" s="25"/>
      <c r="L173" s="22" t="str">
        <f t="shared" si="25"/>
        <v/>
      </c>
      <c r="M173" s="25"/>
      <c r="N173" s="64">
        <f ca="1">IF($U173="", "", IF($H173=$S$3, 0, IFERROR(INDEX('Intro &amp; Setup'!$W$24:$W$31, MATCH($X173, 'Intro &amp; Setup'!$BM$20:$BM$27, 0)), "")))</f>
        <v>0.33333333333333331</v>
      </c>
      <c r="O173" s="25"/>
      <c r="Q173" s="56">
        <f t="shared" ca="1" si="31"/>
        <v>3.6250000000000009</v>
      </c>
      <c r="R173" s="57">
        <f t="shared" ca="1" si="32"/>
        <v>37.333333333333321</v>
      </c>
      <c r="S173" s="58" t="str">
        <f t="shared" ca="1" si="26"/>
        <v>-809:00</v>
      </c>
      <c r="T173" s="4" t="str">
        <f t="shared" ca="1" si="27"/>
        <v/>
      </c>
      <c r="U173" s="4" t="str">
        <f t="shared" ca="1" si="28"/>
        <v>X</v>
      </c>
      <c r="V173" s="4" t="str">
        <f t="shared" ca="1" si="29"/>
        <v>X</v>
      </c>
      <c r="X173" s="4" t="str">
        <f t="shared" si="24"/>
        <v>Wed</v>
      </c>
      <c r="Z173" s="4" t="str">
        <f t="shared" si="30"/>
        <v>Jun 2019</v>
      </c>
    </row>
    <row r="174" spans="1:26" x14ac:dyDescent="0.25">
      <c r="A174" s="25"/>
      <c r="B174" s="8">
        <f>IF(B173="", "", IF(B173+1&gt;'Intro &amp; Setup'!$AG$18, "", B173+1))</f>
        <v>43629</v>
      </c>
      <c r="C174" s="27"/>
      <c r="D174" s="82"/>
      <c r="E174" s="83"/>
      <c r="F174" s="84"/>
      <c r="G174" s="25"/>
      <c r="H174" s="89"/>
      <c r="I174" s="25"/>
      <c r="J174" s="19"/>
      <c r="K174" s="25"/>
      <c r="L174" s="22" t="str">
        <f t="shared" si="25"/>
        <v/>
      </c>
      <c r="M174" s="25"/>
      <c r="N174" s="64">
        <f ca="1">IF($U174="", "", IF($H174=$S$3, 0, IFERROR(INDEX('Intro &amp; Setup'!$W$24:$W$31, MATCH($X174, 'Intro &amp; Setup'!$BM$20:$BM$27, 0)), "")))</f>
        <v>0.33333333333333331</v>
      </c>
      <c r="O174" s="25"/>
      <c r="Q174" s="56">
        <f t="shared" ca="1" si="31"/>
        <v>3.6250000000000009</v>
      </c>
      <c r="R174" s="57">
        <f t="shared" ca="1" si="32"/>
        <v>37.666666666666657</v>
      </c>
      <c r="S174" s="58" t="str">
        <f t="shared" ca="1" si="26"/>
        <v>-817:00</v>
      </c>
      <c r="T174" s="4" t="str">
        <f t="shared" ca="1" si="27"/>
        <v/>
      </c>
      <c r="U174" s="4" t="str">
        <f t="shared" ca="1" si="28"/>
        <v>X</v>
      </c>
      <c r="V174" s="4" t="str">
        <f t="shared" ca="1" si="29"/>
        <v>X</v>
      </c>
      <c r="X174" s="4" t="str">
        <f t="shared" si="24"/>
        <v>Thu</v>
      </c>
      <c r="Z174" s="4" t="str">
        <f t="shared" si="30"/>
        <v>Jun 2019</v>
      </c>
    </row>
    <row r="175" spans="1:26" x14ac:dyDescent="0.25">
      <c r="A175" s="25"/>
      <c r="B175" s="8">
        <f>IF(B174="", "", IF(B174+1&gt;'Intro &amp; Setup'!$AG$18, "", B174+1))</f>
        <v>43630</v>
      </c>
      <c r="C175" s="27"/>
      <c r="D175" s="82"/>
      <c r="E175" s="83"/>
      <c r="F175" s="84"/>
      <c r="G175" s="25"/>
      <c r="H175" s="89"/>
      <c r="I175" s="25"/>
      <c r="J175" s="19"/>
      <c r="K175" s="25"/>
      <c r="L175" s="22" t="str">
        <f t="shared" si="25"/>
        <v/>
      </c>
      <c r="M175" s="25"/>
      <c r="N175" s="64">
        <f ca="1">IF($U175="", "", IF($H175=$S$3, 0, IFERROR(INDEX('Intro &amp; Setup'!$W$24:$W$31, MATCH($X175, 'Intro &amp; Setup'!$BM$20:$BM$27, 0)), "")))</f>
        <v>0.33333333333333331</v>
      </c>
      <c r="O175" s="25"/>
      <c r="Q175" s="56">
        <f t="shared" ca="1" si="31"/>
        <v>3.6250000000000009</v>
      </c>
      <c r="R175" s="57">
        <f t="shared" ca="1" si="32"/>
        <v>37.999999999999993</v>
      </c>
      <c r="S175" s="58" t="str">
        <f t="shared" ca="1" si="26"/>
        <v>-825:00</v>
      </c>
      <c r="T175" s="4" t="str">
        <f t="shared" ca="1" si="27"/>
        <v/>
      </c>
      <c r="U175" s="4" t="str">
        <f t="shared" ca="1" si="28"/>
        <v>X</v>
      </c>
      <c r="V175" s="4" t="str">
        <f t="shared" ca="1" si="29"/>
        <v>X</v>
      </c>
      <c r="X175" s="4" t="str">
        <f t="shared" si="24"/>
        <v>Fri</v>
      </c>
      <c r="Z175" s="4" t="str">
        <f t="shared" si="30"/>
        <v>Jun 2019</v>
      </c>
    </row>
    <row r="176" spans="1:26" x14ac:dyDescent="0.25">
      <c r="A176" s="25"/>
      <c r="B176" s="8">
        <f>IF(B175="", "", IF(B175+1&gt;'Intro &amp; Setup'!$AG$18, "", B175+1))</f>
        <v>43631</v>
      </c>
      <c r="C176" s="27"/>
      <c r="D176" s="82"/>
      <c r="E176" s="83"/>
      <c r="F176" s="84"/>
      <c r="G176" s="25"/>
      <c r="H176" s="89"/>
      <c r="I176" s="25"/>
      <c r="J176" s="19"/>
      <c r="K176" s="25"/>
      <c r="L176" s="22" t="str">
        <f t="shared" si="25"/>
        <v/>
      </c>
      <c r="M176" s="25"/>
      <c r="N176" s="64">
        <f ca="1">IF($U176="", "", IF($H176=$S$3, 0, IFERROR(INDEX('Intro &amp; Setup'!$W$24:$W$31, MATCH($X176, 'Intro &amp; Setup'!$BM$20:$BM$27, 0)), "")))</f>
        <v>0</v>
      </c>
      <c r="O176" s="25"/>
      <c r="Q176" s="56">
        <f t="shared" ca="1" si="31"/>
        <v>3.6250000000000009</v>
      </c>
      <c r="R176" s="57">
        <f t="shared" ca="1" si="32"/>
        <v>37.999999999999993</v>
      </c>
      <c r="S176" s="58" t="str">
        <f t="shared" ca="1" si="26"/>
        <v>-825:00</v>
      </c>
      <c r="T176" s="4" t="str">
        <f t="shared" ca="1" si="27"/>
        <v/>
      </c>
      <c r="U176" s="4" t="str">
        <f t="shared" ca="1" si="28"/>
        <v>X</v>
      </c>
      <c r="V176" s="4" t="str">
        <f t="shared" ca="1" si="29"/>
        <v/>
      </c>
      <c r="X176" s="4" t="str">
        <f t="shared" si="24"/>
        <v>Sat</v>
      </c>
      <c r="Z176" s="4" t="str">
        <f t="shared" si="30"/>
        <v>Jun 2019</v>
      </c>
    </row>
    <row r="177" spans="1:26" x14ac:dyDescent="0.25">
      <c r="A177" s="25"/>
      <c r="B177" s="8">
        <f>IF(B176="", "", IF(B176+1&gt;'Intro &amp; Setup'!$AG$18, "", B176+1))</f>
        <v>43632</v>
      </c>
      <c r="C177" s="27"/>
      <c r="D177" s="82"/>
      <c r="E177" s="83"/>
      <c r="F177" s="84"/>
      <c r="G177" s="25"/>
      <c r="H177" s="89"/>
      <c r="I177" s="25"/>
      <c r="J177" s="19"/>
      <c r="K177" s="25"/>
      <c r="L177" s="22" t="str">
        <f t="shared" si="25"/>
        <v/>
      </c>
      <c r="M177" s="25"/>
      <c r="N177" s="64">
        <f ca="1">IF($U177="", "", IF($H177=$S$3, 0, IFERROR(INDEX('Intro &amp; Setup'!$W$24:$W$31, MATCH($X177, 'Intro &amp; Setup'!$BM$20:$BM$27, 0)), "")))</f>
        <v>0</v>
      </c>
      <c r="O177" s="25"/>
      <c r="Q177" s="56">
        <f t="shared" ca="1" si="31"/>
        <v>3.6250000000000009</v>
      </c>
      <c r="R177" s="57">
        <f t="shared" ca="1" si="32"/>
        <v>37.999999999999993</v>
      </c>
      <c r="S177" s="58" t="str">
        <f t="shared" ca="1" si="26"/>
        <v>-825:00</v>
      </c>
      <c r="T177" s="4" t="str">
        <f t="shared" ca="1" si="27"/>
        <v/>
      </c>
      <c r="U177" s="4" t="str">
        <f t="shared" ca="1" si="28"/>
        <v>X</v>
      </c>
      <c r="V177" s="4" t="str">
        <f t="shared" ca="1" si="29"/>
        <v/>
      </c>
      <c r="X177" s="4" t="str">
        <f t="shared" si="24"/>
        <v>Sun</v>
      </c>
      <c r="Z177" s="4" t="str">
        <f t="shared" si="30"/>
        <v>Jun 2019</v>
      </c>
    </row>
    <row r="178" spans="1:26" x14ac:dyDescent="0.25">
      <c r="A178" s="25"/>
      <c r="B178" s="8">
        <f>IF(B177="", "", IF(B177+1&gt;'Intro &amp; Setup'!$AG$18, "", B177+1))</f>
        <v>43633</v>
      </c>
      <c r="C178" s="27"/>
      <c r="D178" s="82"/>
      <c r="E178" s="83"/>
      <c r="F178" s="84"/>
      <c r="G178" s="25"/>
      <c r="H178" s="89"/>
      <c r="I178" s="25"/>
      <c r="J178" s="19"/>
      <c r="K178" s="25"/>
      <c r="L178" s="22" t="str">
        <f t="shared" si="25"/>
        <v/>
      </c>
      <c r="M178" s="25"/>
      <c r="N178" s="64">
        <f ca="1">IF($U178="", "", IF($H178=$S$3, 0, IFERROR(INDEX('Intro &amp; Setup'!$W$24:$W$31, MATCH($X178, 'Intro &amp; Setup'!$BM$20:$BM$27, 0)), "")))</f>
        <v>0.33333333333333331</v>
      </c>
      <c r="O178" s="25"/>
      <c r="Q178" s="56">
        <f t="shared" ca="1" si="31"/>
        <v>3.6250000000000009</v>
      </c>
      <c r="R178" s="57">
        <f t="shared" ca="1" si="32"/>
        <v>38.333333333333329</v>
      </c>
      <c r="S178" s="58" t="str">
        <f t="shared" ca="1" si="26"/>
        <v>-833:00</v>
      </c>
      <c r="T178" s="4" t="str">
        <f t="shared" ca="1" si="27"/>
        <v/>
      </c>
      <c r="U178" s="4" t="str">
        <f t="shared" ca="1" si="28"/>
        <v>X</v>
      </c>
      <c r="V178" s="4" t="str">
        <f t="shared" ca="1" si="29"/>
        <v>X</v>
      </c>
      <c r="X178" s="4" t="str">
        <f t="shared" si="24"/>
        <v>Mon</v>
      </c>
      <c r="Z178" s="4" t="str">
        <f t="shared" si="30"/>
        <v>Jun 2019</v>
      </c>
    </row>
    <row r="179" spans="1:26" x14ac:dyDescent="0.25">
      <c r="A179" s="25"/>
      <c r="B179" s="8">
        <f>IF(B178="", "", IF(B178+1&gt;'Intro &amp; Setup'!$AG$18, "", B178+1))</f>
        <v>43634</v>
      </c>
      <c r="C179" s="27"/>
      <c r="D179" s="82"/>
      <c r="E179" s="83"/>
      <c r="F179" s="84"/>
      <c r="G179" s="25"/>
      <c r="H179" s="89"/>
      <c r="I179" s="25"/>
      <c r="J179" s="19"/>
      <c r="K179" s="25"/>
      <c r="L179" s="22" t="str">
        <f t="shared" si="25"/>
        <v/>
      </c>
      <c r="M179" s="25"/>
      <c r="N179" s="64">
        <f ca="1">IF($U179="", "", IF($H179=$S$3, 0, IFERROR(INDEX('Intro &amp; Setup'!$W$24:$W$31, MATCH($X179, 'Intro &amp; Setup'!$BM$20:$BM$27, 0)), "")))</f>
        <v>0.33333333333333331</v>
      </c>
      <c r="O179" s="25"/>
      <c r="Q179" s="56">
        <f t="shared" ca="1" si="31"/>
        <v>3.6250000000000009</v>
      </c>
      <c r="R179" s="57">
        <f t="shared" ca="1" si="32"/>
        <v>38.666666666666664</v>
      </c>
      <c r="S179" s="58" t="str">
        <f t="shared" ca="1" si="26"/>
        <v>-841:00</v>
      </c>
      <c r="T179" s="4" t="str">
        <f t="shared" ca="1" si="27"/>
        <v/>
      </c>
      <c r="U179" s="4" t="str">
        <f t="shared" ca="1" si="28"/>
        <v>X</v>
      </c>
      <c r="V179" s="4" t="str">
        <f t="shared" ca="1" si="29"/>
        <v>X</v>
      </c>
      <c r="X179" s="4" t="str">
        <f t="shared" si="24"/>
        <v>Tue</v>
      </c>
      <c r="Z179" s="4" t="str">
        <f t="shared" si="30"/>
        <v>Jun 2019</v>
      </c>
    </row>
    <row r="180" spans="1:26" x14ac:dyDescent="0.25">
      <c r="A180" s="25"/>
      <c r="B180" s="8">
        <f>IF(B179="", "", IF(B179+1&gt;'Intro &amp; Setup'!$AG$18, "", B179+1))</f>
        <v>43635</v>
      </c>
      <c r="C180" s="27"/>
      <c r="D180" s="82"/>
      <c r="E180" s="83"/>
      <c r="F180" s="84"/>
      <c r="G180" s="25"/>
      <c r="H180" s="89"/>
      <c r="I180" s="25"/>
      <c r="J180" s="19"/>
      <c r="K180" s="25"/>
      <c r="L180" s="22" t="str">
        <f t="shared" si="25"/>
        <v/>
      </c>
      <c r="M180" s="25"/>
      <c r="N180" s="64">
        <f ca="1">IF($U180="", "", IF($H180=$S$3, 0, IFERROR(INDEX('Intro &amp; Setup'!$W$24:$W$31, MATCH($X180, 'Intro &amp; Setup'!$BM$20:$BM$27, 0)), "")))</f>
        <v>0.33333333333333331</v>
      </c>
      <c r="O180" s="25"/>
      <c r="Q180" s="56">
        <f t="shared" ca="1" si="31"/>
        <v>3.6250000000000009</v>
      </c>
      <c r="R180" s="57">
        <f t="shared" ca="1" si="32"/>
        <v>39</v>
      </c>
      <c r="S180" s="58" t="str">
        <f t="shared" ca="1" si="26"/>
        <v>-849:00</v>
      </c>
      <c r="T180" s="4" t="str">
        <f t="shared" ca="1" si="27"/>
        <v/>
      </c>
      <c r="U180" s="4" t="str">
        <f t="shared" ca="1" si="28"/>
        <v>X</v>
      </c>
      <c r="V180" s="4" t="str">
        <f t="shared" ca="1" si="29"/>
        <v>X</v>
      </c>
      <c r="X180" s="4" t="str">
        <f t="shared" si="24"/>
        <v>Wed</v>
      </c>
      <c r="Z180" s="4" t="str">
        <f t="shared" si="30"/>
        <v>Jun 2019</v>
      </c>
    </row>
    <row r="181" spans="1:26" x14ac:dyDescent="0.25">
      <c r="A181" s="25"/>
      <c r="B181" s="8">
        <f>IF(B180="", "", IF(B180+1&gt;'Intro &amp; Setup'!$AG$18, "", B180+1))</f>
        <v>43636</v>
      </c>
      <c r="C181" s="27"/>
      <c r="D181" s="82"/>
      <c r="E181" s="83"/>
      <c r="F181" s="84"/>
      <c r="G181" s="25"/>
      <c r="H181" s="89"/>
      <c r="I181" s="25"/>
      <c r="J181" s="19"/>
      <c r="K181" s="25"/>
      <c r="L181" s="22" t="str">
        <f t="shared" si="25"/>
        <v/>
      </c>
      <c r="M181" s="25"/>
      <c r="N181" s="64">
        <f ca="1">IF($U181="", "", IF($H181=$S$3, 0, IFERROR(INDEX('Intro &amp; Setup'!$W$24:$W$31, MATCH($X181, 'Intro &amp; Setup'!$BM$20:$BM$27, 0)), "")))</f>
        <v>0.33333333333333331</v>
      </c>
      <c r="O181" s="25"/>
      <c r="Q181" s="56">
        <f t="shared" ca="1" si="31"/>
        <v>3.6250000000000009</v>
      </c>
      <c r="R181" s="57">
        <f t="shared" ca="1" si="32"/>
        <v>39.333333333333336</v>
      </c>
      <c r="S181" s="58" t="str">
        <f t="shared" ca="1" si="26"/>
        <v>-857:00</v>
      </c>
      <c r="T181" s="4" t="str">
        <f t="shared" ca="1" si="27"/>
        <v/>
      </c>
      <c r="U181" s="4" t="str">
        <f t="shared" ca="1" si="28"/>
        <v>X</v>
      </c>
      <c r="V181" s="4" t="str">
        <f t="shared" ca="1" si="29"/>
        <v>X</v>
      </c>
      <c r="X181" s="4" t="str">
        <f t="shared" si="24"/>
        <v>Thu</v>
      </c>
      <c r="Z181" s="4" t="str">
        <f t="shared" si="30"/>
        <v>Jun 2019</v>
      </c>
    </row>
    <row r="182" spans="1:26" x14ac:dyDescent="0.25">
      <c r="A182" s="25"/>
      <c r="B182" s="8">
        <f>IF(B181="", "", IF(B181+1&gt;'Intro &amp; Setup'!$AG$18, "", B181+1))</f>
        <v>43637</v>
      </c>
      <c r="C182" s="27"/>
      <c r="D182" s="82"/>
      <c r="E182" s="83"/>
      <c r="F182" s="84"/>
      <c r="G182" s="25"/>
      <c r="H182" s="89"/>
      <c r="I182" s="25"/>
      <c r="J182" s="19"/>
      <c r="K182" s="25"/>
      <c r="L182" s="22" t="str">
        <f t="shared" si="25"/>
        <v/>
      </c>
      <c r="M182" s="25"/>
      <c r="N182" s="64">
        <f ca="1">IF($U182="", "", IF($H182=$S$3, 0, IFERROR(INDEX('Intro &amp; Setup'!$W$24:$W$31, MATCH($X182, 'Intro &amp; Setup'!$BM$20:$BM$27, 0)), "")))</f>
        <v>0.33333333333333331</v>
      </c>
      <c r="O182" s="25"/>
      <c r="Q182" s="56">
        <f t="shared" ca="1" si="31"/>
        <v>3.6250000000000009</v>
      </c>
      <c r="R182" s="57">
        <f t="shared" ca="1" si="32"/>
        <v>39.666666666666671</v>
      </c>
      <c r="S182" s="58" t="str">
        <f t="shared" ca="1" si="26"/>
        <v>-865:00</v>
      </c>
      <c r="T182" s="4" t="str">
        <f t="shared" ca="1" si="27"/>
        <v/>
      </c>
      <c r="U182" s="4" t="str">
        <f t="shared" ca="1" si="28"/>
        <v>X</v>
      </c>
      <c r="V182" s="4" t="str">
        <f t="shared" ca="1" si="29"/>
        <v>X</v>
      </c>
      <c r="X182" s="4" t="str">
        <f t="shared" si="24"/>
        <v>Fri</v>
      </c>
      <c r="Z182" s="4" t="str">
        <f t="shared" si="30"/>
        <v>Jun 2019</v>
      </c>
    </row>
    <row r="183" spans="1:26" x14ac:dyDescent="0.25">
      <c r="A183" s="25"/>
      <c r="B183" s="8">
        <f>IF(B182="", "", IF(B182+1&gt;'Intro &amp; Setup'!$AG$18, "", B182+1))</f>
        <v>43638</v>
      </c>
      <c r="C183" s="27"/>
      <c r="D183" s="82"/>
      <c r="E183" s="83"/>
      <c r="F183" s="84"/>
      <c r="G183" s="25"/>
      <c r="H183" s="89"/>
      <c r="I183" s="25"/>
      <c r="J183" s="19"/>
      <c r="K183" s="25"/>
      <c r="L183" s="22" t="str">
        <f t="shared" si="25"/>
        <v/>
      </c>
      <c r="M183" s="25"/>
      <c r="N183" s="64">
        <f ca="1">IF($U183="", "", IF($H183=$S$3, 0, IFERROR(INDEX('Intro &amp; Setup'!$W$24:$W$31, MATCH($X183, 'Intro &amp; Setup'!$BM$20:$BM$27, 0)), "")))</f>
        <v>0</v>
      </c>
      <c r="O183" s="25"/>
      <c r="Q183" s="56">
        <f t="shared" ca="1" si="31"/>
        <v>3.6250000000000009</v>
      </c>
      <c r="R183" s="57">
        <f t="shared" ca="1" si="32"/>
        <v>39.666666666666671</v>
      </c>
      <c r="S183" s="58" t="str">
        <f t="shared" ca="1" si="26"/>
        <v>-865:00</v>
      </c>
      <c r="T183" s="4" t="str">
        <f t="shared" ca="1" si="27"/>
        <v/>
      </c>
      <c r="U183" s="4" t="str">
        <f t="shared" ca="1" si="28"/>
        <v>X</v>
      </c>
      <c r="V183" s="4" t="str">
        <f t="shared" ca="1" si="29"/>
        <v/>
      </c>
      <c r="X183" s="4" t="str">
        <f t="shared" si="24"/>
        <v>Sat</v>
      </c>
      <c r="Z183" s="4" t="str">
        <f t="shared" si="30"/>
        <v>Jun 2019</v>
      </c>
    </row>
    <row r="184" spans="1:26" x14ac:dyDescent="0.25">
      <c r="A184" s="25"/>
      <c r="B184" s="8">
        <f>IF(B183="", "", IF(B183+1&gt;'Intro &amp; Setup'!$AG$18, "", B183+1))</f>
        <v>43639</v>
      </c>
      <c r="C184" s="27"/>
      <c r="D184" s="82"/>
      <c r="E184" s="83"/>
      <c r="F184" s="84"/>
      <c r="G184" s="25"/>
      <c r="H184" s="89"/>
      <c r="I184" s="25"/>
      <c r="J184" s="19"/>
      <c r="K184" s="25"/>
      <c r="L184" s="22" t="str">
        <f t="shared" si="25"/>
        <v/>
      </c>
      <c r="M184" s="25"/>
      <c r="N184" s="64">
        <f ca="1">IF($U184="", "", IF($H184=$S$3, 0, IFERROR(INDEX('Intro &amp; Setup'!$W$24:$W$31, MATCH($X184, 'Intro &amp; Setup'!$BM$20:$BM$27, 0)), "")))</f>
        <v>0</v>
      </c>
      <c r="O184" s="25"/>
      <c r="Q184" s="56">
        <f t="shared" ca="1" si="31"/>
        <v>3.6250000000000009</v>
      </c>
      <c r="R184" s="57">
        <f t="shared" ca="1" si="32"/>
        <v>39.666666666666671</v>
      </c>
      <c r="S184" s="58" t="str">
        <f t="shared" ca="1" si="26"/>
        <v>-865:00</v>
      </c>
      <c r="T184" s="4" t="str">
        <f t="shared" ca="1" si="27"/>
        <v/>
      </c>
      <c r="U184" s="4" t="str">
        <f t="shared" ca="1" si="28"/>
        <v>X</v>
      </c>
      <c r="V184" s="4" t="str">
        <f t="shared" ca="1" si="29"/>
        <v/>
      </c>
      <c r="X184" s="4" t="str">
        <f t="shared" si="24"/>
        <v>Sun</v>
      </c>
      <c r="Z184" s="4" t="str">
        <f t="shared" si="30"/>
        <v>Jun 2019</v>
      </c>
    </row>
    <row r="185" spans="1:26" x14ac:dyDescent="0.25">
      <c r="A185" s="25"/>
      <c r="B185" s="8">
        <f>IF(B184="", "", IF(B184+1&gt;'Intro &amp; Setup'!$AG$18, "", B184+1))</f>
        <v>43640</v>
      </c>
      <c r="C185" s="27"/>
      <c r="D185" s="82"/>
      <c r="E185" s="83"/>
      <c r="F185" s="84"/>
      <c r="G185" s="25"/>
      <c r="H185" s="89"/>
      <c r="I185" s="25"/>
      <c r="J185" s="19"/>
      <c r="K185" s="25"/>
      <c r="L185" s="22" t="str">
        <f t="shared" si="25"/>
        <v/>
      </c>
      <c r="M185" s="25"/>
      <c r="N185" s="64">
        <f ca="1">IF($U185="", "", IF($H185=$S$3, 0, IFERROR(INDEX('Intro &amp; Setup'!$W$24:$W$31, MATCH($X185, 'Intro &amp; Setup'!$BM$20:$BM$27, 0)), "")))</f>
        <v>0.33333333333333331</v>
      </c>
      <c r="O185" s="25"/>
      <c r="Q185" s="56">
        <f t="shared" ca="1" si="31"/>
        <v>3.6250000000000009</v>
      </c>
      <c r="R185" s="57">
        <f t="shared" ca="1" si="32"/>
        <v>40.000000000000007</v>
      </c>
      <c r="S185" s="58" t="str">
        <f t="shared" ca="1" si="26"/>
        <v>-873:00</v>
      </c>
      <c r="T185" s="4" t="str">
        <f t="shared" ca="1" si="27"/>
        <v/>
      </c>
      <c r="U185" s="4" t="str">
        <f t="shared" ca="1" si="28"/>
        <v>X</v>
      </c>
      <c r="V185" s="4" t="str">
        <f t="shared" ca="1" si="29"/>
        <v>X</v>
      </c>
      <c r="X185" s="4" t="str">
        <f t="shared" si="24"/>
        <v>Mon</v>
      </c>
      <c r="Z185" s="4" t="str">
        <f t="shared" si="30"/>
        <v>Jun 2019</v>
      </c>
    </row>
    <row r="186" spans="1:26" x14ac:dyDescent="0.25">
      <c r="A186" s="25"/>
      <c r="B186" s="8">
        <f>IF(B185="", "", IF(B185+1&gt;'Intro &amp; Setup'!$AG$18, "", B185+1))</f>
        <v>43641</v>
      </c>
      <c r="C186" s="27"/>
      <c r="D186" s="82"/>
      <c r="E186" s="83"/>
      <c r="F186" s="84"/>
      <c r="G186" s="25"/>
      <c r="H186" s="89"/>
      <c r="I186" s="25"/>
      <c r="J186" s="19"/>
      <c r="K186" s="25"/>
      <c r="L186" s="22" t="str">
        <f t="shared" si="25"/>
        <v/>
      </c>
      <c r="M186" s="25"/>
      <c r="N186" s="64">
        <f ca="1">IF($U186="", "", IF($H186=$S$3, 0, IFERROR(INDEX('Intro &amp; Setup'!$W$24:$W$31, MATCH($X186, 'Intro &amp; Setup'!$BM$20:$BM$27, 0)), "")))</f>
        <v>0.33333333333333331</v>
      </c>
      <c r="O186" s="25"/>
      <c r="Q186" s="56">
        <f t="shared" ca="1" si="31"/>
        <v>3.6250000000000009</v>
      </c>
      <c r="R186" s="57">
        <f t="shared" ca="1" si="32"/>
        <v>40.333333333333343</v>
      </c>
      <c r="S186" s="58" t="str">
        <f t="shared" ca="1" si="26"/>
        <v>-881:00</v>
      </c>
      <c r="T186" s="4" t="str">
        <f t="shared" ca="1" si="27"/>
        <v/>
      </c>
      <c r="U186" s="4" t="str">
        <f t="shared" ca="1" si="28"/>
        <v>X</v>
      </c>
      <c r="V186" s="4" t="str">
        <f t="shared" ca="1" si="29"/>
        <v>X</v>
      </c>
      <c r="X186" s="4" t="str">
        <f t="shared" si="24"/>
        <v>Tue</v>
      </c>
      <c r="Z186" s="4" t="str">
        <f t="shared" si="30"/>
        <v>Jun 2019</v>
      </c>
    </row>
    <row r="187" spans="1:26" x14ac:dyDescent="0.25">
      <c r="A187" s="25"/>
      <c r="B187" s="8">
        <f>IF(B186="", "", IF(B186+1&gt;'Intro &amp; Setup'!$AG$18, "", B186+1))</f>
        <v>43642</v>
      </c>
      <c r="C187" s="27"/>
      <c r="D187" s="82"/>
      <c r="E187" s="83"/>
      <c r="F187" s="84"/>
      <c r="G187" s="25"/>
      <c r="H187" s="89"/>
      <c r="I187" s="25"/>
      <c r="J187" s="19"/>
      <c r="K187" s="25"/>
      <c r="L187" s="22" t="str">
        <f t="shared" si="25"/>
        <v/>
      </c>
      <c r="M187" s="25"/>
      <c r="N187" s="64">
        <f ca="1">IF($U187="", "", IF($H187=$S$3, 0, IFERROR(INDEX('Intro &amp; Setup'!$W$24:$W$31, MATCH($X187, 'Intro &amp; Setup'!$BM$20:$BM$27, 0)), "")))</f>
        <v>0.33333333333333331</v>
      </c>
      <c r="O187" s="25"/>
      <c r="Q187" s="56">
        <f t="shared" ca="1" si="31"/>
        <v>3.6250000000000009</v>
      </c>
      <c r="R187" s="57">
        <f t="shared" ca="1" si="32"/>
        <v>40.666666666666679</v>
      </c>
      <c r="S187" s="58" t="str">
        <f t="shared" ca="1" si="26"/>
        <v>-889:00</v>
      </c>
      <c r="T187" s="4" t="str">
        <f t="shared" ca="1" si="27"/>
        <v/>
      </c>
      <c r="U187" s="4" t="str">
        <f t="shared" ca="1" si="28"/>
        <v>X</v>
      </c>
      <c r="V187" s="4" t="str">
        <f t="shared" ca="1" si="29"/>
        <v>X</v>
      </c>
      <c r="X187" s="4" t="str">
        <f t="shared" si="24"/>
        <v>Wed</v>
      </c>
      <c r="Z187" s="4" t="str">
        <f t="shared" si="30"/>
        <v>Jun 2019</v>
      </c>
    </row>
    <row r="188" spans="1:26" x14ac:dyDescent="0.25">
      <c r="A188" s="25"/>
      <c r="B188" s="8">
        <f>IF(B187="", "", IF(B187+1&gt;'Intro &amp; Setup'!$AG$18, "", B187+1))</f>
        <v>43643</v>
      </c>
      <c r="C188" s="27"/>
      <c r="D188" s="82"/>
      <c r="E188" s="83"/>
      <c r="F188" s="84"/>
      <c r="G188" s="25"/>
      <c r="H188" s="89"/>
      <c r="I188" s="25"/>
      <c r="J188" s="19"/>
      <c r="K188" s="25"/>
      <c r="L188" s="22" t="str">
        <f t="shared" si="25"/>
        <v/>
      </c>
      <c r="M188" s="25"/>
      <c r="N188" s="64">
        <f ca="1">IF($U188="", "", IF($H188=$S$3, 0, IFERROR(INDEX('Intro &amp; Setup'!$W$24:$W$31, MATCH($X188, 'Intro &amp; Setup'!$BM$20:$BM$27, 0)), "")))</f>
        <v>0.33333333333333331</v>
      </c>
      <c r="O188" s="25"/>
      <c r="Q188" s="56">
        <f t="shared" ca="1" si="31"/>
        <v>3.6250000000000009</v>
      </c>
      <c r="R188" s="57">
        <f t="shared" ca="1" si="32"/>
        <v>41.000000000000014</v>
      </c>
      <c r="S188" s="58" t="str">
        <f t="shared" ca="1" si="26"/>
        <v>-897:00</v>
      </c>
      <c r="T188" s="4" t="str">
        <f t="shared" ca="1" si="27"/>
        <v/>
      </c>
      <c r="U188" s="4" t="str">
        <f t="shared" ca="1" si="28"/>
        <v>X</v>
      </c>
      <c r="V188" s="4" t="str">
        <f t="shared" ca="1" si="29"/>
        <v>X</v>
      </c>
      <c r="X188" s="4" t="str">
        <f t="shared" si="24"/>
        <v>Thu</v>
      </c>
      <c r="Z188" s="4" t="str">
        <f t="shared" si="30"/>
        <v>Jun 2019</v>
      </c>
    </row>
    <row r="189" spans="1:26" x14ac:dyDescent="0.25">
      <c r="A189" s="25"/>
      <c r="B189" s="8">
        <f>IF(B188="", "", IF(B188+1&gt;'Intro &amp; Setup'!$AG$18, "", B188+1))</f>
        <v>43644</v>
      </c>
      <c r="C189" s="27"/>
      <c r="D189" s="82"/>
      <c r="E189" s="83"/>
      <c r="F189" s="84"/>
      <c r="G189" s="25"/>
      <c r="H189" s="89"/>
      <c r="I189" s="25"/>
      <c r="J189" s="19"/>
      <c r="K189" s="25"/>
      <c r="L189" s="22" t="str">
        <f t="shared" si="25"/>
        <v/>
      </c>
      <c r="M189" s="25"/>
      <c r="N189" s="64">
        <f ca="1">IF($U189="", "", IF($H189=$S$3, 0, IFERROR(INDEX('Intro &amp; Setup'!$W$24:$W$31, MATCH($X189, 'Intro &amp; Setup'!$BM$20:$BM$27, 0)), "")))</f>
        <v>0.33333333333333331</v>
      </c>
      <c r="O189" s="25"/>
      <c r="Q189" s="56">
        <f t="shared" ca="1" si="31"/>
        <v>3.6250000000000009</v>
      </c>
      <c r="R189" s="57">
        <f t="shared" ca="1" si="32"/>
        <v>41.33333333333335</v>
      </c>
      <c r="S189" s="58" t="str">
        <f t="shared" ca="1" si="26"/>
        <v>-905:00</v>
      </c>
      <c r="T189" s="4" t="str">
        <f t="shared" ca="1" si="27"/>
        <v/>
      </c>
      <c r="U189" s="4" t="str">
        <f t="shared" ca="1" si="28"/>
        <v>X</v>
      </c>
      <c r="V189" s="4" t="str">
        <f t="shared" ca="1" si="29"/>
        <v>X</v>
      </c>
      <c r="X189" s="4" t="str">
        <f t="shared" si="24"/>
        <v>Fri</v>
      </c>
      <c r="Z189" s="4" t="str">
        <f t="shared" si="30"/>
        <v>Jun 2019</v>
      </c>
    </row>
    <row r="190" spans="1:26" x14ac:dyDescent="0.25">
      <c r="A190" s="25"/>
      <c r="B190" s="8">
        <f>IF(B189="", "", IF(B189+1&gt;'Intro &amp; Setup'!$AG$18, "", B189+1))</f>
        <v>43645</v>
      </c>
      <c r="C190" s="27"/>
      <c r="D190" s="82"/>
      <c r="E190" s="83"/>
      <c r="F190" s="84"/>
      <c r="G190" s="25"/>
      <c r="H190" s="89"/>
      <c r="I190" s="25"/>
      <c r="J190" s="19"/>
      <c r="K190" s="25"/>
      <c r="L190" s="22" t="str">
        <f t="shared" si="25"/>
        <v/>
      </c>
      <c r="M190" s="25"/>
      <c r="N190" s="64">
        <f ca="1">IF($U190="", "", IF($H190=$S$3, 0, IFERROR(INDEX('Intro &amp; Setup'!$W$24:$W$31, MATCH($X190, 'Intro &amp; Setup'!$BM$20:$BM$27, 0)), "")))</f>
        <v>0</v>
      </c>
      <c r="O190" s="25"/>
      <c r="Q190" s="56">
        <f t="shared" ca="1" si="31"/>
        <v>3.6250000000000009</v>
      </c>
      <c r="R190" s="57">
        <f t="shared" ca="1" si="32"/>
        <v>41.33333333333335</v>
      </c>
      <c r="S190" s="58" t="str">
        <f t="shared" ca="1" si="26"/>
        <v>-905:00</v>
      </c>
      <c r="T190" s="4" t="str">
        <f t="shared" ca="1" si="27"/>
        <v/>
      </c>
      <c r="U190" s="4" t="str">
        <f t="shared" ca="1" si="28"/>
        <v>X</v>
      </c>
      <c r="V190" s="4" t="str">
        <f t="shared" ca="1" si="29"/>
        <v/>
      </c>
      <c r="X190" s="4" t="str">
        <f t="shared" si="24"/>
        <v>Sat</v>
      </c>
      <c r="Z190" s="4" t="str">
        <f t="shared" si="30"/>
        <v>Jun 2019</v>
      </c>
    </row>
    <row r="191" spans="1:26" x14ac:dyDescent="0.25">
      <c r="A191" s="25"/>
      <c r="B191" s="8">
        <f>IF(B190="", "", IF(B190+1&gt;'Intro &amp; Setup'!$AG$18, "", B190+1))</f>
        <v>43646</v>
      </c>
      <c r="C191" s="27"/>
      <c r="D191" s="82"/>
      <c r="E191" s="83"/>
      <c r="F191" s="84"/>
      <c r="G191" s="25"/>
      <c r="H191" s="89"/>
      <c r="I191" s="25"/>
      <c r="J191" s="19"/>
      <c r="K191" s="25"/>
      <c r="L191" s="22" t="str">
        <f t="shared" si="25"/>
        <v/>
      </c>
      <c r="M191" s="25"/>
      <c r="N191" s="64">
        <f ca="1">IF($U191="", "", IF($H191=$S$3, 0, IFERROR(INDEX('Intro &amp; Setup'!$W$24:$W$31, MATCH($X191, 'Intro &amp; Setup'!$BM$20:$BM$27, 0)), "")))</f>
        <v>0</v>
      </c>
      <c r="O191" s="25"/>
      <c r="Q191" s="56">
        <f t="shared" ca="1" si="31"/>
        <v>3.6250000000000009</v>
      </c>
      <c r="R191" s="57">
        <f t="shared" ca="1" si="32"/>
        <v>41.33333333333335</v>
      </c>
      <c r="S191" s="58" t="str">
        <f t="shared" ca="1" si="26"/>
        <v>-905:00</v>
      </c>
      <c r="T191" s="4" t="str">
        <f t="shared" ca="1" si="27"/>
        <v/>
      </c>
      <c r="U191" s="4" t="str">
        <f t="shared" ca="1" si="28"/>
        <v>X</v>
      </c>
      <c r="V191" s="4" t="str">
        <f t="shared" ca="1" si="29"/>
        <v/>
      </c>
      <c r="X191" s="4" t="str">
        <f t="shared" si="24"/>
        <v>Sun</v>
      </c>
      <c r="Z191" s="4" t="str">
        <f t="shared" si="30"/>
        <v>Jun 2019</v>
      </c>
    </row>
    <row r="192" spans="1:26" x14ac:dyDescent="0.25">
      <c r="A192" s="25"/>
      <c r="B192" s="8">
        <f>IF(B191="", "", IF(B191+1&gt;'Intro &amp; Setup'!$AG$18, "", B191+1))</f>
        <v>43647</v>
      </c>
      <c r="C192" s="27"/>
      <c r="D192" s="82"/>
      <c r="E192" s="83"/>
      <c r="F192" s="84"/>
      <c r="G192" s="25"/>
      <c r="H192" s="89"/>
      <c r="I192" s="25"/>
      <c r="J192" s="19"/>
      <c r="K192" s="25"/>
      <c r="L192" s="22" t="str">
        <f t="shared" si="25"/>
        <v/>
      </c>
      <c r="M192" s="25"/>
      <c r="N192" s="64">
        <f ca="1">IF($U192="", "", IF($H192=$S$3, 0, IFERROR(INDEX('Intro &amp; Setup'!$W$24:$W$31, MATCH($X192, 'Intro &amp; Setup'!$BM$20:$BM$27, 0)), "")))</f>
        <v>0.33333333333333331</v>
      </c>
      <c r="O192" s="25"/>
      <c r="Q192" s="56">
        <f t="shared" ca="1" si="31"/>
        <v>3.6250000000000009</v>
      </c>
      <c r="R192" s="57">
        <f t="shared" ca="1" si="32"/>
        <v>41.666666666666686</v>
      </c>
      <c r="S192" s="58" t="str">
        <f t="shared" ca="1" si="26"/>
        <v>-913:00</v>
      </c>
      <c r="T192" s="4" t="str">
        <f t="shared" ca="1" si="27"/>
        <v/>
      </c>
      <c r="U192" s="4" t="str">
        <f t="shared" ca="1" si="28"/>
        <v>X</v>
      </c>
      <c r="V192" s="4" t="str">
        <f t="shared" ca="1" si="29"/>
        <v>X</v>
      </c>
      <c r="X192" s="4" t="str">
        <f t="shared" si="24"/>
        <v>Mon</v>
      </c>
      <c r="Z192" s="4" t="str">
        <f t="shared" si="30"/>
        <v>Jul 2019</v>
      </c>
    </row>
    <row r="193" spans="1:26" x14ac:dyDescent="0.25">
      <c r="A193" s="25"/>
      <c r="B193" s="8">
        <f>IF(B192="", "", IF(B192+1&gt;'Intro &amp; Setup'!$AG$18, "", B192+1))</f>
        <v>43648</v>
      </c>
      <c r="C193" s="27"/>
      <c r="D193" s="82"/>
      <c r="E193" s="83"/>
      <c r="F193" s="84"/>
      <c r="G193" s="25"/>
      <c r="H193" s="89"/>
      <c r="I193" s="25"/>
      <c r="J193" s="19"/>
      <c r="K193" s="25"/>
      <c r="L193" s="22" t="str">
        <f t="shared" si="25"/>
        <v/>
      </c>
      <c r="M193" s="25"/>
      <c r="N193" s="64">
        <f ca="1">IF($U193="", "", IF($H193=$S$3, 0, IFERROR(INDEX('Intro &amp; Setup'!$W$24:$W$31, MATCH($X193, 'Intro &amp; Setup'!$BM$20:$BM$27, 0)), "")))</f>
        <v>0.33333333333333331</v>
      </c>
      <c r="O193" s="25"/>
      <c r="Q193" s="56">
        <f t="shared" ca="1" si="31"/>
        <v>3.6250000000000009</v>
      </c>
      <c r="R193" s="57">
        <f t="shared" ca="1" si="32"/>
        <v>42.000000000000021</v>
      </c>
      <c r="S193" s="58" t="str">
        <f t="shared" ca="1" si="26"/>
        <v>-921:00</v>
      </c>
      <c r="T193" s="4" t="str">
        <f t="shared" ca="1" si="27"/>
        <v/>
      </c>
      <c r="U193" s="4" t="str">
        <f t="shared" ca="1" si="28"/>
        <v>X</v>
      </c>
      <c r="V193" s="4" t="str">
        <f t="shared" ca="1" si="29"/>
        <v>X</v>
      </c>
      <c r="X193" s="4" t="str">
        <f t="shared" si="24"/>
        <v>Tue</v>
      </c>
      <c r="Z193" s="4" t="str">
        <f t="shared" si="30"/>
        <v>Jul 2019</v>
      </c>
    </row>
    <row r="194" spans="1:26" x14ac:dyDescent="0.25">
      <c r="A194" s="25"/>
      <c r="B194" s="8">
        <f>IF(B193="", "", IF(B193+1&gt;'Intro &amp; Setup'!$AG$18, "", B193+1))</f>
        <v>43649</v>
      </c>
      <c r="C194" s="27"/>
      <c r="D194" s="82"/>
      <c r="E194" s="83"/>
      <c r="F194" s="84"/>
      <c r="G194" s="25"/>
      <c r="H194" s="89"/>
      <c r="I194" s="25"/>
      <c r="J194" s="19"/>
      <c r="K194" s="25"/>
      <c r="L194" s="22" t="str">
        <f t="shared" si="25"/>
        <v/>
      </c>
      <c r="M194" s="25"/>
      <c r="N194" s="64">
        <f ca="1">IF($U194="", "", IF($H194=$S$3, 0, IFERROR(INDEX('Intro &amp; Setup'!$W$24:$W$31, MATCH($X194, 'Intro &amp; Setup'!$BM$20:$BM$27, 0)), "")))</f>
        <v>0.33333333333333331</v>
      </c>
      <c r="O194" s="25"/>
      <c r="Q194" s="56">
        <f t="shared" ca="1" si="31"/>
        <v>3.6250000000000009</v>
      </c>
      <c r="R194" s="57">
        <f t="shared" ca="1" si="32"/>
        <v>42.333333333333357</v>
      </c>
      <c r="S194" s="58" t="str">
        <f t="shared" ca="1" si="26"/>
        <v>-929:00</v>
      </c>
      <c r="T194" s="4" t="str">
        <f t="shared" ca="1" si="27"/>
        <v/>
      </c>
      <c r="U194" s="4" t="str">
        <f t="shared" ca="1" si="28"/>
        <v>X</v>
      </c>
      <c r="V194" s="4" t="str">
        <f t="shared" ca="1" si="29"/>
        <v>X</v>
      </c>
      <c r="X194" s="4" t="str">
        <f t="shared" si="24"/>
        <v>Wed</v>
      </c>
      <c r="Z194" s="4" t="str">
        <f t="shared" si="30"/>
        <v>Jul 2019</v>
      </c>
    </row>
    <row r="195" spans="1:26" x14ac:dyDescent="0.25">
      <c r="A195" s="25"/>
      <c r="B195" s="8">
        <f>IF(B194="", "", IF(B194+1&gt;'Intro &amp; Setup'!$AG$18, "", B194+1))</f>
        <v>43650</v>
      </c>
      <c r="C195" s="27"/>
      <c r="D195" s="82"/>
      <c r="E195" s="83"/>
      <c r="F195" s="84"/>
      <c r="G195" s="25"/>
      <c r="H195" s="89"/>
      <c r="I195" s="25"/>
      <c r="J195" s="19"/>
      <c r="K195" s="25"/>
      <c r="L195" s="22" t="str">
        <f t="shared" si="25"/>
        <v/>
      </c>
      <c r="M195" s="25"/>
      <c r="N195" s="64">
        <f ca="1">IF($U195="", "", IF($H195=$S$3, 0, IFERROR(INDEX('Intro &amp; Setup'!$W$24:$W$31, MATCH($X195, 'Intro &amp; Setup'!$BM$20:$BM$27, 0)), "")))</f>
        <v>0.33333333333333331</v>
      </c>
      <c r="O195" s="25"/>
      <c r="Q195" s="56">
        <f t="shared" ca="1" si="31"/>
        <v>3.6250000000000009</v>
      </c>
      <c r="R195" s="57">
        <f t="shared" ca="1" si="32"/>
        <v>42.666666666666693</v>
      </c>
      <c r="S195" s="58" t="str">
        <f t="shared" ca="1" si="26"/>
        <v>-937:00</v>
      </c>
      <c r="T195" s="4" t="str">
        <f t="shared" ca="1" si="27"/>
        <v/>
      </c>
      <c r="U195" s="4" t="str">
        <f t="shared" ca="1" si="28"/>
        <v>X</v>
      </c>
      <c r="V195" s="4" t="str">
        <f t="shared" ca="1" si="29"/>
        <v>X</v>
      </c>
      <c r="X195" s="4" t="str">
        <f t="shared" si="24"/>
        <v>Thu</v>
      </c>
      <c r="Z195" s="4" t="str">
        <f t="shared" si="30"/>
        <v>Jul 2019</v>
      </c>
    </row>
    <row r="196" spans="1:26" x14ac:dyDescent="0.25">
      <c r="A196" s="25"/>
      <c r="B196" s="8">
        <f>IF(B195="", "", IF(B195+1&gt;'Intro &amp; Setup'!$AG$18, "", B195+1))</f>
        <v>43651</v>
      </c>
      <c r="C196" s="27"/>
      <c r="D196" s="82"/>
      <c r="E196" s="83"/>
      <c r="F196" s="84"/>
      <c r="G196" s="25"/>
      <c r="H196" s="89"/>
      <c r="I196" s="25"/>
      <c r="J196" s="19"/>
      <c r="K196" s="25"/>
      <c r="L196" s="22" t="str">
        <f t="shared" si="25"/>
        <v/>
      </c>
      <c r="M196" s="25"/>
      <c r="N196" s="64">
        <f ca="1">IF($U196="", "", IF($H196=$S$3, 0, IFERROR(INDEX('Intro &amp; Setup'!$W$24:$W$31, MATCH($X196, 'Intro &amp; Setup'!$BM$20:$BM$27, 0)), "")))</f>
        <v>0.33333333333333331</v>
      </c>
      <c r="O196" s="25"/>
      <c r="Q196" s="56">
        <f t="shared" ca="1" si="31"/>
        <v>3.6250000000000009</v>
      </c>
      <c r="R196" s="57">
        <f t="shared" ca="1" si="32"/>
        <v>43.000000000000028</v>
      </c>
      <c r="S196" s="58" t="str">
        <f t="shared" ca="1" si="26"/>
        <v>-945:00</v>
      </c>
      <c r="T196" s="4" t="str">
        <f t="shared" ca="1" si="27"/>
        <v/>
      </c>
      <c r="U196" s="4" t="str">
        <f t="shared" ca="1" si="28"/>
        <v>X</v>
      </c>
      <c r="V196" s="4" t="str">
        <f t="shared" ca="1" si="29"/>
        <v>X</v>
      </c>
      <c r="X196" s="4" t="str">
        <f t="shared" si="24"/>
        <v>Fri</v>
      </c>
      <c r="Z196" s="4" t="str">
        <f t="shared" si="30"/>
        <v>Jul 2019</v>
      </c>
    </row>
    <row r="197" spans="1:26" x14ac:dyDescent="0.25">
      <c r="A197" s="25"/>
      <c r="B197" s="8">
        <f>IF(B196="", "", IF(B196+1&gt;'Intro &amp; Setup'!$AG$18, "", B196+1))</f>
        <v>43652</v>
      </c>
      <c r="C197" s="27"/>
      <c r="D197" s="82"/>
      <c r="E197" s="83"/>
      <c r="F197" s="84"/>
      <c r="G197" s="25"/>
      <c r="H197" s="89"/>
      <c r="I197" s="25"/>
      <c r="J197" s="19"/>
      <c r="K197" s="25"/>
      <c r="L197" s="22" t="str">
        <f t="shared" si="25"/>
        <v/>
      </c>
      <c r="M197" s="25"/>
      <c r="N197" s="64">
        <f ca="1">IF($U197="", "", IF($H197=$S$3, 0, IFERROR(INDEX('Intro &amp; Setup'!$W$24:$W$31, MATCH($X197, 'Intro &amp; Setup'!$BM$20:$BM$27, 0)), "")))</f>
        <v>0</v>
      </c>
      <c r="O197" s="25"/>
      <c r="Q197" s="56">
        <f t="shared" ca="1" si="31"/>
        <v>3.6250000000000009</v>
      </c>
      <c r="R197" s="57">
        <f t="shared" ca="1" si="32"/>
        <v>43.000000000000028</v>
      </c>
      <c r="S197" s="58" t="str">
        <f t="shared" ca="1" si="26"/>
        <v>-945:00</v>
      </c>
      <c r="T197" s="4" t="str">
        <f t="shared" ca="1" si="27"/>
        <v/>
      </c>
      <c r="U197" s="4" t="str">
        <f t="shared" ca="1" si="28"/>
        <v>X</v>
      </c>
      <c r="V197" s="4" t="str">
        <f t="shared" ca="1" si="29"/>
        <v/>
      </c>
      <c r="X197" s="4" t="str">
        <f t="shared" si="24"/>
        <v>Sat</v>
      </c>
      <c r="Z197" s="4" t="str">
        <f t="shared" si="30"/>
        <v>Jul 2019</v>
      </c>
    </row>
    <row r="198" spans="1:26" x14ac:dyDescent="0.25">
      <c r="A198" s="25"/>
      <c r="B198" s="8">
        <f>IF(B197="", "", IF(B197+1&gt;'Intro &amp; Setup'!$AG$18, "", B197+1))</f>
        <v>43653</v>
      </c>
      <c r="C198" s="27"/>
      <c r="D198" s="82"/>
      <c r="E198" s="83"/>
      <c r="F198" s="84"/>
      <c r="G198" s="25"/>
      <c r="H198" s="89"/>
      <c r="I198" s="25"/>
      <c r="J198" s="19"/>
      <c r="K198" s="25"/>
      <c r="L198" s="22" t="str">
        <f t="shared" si="25"/>
        <v/>
      </c>
      <c r="M198" s="25"/>
      <c r="N198" s="64">
        <f ca="1">IF($U198="", "", IF($H198=$S$3, 0, IFERROR(INDEX('Intro &amp; Setup'!$W$24:$W$31, MATCH($X198, 'Intro &amp; Setup'!$BM$20:$BM$27, 0)), "")))</f>
        <v>0</v>
      </c>
      <c r="O198" s="25"/>
      <c r="Q198" s="56">
        <f t="shared" ca="1" si="31"/>
        <v>3.6250000000000009</v>
      </c>
      <c r="R198" s="57">
        <f t="shared" ca="1" si="32"/>
        <v>43.000000000000028</v>
      </c>
      <c r="S198" s="58" t="str">
        <f t="shared" ca="1" si="26"/>
        <v>-945:00</v>
      </c>
      <c r="T198" s="4" t="str">
        <f t="shared" ca="1" si="27"/>
        <v/>
      </c>
      <c r="U198" s="4" t="str">
        <f t="shared" ca="1" si="28"/>
        <v>X</v>
      </c>
      <c r="V198" s="4" t="str">
        <f t="shared" ca="1" si="29"/>
        <v/>
      </c>
      <c r="X198" s="4" t="str">
        <f t="shared" si="24"/>
        <v>Sun</v>
      </c>
      <c r="Z198" s="4" t="str">
        <f t="shared" si="30"/>
        <v>Jul 2019</v>
      </c>
    </row>
    <row r="199" spans="1:26" x14ac:dyDescent="0.25">
      <c r="A199" s="25"/>
      <c r="B199" s="8">
        <f>IF(B198="", "", IF(B198+1&gt;'Intro &amp; Setup'!$AG$18, "", B198+1))</f>
        <v>43654</v>
      </c>
      <c r="C199" s="27"/>
      <c r="D199" s="82"/>
      <c r="E199" s="83"/>
      <c r="F199" s="84"/>
      <c r="G199" s="25"/>
      <c r="H199" s="89"/>
      <c r="I199" s="25"/>
      <c r="J199" s="19"/>
      <c r="K199" s="25"/>
      <c r="L199" s="22" t="str">
        <f t="shared" si="25"/>
        <v/>
      </c>
      <c r="M199" s="25"/>
      <c r="N199" s="64">
        <f ca="1">IF($U199="", "", IF($H199=$S$3, 0, IFERROR(INDEX('Intro &amp; Setup'!$W$24:$W$31, MATCH($X199, 'Intro &amp; Setup'!$BM$20:$BM$27, 0)), "")))</f>
        <v>0.33333333333333331</v>
      </c>
      <c r="O199" s="25"/>
      <c r="Q199" s="56">
        <f t="shared" ca="1" si="31"/>
        <v>3.6250000000000009</v>
      </c>
      <c r="R199" s="57">
        <f t="shared" ca="1" si="32"/>
        <v>43.333333333333364</v>
      </c>
      <c r="S199" s="58" t="str">
        <f t="shared" ca="1" si="26"/>
        <v>-953:00</v>
      </c>
      <c r="T199" s="4" t="str">
        <f t="shared" ca="1" si="27"/>
        <v/>
      </c>
      <c r="U199" s="4" t="str">
        <f t="shared" ca="1" si="28"/>
        <v>X</v>
      </c>
      <c r="V199" s="4" t="str">
        <f t="shared" ca="1" si="29"/>
        <v>X</v>
      </c>
      <c r="X199" s="4" t="str">
        <f t="shared" si="24"/>
        <v>Mon</v>
      </c>
      <c r="Z199" s="4" t="str">
        <f t="shared" si="30"/>
        <v>Jul 2019</v>
      </c>
    </row>
    <row r="200" spans="1:26" x14ac:dyDescent="0.25">
      <c r="A200" s="25"/>
      <c r="B200" s="8">
        <f>IF(B199="", "", IF(B199+1&gt;'Intro &amp; Setup'!$AG$18, "", B199+1))</f>
        <v>43655</v>
      </c>
      <c r="C200" s="27"/>
      <c r="D200" s="82"/>
      <c r="E200" s="83"/>
      <c r="F200" s="84"/>
      <c r="G200" s="25"/>
      <c r="H200" s="89"/>
      <c r="I200" s="25"/>
      <c r="J200" s="19"/>
      <c r="K200" s="25"/>
      <c r="L200" s="22" t="str">
        <f t="shared" si="25"/>
        <v/>
      </c>
      <c r="M200" s="25"/>
      <c r="N200" s="64">
        <f ca="1">IF($U200="", "", IF($H200=$S$3, 0, IFERROR(INDEX('Intro &amp; Setup'!$W$24:$W$31, MATCH($X200, 'Intro &amp; Setup'!$BM$20:$BM$27, 0)), "")))</f>
        <v>0.33333333333333331</v>
      </c>
      <c r="O200" s="25"/>
      <c r="Q200" s="56">
        <f t="shared" ca="1" si="31"/>
        <v>3.6250000000000009</v>
      </c>
      <c r="R200" s="57">
        <f t="shared" ca="1" si="32"/>
        <v>43.6666666666667</v>
      </c>
      <c r="S200" s="58" t="str">
        <f t="shared" ca="1" si="26"/>
        <v>-961:00</v>
      </c>
      <c r="T200" s="4" t="str">
        <f t="shared" ca="1" si="27"/>
        <v/>
      </c>
      <c r="U200" s="4" t="str">
        <f t="shared" ca="1" si="28"/>
        <v>X</v>
      </c>
      <c r="V200" s="4" t="str">
        <f t="shared" ca="1" si="29"/>
        <v>X</v>
      </c>
      <c r="X200" s="4" t="str">
        <f t="shared" si="24"/>
        <v>Tue</v>
      </c>
      <c r="Z200" s="4" t="str">
        <f t="shared" si="30"/>
        <v>Jul 2019</v>
      </c>
    </row>
    <row r="201" spans="1:26" x14ac:dyDescent="0.25">
      <c r="A201" s="25"/>
      <c r="B201" s="8">
        <f>IF(B200="", "", IF(B200+1&gt;'Intro &amp; Setup'!$AG$18, "", B200+1))</f>
        <v>43656</v>
      </c>
      <c r="C201" s="27"/>
      <c r="D201" s="82"/>
      <c r="E201" s="83"/>
      <c r="F201" s="84"/>
      <c r="G201" s="25"/>
      <c r="H201" s="89"/>
      <c r="I201" s="25"/>
      <c r="J201" s="19"/>
      <c r="K201" s="25"/>
      <c r="L201" s="22" t="str">
        <f t="shared" si="25"/>
        <v/>
      </c>
      <c r="M201" s="25"/>
      <c r="N201" s="64">
        <f ca="1">IF($U201="", "", IF($H201=$S$3, 0, IFERROR(INDEX('Intro &amp; Setup'!$W$24:$W$31, MATCH($X201, 'Intro &amp; Setup'!$BM$20:$BM$27, 0)), "")))</f>
        <v>0.33333333333333331</v>
      </c>
      <c r="O201" s="25"/>
      <c r="Q201" s="56">
        <f t="shared" ca="1" si="31"/>
        <v>3.6250000000000009</v>
      </c>
      <c r="R201" s="57">
        <f t="shared" ca="1" si="32"/>
        <v>44.000000000000036</v>
      </c>
      <c r="S201" s="58" t="str">
        <f t="shared" ca="1" si="26"/>
        <v>-969:00</v>
      </c>
      <c r="T201" s="4" t="str">
        <f t="shared" ca="1" si="27"/>
        <v/>
      </c>
      <c r="U201" s="4" t="str">
        <f t="shared" ca="1" si="28"/>
        <v>X</v>
      </c>
      <c r="V201" s="4" t="str">
        <f t="shared" ca="1" si="29"/>
        <v>X</v>
      </c>
      <c r="X201" s="4" t="str">
        <f t="shared" si="24"/>
        <v>Wed</v>
      </c>
      <c r="Z201" s="4" t="str">
        <f t="shared" si="30"/>
        <v>Jul 2019</v>
      </c>
    </row>
    <row r="202" spans="1:26" x14ac:dyDescent="0.25">
      <c r="A202" s="25"/>
      <c r="B202" s="8">
        <f>IF(B201="", "", IF(B201+1&gt;'Intro &amp; Setup'!$AG$18, "", B201+1))</f>
        <v>43657</v>
      </c>
      <c r="C202" s="27"/>
      <c r="D202" s="82"/>
      <c r="E202" s="83"/>
      <c r="F202" s="84"/>
      <c r="G202" s="25"/>
      <c r="H202" s="89"/>
      <c r="I202" s="25"/>
      <c r="J202" s="19"/>
      <c r="K202" s="25"/>
      <c r="L202" s="22" t="str">
        <f t="shared" si="25"/>
        <v/>
      </c>
      <c r="M202" s="25"/>
      <c r="N202" s="64">
        <f ca="1">IF($U202="", "", IF($H202=$S$3, 0, IFERROR(INDEX('Intro &amp; Setup'!$W$24:$W$31, MATCH($X202, 'Intro &amp; Setup'!$BM$20:$BM$27, 0)), "")))</f>
        <v>0.33333333333333331</v>
      </c>
      <c r="O202" s="25"/>
      <c r="Q202" s="56">
        <f t="shared" ca="1" si="31"/>
        <v>3.6250000000000009</v>
      </c>
      <c r="R202" s="57">
        <f t="shared" ca="1" si="32"/>
        <v>44.333333333333371</v>
      </c>
      <c r="S202" s="58" t="str">
        <f t="shared" ca="1" si="26"/>
        <v>-977:00</v>
      </c>
      <c r="T202" s="4" t="str">
        <f t="shared" ca="1" si="27"/>
        <v/>
      </c>
      <c r="U202" s="4" t="str">
        <f t="shared" ca="1" si="28"/>
        <v>X</v>
      </c>
      <c r="V202" s="4" t="str">
        <f t="shared" ca="1" si="29"/>
        <v>X</v>
      </c>
      <c r="X202" s="4" t="str">
        <f t="shared" si="24"/>
        <v>Thu</v>
      </c>
      <c r="Z202" s="4" t="str">
        <f t="shared" si="30"/>
        <v>Jul 2019</v>
      </c>
    </row>
    <row r="203" spans="1:26" x14ac:dyDescent="0.25">
      <c r="A203" s="25"/>
      <c r="B203" s="8">
        <f>IF(B202="", "", IF(B202+1&gt;'Intro &amp; Setup'!$AG$18, "", B202+1))</f>
        <v>43658</v>
      </c>
      <c r="C203" s="27"/>
      <c r="D203" s="82"/>
      <c r="E203" s="83"/>
      <c r="F203" s="84"/>
      <c r="G203" s="25"/>
      <c r="H203" s="89"/>
      <c r="I203" s="25"/>
      <c r="J203" s="19"/>
      <c r="K203" s="25"/>
      <c r="L203" s="22" t="str">
        <f t="shared" si="25"/>
        <v/>
      </c>
      <c r="M203" s="25"/>
      <c r="N203" s="64">
        <f ca="1">IF($U203="", "", IF($H203=$S$3, 0, IFERROR(INDEX('Intro &amp; Setup'!$W$24:$W$31, MATCH($X203, 'Intro &amp; Setup'!$BM$20:$BM$27, 0)), "")))</f>
        <v>0.33333333333333331</v>
      </c>
      <c r="O203" s="25"/>
      <c r="Q203" s="56">
        <f t="shared" ca="1" si="31"/>
        <v>3.6250000000000009</v>
      </c>
      <c r="R203" s="57">
        <f t="shared" ca="1" si="32"/>
        <v>44.666666666666707</v>
      </c>
      <c r="S203" s="58" t="str">
        <f t="shared" ca="1" si="26"/>
        <v>-985:00</v>
      </c>
      <c r="T203" s="4" t="str">
        <f t="shared" ca="1" si="27"/>
        <v/>
      </c>
      <c r="U203" s="4" t="str">
        <f t="shared" ca="1" si="28"/>
        <v>X</v>
      </c>
      <c r="V203" s="4" t="str">
        <f t="shared" ca="1" si="29"/>
        <v>X</v>
      </c>
      <c r="X203" s="4" t="str">
        <f t="shared" ref="X203:X266" si="33">IF(COUNTIF($AB$22:$AB$37, $B203)&gt;0, $X$4, TEXT($B203, "ddd"))</f>
        <v>Fri</v>
      </c>
      <c r="Z203" s="4" t="str">
        <f t="shared" si="30"/>
        <v>Jul 2019</v>
      </c>
    </row>
    <row r="204" spans="1:26" x14ac:dyDescent="0.25">
      <c r="A204" s="25"/>
      <c r="B204" s="8">
        <f>IF(B203="", "", IF(B203+1&gt;'Intro &amp; Setup'!$AG$18, "", B203+1))</f>
        <v>43659</v>
      </c>
      <c r="C204" s="27"/>
      <c r="D204" s="82"/>
      <c r="E204" s="83"/>
      <c r="F204" s="84"/>
      <c r="G204" s="25"/>
      <c r="H204" s="89"/>
      <c r="I204" s="25"/>
      <c r="J204" s="19"/>
      <c r="K204" s="25"/>
      <c r="L204" s="22" t="str">
        <f t="shared" ref="L204:L267" si="34">IF($J204="", IF(OR(D204="", E204=""), "", E204-D204-F204), $J204)</f>
        <v/>
      </c>
      <c r="M204" s="25"/>
      <c r="N204" s="64">
        <f ca="1">IF($U204="", "", IF($H204=$S$3, 0, IFERROR(INDEX('Intro &amp; Setup'!$W$24:$W$31, MATCH($X204, 'Intro &amp; Setup'!$BM$20:$BM$27, 0)), "")))</f>
        <v>0</v>
      </c>
      <c r="O204" s="25"/>
      <c r="Q204" s="56">
        <f t="shared" ca="1" si="31"/>
        <v>3.6250000000000009</v>
      </c>
      <c r="R204" s="57">
        <f t="shared" ca="1" si="32"/>
        <v>44.666666666666707</v>
      </c>
      <c r="S204" s="58" t="str">
        <f t="shared" ref="S204:S267" ca="1" si="35">IF(OR($Q204="", $R204=""), "", IF(Q204&gt;=R204, TEXT(Q204-R204, "[h]:mm"), IF(R204&gt;Q204, TEXT(R204-Q204, "-[h]:mm"), "")))</f>
        <v>-985:00</v>
      </c>
      <c r="T204" s="4" t="str">
        <f t="shared" ref="T204:T267" ca="1" si="36">IF($H204=$S$3, "", IF(AND(NOT(S204=""), S205=""), "X", ""))</f>
        <v/>
      </c>
      <c r="U204" s="4" t="str">
        <f t="shared" ref="U204:U267" ca="1" si="37">IF($Q$3&gt;$B204, "X", IF($L204="", "", "X"))</f>
        <v>X</v>
      </c>
      <c r="V204" s="4" t="str">
        <f t="shared" ref="V204:V267" ca="1" si="38">IF(OR($N204="", $N204=0), "", IF(AND($U204="X", $L204=""), "X", ""))</f>
        <v/>
      </c>
      <c r="X204" s="4" t="str">
        <f t="shared" si="33"/>
        <v>Sat</v>
      </c>
      <c r="Z204" s="4" t="str">
        <f t="shared" ref="Z204:Z267" si="39">IF($B204="", "", TEXT($B204, "mmm yyyy"))</f>
        <v>Jul 2019</v>
      </c>
    </row>
    <row r="205" spans="1:26" x14ac:dyDescent="0.25">
      <c r="A205" s="25"/>
      <c r="B205" s="8">
        <f>IF(B204="", "", IF(B204+1&gt;'Intro &amp; Setup'!$AG$18, "", B204+1))</f>
        <v>43660</v>
      </c>
      <c r="C205" s="27"/>
      <c r="D205" s="82"/>
      <c r="E205" s="83"/>
      <c r="F205" s="84"/>
      <c r="G205" s="25"/>
      <c r="H205" s="89"/>
      <c r="I205" s="25"/>
      <c r="J205" s="19"/>
      <c r="K205" s="25"/>
      <c r="L205" s="22" t="str">
        <f t="shared" si="34"/>
        <v/>
      </c>
      <c r="M205" s="25"/>
      <c r="N205" s="64">
        <f ca="1">IF($U205="", "", IF($H205=$S$3, 0, IFERROR(INDEX('Intro &amp; Setup'!$W$24:$W$31, MATCH($X205, 'Intro &amp; Setup'!$BM$20:$BM$27, 0)), "")))</f>
        <v>0</v>
      </c>
      <c r="O205" s="25"/>
      <c r="Q205" s="56">
        <f t="shared" ref="Q205:Q268" ca="1" si="40">IF($U205="X", $Q204+IF($L205="", 0, $L205), "")</f>
        <v>3.6250000000000009</v>
      </c>
      <c r="R205" s="57">
        <f t="shared" ref="R205:R268" ca="1" si="41">IF($N205="", "", $R204+$N205)</f>
        <v>44.666666666666707</v>
      </c>
      <c r="S205" s="58" t="str">
        <f t="shared" ca="1" si="35"/>
        <v>-985:00</v>
      </c>
      <c r="T205" s="4" t="str">
        <f t="shared" ca="1" si="36"/>
        <v/>
      </c>
      <c r="U205" s="4" t="str">
        <f t="shared" ca="1" si="37"/>
        <v>X</v>
      </c>
      <c r="V205" s="4" t="str">
        <f t="shared" ca="1" si="38"/>
        <v/>
      </c>
      <c r="X205" s="4" t="str">
        <f t="shared" si="33"/>
        <v>Sun</v>
      </c>
      <c r="Z205" s="4" t="str">
        <f t="shared" si="39"/>
        <v>Jul 2019</v>
      </c>
    </row>
    <row r="206" spans="1:26" x14ac:dyDescent="0.25">
      <c r="A206" s="25"/>
      <c r="B206" s="8">
        <f>IF(B205="", "", IF(B205+1&gt;'Intro &amp; Setup'!$AG$18, "", B205+1))</f>
        <v>43661</v>
      </c>
      <c r="C206" s="27"/>
      <c r="D206" s="82"/>
      <c r="E206" s="83"/>
      <c r="F206" s="84"/>
      <c r="G206" s="25"/>
      <c r="H206" s="89"/>
      <c r="I206" s="25"/>
      <c r="J206" s="19"/>
      <c r="K206" s="25"/>
      <c r="L206" s="22" t="str">
        <f t="shared" si="34"/>
        <v/>
      </c>
      <c r="M206" s="25"/>
      <c r="N206" s="64">
        <f ca="1">IF($U206="", "", IF($H206=$S$3, 0, IFERROR(INDEX('Intro &amp; Setup'!$W$24:$W$31, MATCH($X206, 'Intro &amp; Setup'!$BM$20:$BM$27, 0)), "")))</f>
        <v>0.33333333333333331</v>
      </c>
      <c r="O206" s="25"/>
      <c r="Q206" s="56">
        <f t="shared" ca="1" si="40"/>
        <v>3.6250000000000009</v>
      </c>
      <c r="R206" s="57">
        <f t="shared" ca="1" si="41"/>
        <v>45.000000000000043</v>
      </c>
      <c r="S206" s="58" t="str">
        <f t="shared" ca="1" si="35"/>
        <v>-993:00</v>
      </c>
      <c r="T206" s="4" t="str">
        <f t="shared" ca="1" si="36"/>
        <v/>
      </c>
      <c r="U206" s="4" t="str">
        <f t="shared" ca="1" si="37"/>
        <v>X</v>
      </c>
      <c r="V206" s="4" t="str">
        <f t="shared" ca="1" si="38"/>
        <v>X</v>
      </c>
      <c r="X206" s="4" t="str">
        <f t="shared" si="33"/>
        <v>Mon</v>
      </c>
      <c r="Z206" s="4" t="str">
        <f t="shared" si="39"/>
        <v>Jul 2019</v>
      </c>
    </row>
    <row r="207" spans="1:26" x14ac:dyDescent="0.25">
      <c r="A207" s="25"/>
      <c r="B207" s="8">
        <f>IF(B206="", "", IF(B206+1&gt;'Intro &amp; Setup'!$AG$18, "", B206+1))</f>
        <v>43662</v>
      </c>
      <c r="C207" s="27"/>
      <c r="D207" s="82"/>
      <c r="E207" s="83"/>
      <c r="F207" s="84"/>
      <c r="G207" s="25"/>
      <c r="H207" s="89"/>
      <c r="I207" s="25"/>
      <c r="J207" s="19"/>
      <c r="K207" s="25"/>
      <c r="L207" s="22" t="str">
        <f t="shared" si="34"/>
        <v/>
      </c>
      <c r="M207" s="25"/>
      <c r="N207" s="64">
        <f ca="1">IF($U207="", "", IF($H207=$S$3, 0, IFERROR(INDEX('Intro &amp; Setup'!$W$24:$W$31, MATCH($X207, 'Intro &amp; Setup'!$BM$20:$BM$27, 0)), "")))</f>
        <v>0.33333333333333331</v>
      </c>
      <c r="O207" s="25"/>
      <c r="Q207" s="56">
        <f t="shared" ca="1" si="40"/>
        <v>3.6250000000000009</v>
      </c>
      <c r="R207" s="57">
        <f t="shared" ca="1" si="41"/>
        <v>45.333333333333378</v>
      </c>
      <c r="S207" s="58" t="str">
        <f t="shared" ca="1" si="35"/>
        <v>-1001:00</v>
      </c>
      <c r="T207" s="4" t="str">
        <f t="shared" ca="1" si="36"/>
        <v/>
      </c>
      <c r="U207" s="4" t="str">
        <f t="shared" ca="1" si="37"/>
        <v>X</v>
      </c>
      <c r="V207" s="4" t="str">
        <f t="shared" ca="1" si="38"/>
        <v>X</v>
      </c>
      <c r="X207" s="4" t="str">
        <f t="shared" si="33"/>
        <v>Tue</v>
      </c>
      <c r="Z207" s="4" t="str">
        <f t="shared" si="39"/>
        <v>Jul 2019</v>
      </c>
    </row>
    <row r="208" spans="1:26" x14ac:dyDescent="0.25">
      <c r="A208" s="25"/>
      <c r="B208" s="8">
        <f>IF(B207="", "", IF(B207+1&gt;'Intro &amp; Setup'!$AG$18, "", B207+1))</f>
        <v>43663</v>
      </c>
      <c r="C208" s="27"/>
      <c r="D208" s="82"/>
      <c r="E208" s="83"/>
      <c r="F208" s="84"/>
      <c r="G208" s="25"/>
      <c r="H208" s="89"/>
      <c r="I208" s="25"/>
      <c r="J208" s="19"/>
      <c r="K208" s="25"/>
      <c r="L208" s="22" t="str">
        <f t="shared" si="34"/>
        <v/>
      </c>
      <c r="M208" s="25"/>
      <c r="N208" s="64">
        <f ca="1">IF($U208="", "", IF($H208=$S$3, 0, IFERROR(INDEX('Intro &amp; Setup'!$W$24:$W$31, MATCH($X208, 'Intro &amp; Setup'!$BM$20:$BM$27, 0)), "")))</f>
        <v>0.33333333333333331</v>
      </c>
      <c r="O208" s="25"/>
      <c r="Q208" s="56">
        <f t="shared" ca="1" si="40"/>
        <v>3.6250000000000009</v>
      </c>
      <c r="R208" s="57">
        <f t="shared" ca="1" si="41"/>
        <v>45.666666666666714</v>
      </c>
      <c r="S208" s="58" t="str">
        <f t="shared" ca="1" si="35"/>
        <v>-1009:00</v>
      </c>
      <c r="T208" s="4" t="str">
        <f t="shared" ca="1" si="36"/>
        <v/>
      </c>
      <c r="U208" s="4" t="str">
        <f t="shared" ca="1" si="37"/>
        <v>X</v>
      </c>
      <c r="V208" s="4" t="str">
        <f t="shared" ca="1" si="38"/>
        <v>X</v>
      </c>
      <c r="X208" s="4" t="str">
        <f t="shared" si="33"/>
        <v>Wed</v>
      </c>
      <c r="Z208" s="4" t="str">
        <f t="shared" si="39"/>
        <v>Jul 2019</v>
      </c>
    </row>
    <row r="209" spans="1:26" x14ac:dyDescent="0.25">
      <c r="A209" s="25"/>
      <c r="B209" s="8">
        <f>IF(B208="", "", IF(B208+1&gt;'Intro &amp; Setup'!$AG$18, "", B208+1))</f>
        <v>43664</v>
      </c>
      <c r="C209" s="27"/>
      <c r="D209" s="82"/>
      <c r="E209" s="83"/>
      <c r="F209" s="84"/>
      <c r="G209" s="25"/>
      <c r="H209" s="89"/>
      <c r="I209" s="25"/>
      <c r="J209" s="19"/>
      <c r="K209" s="25"/>
      <c r="L209" s="22" t="str">
        <f t="shared" si="34"/>
        <v/>
      </c>
      <c r="M209" s="25"/>
      <c r="N209" s="64">
        <f ca="1">IF($U209="", "", IF($H209=$S$3, 0, IFERROR(INDEX('Intro &amp; Setup'!$W$24:$W$31, MATCH($X209, 'Intro &amp; Setup'!$BM$20:$BM$27, 0)), "")))</f>
        <v>0.33333333333333331</v>
      </c>
      <c r="O209" s="25"/>
      <c r="Q209" s="56">
        <f t="shared" ca="1" si="40"/>
        <v>3.6250000000000009</v>
      </c>
      <c r="R209" s="57">
        <f t="shared" ca="1" si="41"/>
        <v>46.00000000000005</v>
      </c>
      <c r="S209" s="58" t="str">
        <f t="shared" ca="1" si="35"/>
        <v>-1017:00</v>
      </c>
      <c r="T209" s="4" t="str">
        <f t="shared" ca="1" si="36"/>
        <v/>
      </c>
      <c r="U209" s="4" t="str">
        <f t="shared" ca="1" si="37"/>
        <v>X</v>
      </c>
      <c r="V209" s="4" t="str">
        <f t="shared" ca="1" si="38"/>
        <v>X</v>
      </c>
      <c r="X209" s="4" t="str">
        <f t="shared" si="33"/>
        <v>Thu</v>
      </c>
      <c r="Z209" s="4" t="str">
        <f t="shared" si="39"/>
        <v>Jul 2019</v>
      </c>
    </row>
    <row r="210" spans="1:26" x14ac:dyDescent="0.25">
      <c r="A210" s="25"/>
      <c r="B210" s="8">
        <f>IF(B209="", "", IF(B209+1&gt;'Intro &amp; Setup'!$AG$18, "", B209+1))</f>
        <v>43665</v>
      </c>
      <c r="C210" s="27"/>
      <c r="D210" s="82"/>
      <c r="E210" s="83"/>
      <c r="F210" s="84"/>
      <c r="G210" s="25"/>
      <c r="H210" s="89"/>
      <c r="I210" s="25"/>
      <c r="J210" s="19"/>
      <c r="K210" s="25"/>
      <c r="L210" s="22" t="str">
        <f t="shared" si="34"/>
        <v/>
      </c>
      <c r="M210" s="25"/>
      <c r="N210" s="64">
        <f ca="1">IF($U210="", "", IF($H210=$S$3, 0, IFERROR(INDEX('Intro &amp; Setup'!$W$24:$W$31, MATCH($X210, 'Intro &amp; Setup'!$BM$20:$BM$27, 0)), "")))</f>
        <v>0.33333333333333331</v>
      </c>
      <c r="O210" s="25"/>
      <c r="Q210" s="56">
        <f t="shared" ca="1" si="40"/>
        <v>3.6250000000000009</v>
      </c>
      <c r="R210" s="57">
        <f t="shared" ca="1" si="41"/>
        <v>46.333333333333385</v>
      </c>
      <c r="S210" s="58" t="str">
        <f t="shared" ca="1" si="35"/>
        <v>-1025:00</v>
      </c>
      <c r="T210" s="4" t="str">
        <f t="shared" ca="1" si="36"/>
        <v/>
      </c>
      <c r="U210" s="4" t="str">
        <f t="shared" ca="1" si="37"/>
        <v>X</v>
      </c>
      <c r="V210" s="4" t="str">
        <f t="shared" ca="1" si="38"/>
        <v>X</v>
      </c>
      <c r="X210" s="4" t="str">
        <f t="shared" si="33"/>
        <v>Fri</v>
      </c>
      <c r="Z210" s="4" t="str">
        <f t="shared" si="39"/>
        <v>Jul 2019</v>
      </c>
    </row>
    <row r="211" spans="1:26" x14ac:dyDescent="0.25">
      <c r="A211" s="25"/>
      <c r="B211" s="8">
        <f>IF(B210="", "", IF(B210+1&gt;'Intro &amp; Setup'!$AG$18, "", B210+1))</f>
        <v>43666</v>
      </c>
      <c r="C211" s="27"/>
      <c r="D211" s="82"/>
      <c r="E211" s="83"/>
      <c r="F211" s="84"/>
      <c r="G211" s="25"/>
      <c r="H211" s="89"/>
      <c r="I211" s="25"/>
      <c r="J211" s="19"/>
      <c r="K211" s="25"/>
      <c r="L211" s="22" t="str">
        <f t="shared" si="34"/>
        <v/>
      </c>
      <c r="M211" s="25"/>
      <c r="N211" s="64">
        <f ca="1">IF($U211="", "", IF($H211=$S$3, 0, IFERROR(INDEX('Intro &amp; Setup'!$W$24:$W$31, MATCH($X211, 'Intro &amp; Setup'!$BM$20:$BM$27, 0)), "")))</f>
        <v>0</v>
      </c>
      <c r="O211" s="25"/>
      <c r="Q211" s="56">
        <f t="shared" ca="1" si="40"/>
        <v>3.6250000000000009</v>
      </c>
      <c r="R211" s="57">
        <f t="shared" ca="1" si="41"/>
        <v>46.333333333333385</v>
      </c>
      <c r="S211" s="58" t="str">
        <f t="shared" ca="1" si="35"/>
        <v>-1025:00</v>
      </c>
      <c r="T211" s="4" t="str">
        <f t="shared" ca="1" si="36"/>
        <v/>
      </c>
      <c r="U211" s="4" t="str">
        <f t="shared" ca="1" si="37"/>
        <v>X</v>
      </c>
      <c r="V211" s="4" t="str">
        <f t="shared" ca="1" si="38"/>
        <v/>
      </c>
      <c r="X211" s="4" t="str">
        <f t="shared" si="33"/>
        <v>Sat</v>
      </c>
      <c r="Z211" s="4" t="str">
        <f t="shared" si="39"/>
        <v>Jul 2019</v>
      </c>
    </row>
    <row r="212" spans="1:26" x14ac:dyDescent="0.25">
      <c r="A212" s="25"/>
      <c r="B212" s="8">
        <f>IF(B211="", "", IF(B211+1&gt;'Intro &amp; Setup'!$AG$18, "", B211+1))</f>
        <v>43667</v>
      </c>
      <c r="C212" s="27"/>
      <c r="D212" s="82"/>
      <c r="E212" s="83"/>
      <c r="F212" s="84"/>
      <c r="G212" s="25"/>
      <c r="H212" s="89"/>
      <c r="I212" s="25"/>
      <c r="J212" s="19"/>
      <c r="K212" s="25"/>
      <c r="L212" s="22" t="str">
        <f t="shared" si="34"/>
        <v/>
      </c>
      <c r="M212" s="25"/>
      <c r="N212" s="64">
        <f ca="1">IF($U212="", "", IF($H212=$S$3, 0, IFERROR(INDEX('Intro &amp; Setup'!$W$24:$W$31, MATCH($X212, 'Intro &amp; Setup'!$BM$20:$BM$27, 0)), "")))</f>
        <v>0</v>
      </c>
      <c r="O212" s="25"/>
      <c r="Q212" s="56">
        <f t="shared" ca="1" si="40"/>
        <v>3.6250000000000009</v>
      </c>
      <c r="R212" s="57">
        <f t="shared" ca="1" si="41"/>
        <v>46.333333333333385</v>
      </c>
      <c r="S212" s="58" t="str">
        <f t="shared" ca="1" si="35"/>
        <v>-1025:00</v>
      </c>
      <c r="T212" s="4" t="str">
        <f t="shared" ca="1" si="36"/>
        <v/>
      </c>
      <c r="U212" s="4" t="str">
        <f t="shared" ca="1" si="37"/>
        <v>X</v>
      </c>
      <c r="V212" s="4" t="str">
        <f t="shared" ca="1" si="38"/>
        <v/>
      </c>
      <c r="X212" s="4" t="str">
        <f t="shared" si="33"/>
        <v>Sun</v>
      </c>
      <c r="Z212" s="4" t="str">
        <f t="shared" si="39"/>
        <v>Jul 2019</v>
      </c>
    </row>
    <row r="213" spans="1:26" x14ac:dyDescent="0.25">
      <c r="A213" s="25"/>
      <c r="B213" s="8">
        <f>IF(B212="", "", IF(B212+1&gt;'Intro &amp; Setup'!$AG$18, "", B212+1))</f>
        <v>43668</v>
      </c>
      <c r="C213" s="27"/>
      <c r="D213" s="82"/>
      <c r="E213" s="83"/>
      <c r="F213" s="84"/>
      <c r="G213" s="25"/>
      <c r="H213" s="89"/>
      <c r="I213" s="25"/>
      <c r="J213" s="19"/>
      <c r="K213" s="25"/>
      <c r="L213" s="22" t="str">
        <f t="shared" si="34"/>
        <v/>
      </c>
      <c r="M213" s="25"/>
      <c r="N213" s="64">
        <f ca="1">IF($U213="", "", IF($H213=$S$3, 0, IFERROR(INDEX('Intro &amp; Setup'!$W$24:$W$31, MATCH($X213, 'Intro &amp; Setup'!$BM$20:$BM$27, 0)), "")))</f>
        <v>0.33333333333333331</v>
      </c>
      <c r="O213" s="25"/>
      <c r="Q213" s="56">
        <f t="shared" ca="1" si="40"/>
        <v>3.6250000000000009</v>
      </c>
      <c r="R213" s="57">
        <f t="shared" ca="1" si="41"/>
        <v>46.666666666666721</v>
      </c>
      <c r="S213" s="58" t="str">
        <f t="shared" ca="1" si="35"/>
        <v>-1033:00</v>
      </c>
      <c r="T213" s="4" t="str">
        <f t="shared" ca="1" si="36"/>
        <v/>
      </c>
      <c r="U213" s="4" t="str">
        <f t="shared" ca="1" si="37"/>
        <v>X</v>
      </c>
      <c r="V213" s="4" t="str">
        <f t="shared" ca="1" si="38"/>
        <v>X</v>
      </c>
      <c r="X213" s="4" t="str">
        <f t="shared" si="33"/>
        <v>Mon</v>
      </c>
      <c r="Z213" s="4" t="str">
        <f t="shared" si="39"/>
        <v>Jul 2019</v>
      </c>
    </row>
    <row r="214" spans="1:26" x14ac:dyDescent="0.25">
      <c r="A214" s="25"/>
      <c r="B214" s="8">
        <f>IF(B213="", "", IF(B213+1&gt;'Intro &amp; Setup'!$AG$18, "", B213+1))</f>
        <v>43669</v>
      </c>
      <c r="C214" s="27"/>
      <c r="D214" s="82"/>
      <c r="E214" s="83"/>
      <c r="F214" s="84"/>
      <c r="G214" s="25"/>
      <c r="H214" s="89"/>
      <c r="I214" s="25"/>
      <c r="J214" s="19"/>
      <c r="K214" s="25"/>
      <c r="L214" s="22" t="str">
        <f t="shared" si="34"/>
        <v/>
      </c>
      <c r="M214" s="25"/>
      <c r="N214" s="64">
        <f ca="1">IF($U214="", "", IF($H214=$S$3, 0, IFERROR(INDEX('Intro &amp; Setup'!$W$24:$W$31, MATCH($X214, 'Intro &amp; Setup'!$BM$20:$BM$27, 0)), "")))</f>
        <v>0.33333333333333331</v>
      </c>
      <c r="O214" s="25"/>
      <c r="Q214" s="56">
        <f t="shared" ca="1" si="40"/>
        <v>3.6250000000000009</v>
      </c>
      <c r="R214" s="57">
        <f t="shared" ca="1" si="41"/>
        <v>47.000000000000057</v>
      </c>
      <c r="S214" s="58" t="str">
        <f t="shared" ca="1" si="35"/>
        <v>-1041:00</v>
      </c>
      <c r="T214" s="4" t="str">
        <f t="shared" ca="1" si="36"/>
        <v/>
      </c>
      <c r="U214" s="4" t="str">
        <f t="shared" ca="1" si="37"/>
        <v>X</v>
      </c>
      <c r="V214" s="4" t="str">
        <f t="shared" ca="1" si="38"/>
        <v>X</v>
      </c>
      <c r="X214" s="4" t="str">
        <f t="shared" si="33"/>
        <v>Tue</v>
      </c>
      <c r="Z214" s="4" t="str">
        <f t="shared" si="39"/>
        <v>Jul 2019</v>
      </c>
    </row>
    <row r="215" spans="1:26" x14ac:dyDescent="0.25">
      <c r="A215" s="25"/>
      <c r="B215" s="8">
        <f>IF(B214="", "", IF(B214+1&gt;'Intro &amp; Setup'!$AG$18, "", B214+1))</f>
        <v>43670</v>
      </c>
      <c r="C215" s="27"/>
      <c r="D215" s="82"/>
      <c r="E215" s="83"/>
      <c r="F215" s="84"/>
      <c r="G215" s="25"/>
      <c r="H215" s="89"/>
      <c r="I215" s="25"/>
      <c r="J215" s="19"/>
      <c r="K215" s="25"/>
      <c r="L215" s="22" t="str">
        <f t="shared" si="34"/>
        <v/>
      </c>
      <c r="M215" s="25"/>
      <c r="N215" s="64">
        <f ca="1">IF($U215="", "", IF($H215=$S$3, 0, IFERROR(INDEX('Intro &amp; Setup'!$W$24:$W$31, MATCH($X215, 'Intro &amp; Setup'!$BM$20:$BM$27, 0)), "")))</f>
        <v>0.33333333333333331</v>
      </c>
      <c r="O215" s="25"/>
      <c r="Q215" s="56">
        <f t="shared" ca="1" si="40"/>
        <v>3.6250000000000009</v>
      </c>
      <c r="R215" s="57">
        <f t="shared" ca="1" si="41"/>
        <v>47.333333333333393</v>
      </c>
      <c r="S215" s="58" t="str">
        <f t="shared" ca="1" si="35"/>
        <v>-1049:00</v>
      </c>
      <c r="T215" s="4" t="str">
        <f t="shared" ca="1" si="36"/>
        <v/>
      </c>
      <c r="U215" s="4" t="str">
        <f t="shared" ca="1" si="37"/>
        <v>X</v>
      </c>
      <c r="V215" s="4" t="str">
        <f t="shared" ca="1" si="38"/>
        <v>X</v>
      </c>
      <c r="X215" s="4" t="str">
        <f t="shared" si="33"/>
        <v>Wed</v>
      </c>
      <c r="Z215" s="4" t="str">
        <f t="shared" si="39"/>
        <v>Jul 2019</v>
      </c>
    </row>
    <row r="216" spans="1:26" x14ac:dyDescent="0.25">
      <c r="A216" s="25"/>
      <c r="B216" s="8">
        <f>IF(B215="", "", IF(B215+1&gt;'Intro &amp; Setup'!$AG$18, "", B215+1))</f>
        <v>43671</v>
      </c>
      <c r="C216" s="27"/>
      <c r="D216" s="82"/>
      <c r="E216" s="83"/>
      <c r="F216" s="84"/>
      <c r="G216" s="25"/>
      <c r="H216" s="89"/>
      <c r="I216" s="25"/>
      <c r="J216" s="19"/>
      <c r="K216" s="25"/>
      <c r="L216" s="22" t="str">
        <f t="shared" si="34"/>
        <v/>
      </c>
      <c r="M216" s="25"/>
      <c r="N216" s="64">
        <f ca="1">IF($U216="", "", IF($H216=$S$3, 0, IFERROR(INDEX('Intro &amp; Setup'!$W$24:$W$31, MATCH($X216, 'Intro &amp; Setup'!$BM$20:$BM$27, 0)), "")))</f>
        <v>0.33333333333333331</v>
      </c>
      <c r="O216" s="25"/>
      <c r="Q216" s="56">
        <f t="shared" ca="1" si="40"/>
        <v>3.6250000000000009</v>
      </c>
      <c r="R216" s="57">
        <f t="shared" ca="1" si="41"/>
        <v>47.666666666666728</v>
      </c>
      <c r="S216" s="58" t="str">
        <f t="shared" ca="1" si="35"/>
        <v>-1057:00</v>
      </c>
      <c r="T216" s="4" t="str">
        <f t="shared" ca="1" si="36"/>
        <v/>
      </c>
      <c r="U216" s="4" t="str">
        <f t="shared" ca="1" si="37"/>
        <v>X</v>
      </c>
      <c r="V216" s="4" t="str">
        <f t="shared" ca="1" si="38"/>
        <v>X</v>
      </c>
      <c r="X216" s="4" t="str">
        <f t="shared" si="33"/>
        <v>Thu</v>
      </c>
      <c r="Z216" s="4" t="str">
        <f t="shared" si="39"/>
        <v>Jul 2019</v>
      </c>
    </row>
    <row r="217" spans="1:26" x14ac:dyDescent="0.25">
      <c r="A217" s="25"/>
      <c r="B217" s="8">
        <f>IF(B216="", "", IF(B216+1&gt;'Intro &amp; Setup'!$AG$18, "", B216+1))</f>
        <v>43672</v>
      </c>
      <c r="C217" s="27"/>
      <c r="D217" s="82"/>
      <c r="E217" s="83"/>
      <c r="F217" s="84"/>
      <c r="G217" s="25"/>
      <c r="H217" s="89"/>
      <c r="I217" s="25"/>
      <c r="J217" s="19"/>
      <c r="K217" s="25"/>
      <c r="L217" s="22" t="str">
        <f t="shared" si="34"/>
        <v/>
      </c>
      <c r="M217" s="25"/>
      <c r="N217" s="64">
        <f ca="1">IF($U217="", "", IF($H217=$S$3, 0, IFERROR(INDEX('Intro &amp; Setup'!$W$24:$W$31, MATCH($X217, 'Intro &amp; Setup'!$BM$20:$BM$27, 0)), "")))</f>
        <v>0.33333333333333331</v>
      </c>
      <c r="O217" s="25"/>
      <c r="Q217" s="56">
        <f t="shared" ca="1" si="40"/>
        <v>3.6250000000000009</v>
      </c>
      <c r="R217" s="57">
        <f t="shared" ca="1" si="41"/>
        <v>48.000000000000064</v>
      </c>
      <c r="S217" s="58" t="str">
        <f t="shared" ca="1" si="35"/>
        <v>-1065:00</v>
      </c>
      <c r="T217" s="4" t="str">
        <f t="shared" ca="1" si="36"/>
        <v/>
      </c>
      <c r="U217" s="4" t="str">
        <f t="shared" ca="1" si="37"/>
        <v>X</v>
      </c>
      <c r="V217" s="4" t="str">
        <f t="shared" ca="1" si="38"/>
        <v>X</v>
      </c>
      <c r="X217" s="4" t="str">
        <f t="shared" si="33"/>
        <v>Fri</v>
      </c>
      <c r="Z217" s="4" t="str">
        <f t="shared" si="39"/>
        <v>Jul 2019</v>
      </c>
    </row>
    <row r="218" spans="1:26" x14ac:dyDescent="0.25">
      <c r="A218" s="25"/>
      <c r="B218" s="8">
        <f>IF(B217="", "", IF(B217+1&gt;'Intro &amp; Setup'!$AG$18, "", B217+1))</f>
        <v>43673</v>
      </c>
      <c r="C218" s="27"/>
      <c r="D218" s="82"/>
      <c r="E218" s="83"/>
      <c r="F218" s="84"/>
      <c r="G218" s="25"/>
      <c r="H218" s="89"/>
      <c r="I218" s="25"/>
      <c r="J218" s="19"/>
      <c r="K218" s="25"/>
      <c r="L218" s="22" t="str">
        <f t="shared" si="34"/>
        <v/>
      </c>
      <c r="M218" s="25"/>
      <c r="N218" s="64">
        <f ca="1">IF($U218="", "", IF($H218=$S$3, 0, IFERROR(INDEX('Intro &amp; Setup'!$W$24:$W$31, MATCH($X218, 'Intro &amp; Setup'!$BM$20:$BM$27, 0)), "")))</f>
        <v>0</v>
      </c>
      <c r="O218" s="25"/>
      <c r="Q218" s="56">
        <f t="shared" ca="1" si="40"/>
        <v>3.6250000000000009</v>
      </c>
      <c r="R218" s="57">
        <f t="shared" ca="1" si="41"/>
        <v>48.000000000000064</v>
      </c>
      <c r="S218" s="58" t="str">
        <f t="shared" ca="1" si="35"/>
        <v>-1065:00</v>
      </c>
      <c r="T218" s="4" t="str">
        <f t="shared" ca="1" si="36"/>
        <v/>
      </c>
      <c r="U218" s="4" t="str">
        <f t="shared" ca="1" si="37"/>
        <v>X</v>
      </c>
      <c r="V218" s="4" t="str">
        <f t="shared" ca="1" si="38"/>
        <v/>
      </c>
      <c r="X218" s="4" t="str">
        <f t="shared" si="33"/>
        <v>Sat</v>
      </c>
      <c r="Z218" s="4" t="str">
        <f t="shared" si="39"/>
        <v>Jul 2019</v>
      </c>
    </row>
    <row r="219" spans="1:26" x14ac:dyDescent="0.25">
      <c r="A219" s="25"/>
      <c r="B219" s="8">
        <f>IF(B218="", "", IF(B218+1&gt;'Intro &amp; Setup'!$AG$18, "", B218+1))</f>
        <v>43674</v>
      </c>
      <c r="C219" s="27"/>
      <c r="D219" s="82"/>
      <c r="E219" s="83"/>
      <c r="F219" s="84"/>
      <c r="G219" s="25"/>
      <c r="H219" s="89"/>
      <c r="I219" s="25"/>
      <c r="J219" s="19"/>
      <c r="K219" s="25"/>
      <c r="L219" s="22" t="str">
        <f t="shared" si="34"/>
        <v/>
      </c>
      <c r="M219" s="25"/>
      <c r="N219" s="64">
        <f ca="1">IF($U219="", "", IF($H219=$S$3, 0, IFERROR(INDEX('Intro &amp; Setup'!$W$24:$W$31, MATCH($X219, 'Intro &amp; Setup'!$BM$20:$BM$27, 0)), "")))</f>
        <v>0</v>
      </c>
      <c r="O219" s="25"/>
      <c r="Q219" s="56">
        <f t="shared" ca="1" si="40"/>
        <v>3.6250000000000009</v>
      </c>
      <c r="R219" s="57">
        <f t="shared" ca="1" si="41"/>
        <v>48.000000000000064</v>
      </c>
      <c r="S219" s="58" t="str">
        <f t="shared" ca="1" si="35"/>
        <v>-1065:00</v>
      </c>
      <c r="T219" s="4" t="str">
        <f t="shared" ca="1" si="36"/>
        <v/>
      </c>
      <c r="U219" s="4" t="str">
        <f t="shared" ca="1" si="37"/>
        <v>X</v>
      </c>
      <c r="V219" s="4" t="str">
        <f t="shared" ca="1" si="38"/>
        <v/>
      </c>
      <c r="X219" s="4" t="str">
        <f t="shared" si="33"/>
        <v>Sun</v>
      </c>
      <c r="Z219" s="4" t="str">
        <f t="shared" si="39"/>
        <v>Jul 2019</v>
      </c>
    </row>
    <row r="220" spans="1:26" x14ac:dyDescent="0.25">
      <c r="A220" s="25"/>
      <c r="B220" s="8">
        <f>IF(B219="", "", IF(B219+1&gt;'Intro &amp; Setup'!$AG$18, "", B219+1))</f>
        <v>43675</v>
      </c>
      <c r="C220" s="27"/>
      <c r="D220" s="82"/>
      <c r="E220" s="83"/>
      <c r="F220" s="84"/>
      <c r="G220" s="25"/>
      <c r="H220" s="89"/>
      <c r="I220" s="25"/>
      <c r="J220" s="19"/>
      <c r="K220" s="25"/>
      <c r="L220" s="22" t="str">
        <f t="shared" si="34"/>
        <v/>
      </c>
      <c r="M220" s="25"/>
      <c r="N220" s="64">
        <f ca="1">IF($U220="", "", IF($H220=$S$3, 0, IFERROR(INDEX('Intro &amp; Setup'!$W$24:$W$31, MATCH($X220, 'Intro &amp; Setup'!$BM$20:$BM$27, 0)), "")))</f>
        <v>0.33333333333333331</v>
      </c>
      <c r="O220" s="25"/>
      <c r="Q220" s="56">
        <f t="shared" ca="1" si="40"/>
        <v>3.6250000000000009</v>
      </c>
      <c r="R220" s="57">
        <f t="shared" ca="1" si="41"/>
        <v>48.3333333333334</v>
      </c>
      <c r="S220" s="58" t="str">
        <f t="shared" ca="1" si="35"/>
        <v>-1073:00</v>
      </c>
      <c r="T220" s="4" t="str">
        <f t="shared" ca="1" si="36"/>
        <v/>
      </c>
      <c r="U220" s="4" t="str">
        <f t="shared" ca="1" si="37"/>
        <v>X</v>
      </c>
      <c r="V220" s="4" t="str">
        <f t="shared" ca="1" si="38"/>
        <v>X</v>
      </c>
      <c r="X220" s="4" t="str">
        <f t="shared" si="33"/>
        <v>Mon</v>
      </c>
      <c r="Z220" s="4" t="str">
        <f t="shared" si="39"/>
        <v>Jul 2019</v>
      </c>
    </row>
    <row r="221" spans="1:26" x14ac:dyDescent="0.25">
      <c r="A221" s="25"/>
      <c r="B221" s="8">
        <f>IF(B220="", "", IF(B220+1&gt;'Intro &amp; Setup'!$AG$18, "", B220+1))</f>
        <v>43676</v>
      </c>
      <c r="C221" s="27"/>
      <c r="D221" s="82"/>
      <c r="E221" s="83"/>
      <c r="F221" s="84"/>
      <c r="G221" s="25"/>
      <c r="H221" s="89"/>
      <c r="I221" s="25"/>
      <c r="J221" s="19"/>
      <c r="K221" s="25"/>
      <c r="L221" s="22" t="str">
        <f t="shared" si="34"/>
        <v/>
      </c>
      <c r="M221" s="25"/>
      <c r="N221" s="64">
        <f ca="1">IF($U221="", "", IF($H221=$S$3, 0, IFERROR(INDEX('Intro &amp; Setup'!$W$24:$W$31, MATCH($X221, 'Intro &amp; Setup'!$BM$20:$BM$27, 0)), "")))</f>
        <v>0.33333333333333331</v>
      </c>
      <c r="O221" s="25"/>
      <c r="Q221" s="56">
        <f t="shared" ca="1" si="40"/>
        <v>3.6250000000000009</v>
      </c>
      <c r="R221" s="57">
        <f t="shared" ca="1" si="41"/>
        <v>48.666666666666735</v>
      </c>
      <c r="S221" s="58" t="str">
        <f t="shared" ca="1" si="35"/>
        <v>-1081:00</v>
      </c>
      <c r="T221" s="4" t="str">
        <f t="shared" ca="1" si="36"/>
        <v/>
      </c>
      <c r="U221" s="4" t="str">
        <f t="shared" ca="1" si="37"/>
        <v>X</v>
      </c>
      <c r="V221" s="4" t="str">
        <f t="shared" ca="1" si="38"/>
        <v>X</v>
      </c>
      <c r="X221" s="4" t="str">
        <f t="shared" si="33"/>
        <v>Tue</v>
      </c>
      <c r="Z221" s="4" t="str">
        <f t="shared" si="39"/>
        <v>Jul 2019</v>
      </c>
    </row>
    <row r="222" spans="1:26" x14ac:dyDescent="0.25">
      <c r="A222" s="25"/>
      <c r="B222" s="8">
        <f>IF(B221="", "", IF(B221+1&gt;'Intro &amp; Setup'!$AG$18, "", B221+1))</f>
        <v>43677</v>
      </c>
      <c r="C222" s="27"/>
      <c r="D222" s="82"/>
      <c r="E222" s="83"/>
      <c r="F222" s="84"/>
      <c r="G222" s="25"/>
      <c r="H222" s="89"/>
      <c r="I222" s="25"/>
      <c r="J222" s="19"/>
      <c r="K222" s="25"/>
      <c r="L222" s="22" t="str">
        <f t="shared" si="34"/>
        <v/>
      </c>
      <c r="M222" s="25"/>
      <c r="N222" s="64">
        <f ca="1">IF($U222="", "", IF($H222=$S$3, 0, IFERROR(INDEX('Intro &amp; Setup'!$W$24:$W$31, MATCH($X222, 'Intro &amp; Setup'!$BM$20:$BM$27, 0)), "")))</f>
        <v>0.33333333333333331</v>
      </c>
      <c r="O222" s="25"/>
      <c r="Q222" s="56">
        <f t="shared" ca="1" si="40"/>
        <v>3.6250000000000009</v>
      </c>
      <c r="R222" s="57">
        <f t="shared" ca="1" si="41"/>
        <v>49.000000000000071</v>
      </c>
      <c r="S222" s="58" t="str">
        <f t="shared" ca="1" si="35"/>
        <v>-1089:00</v>
      </c>
      <c r="T222" s="4" t="str">
        <f t="shared" ca="1" si="36"/>
        <v/>
      </c>
      <c r="U222" s="4" t="str">
        <f t="shared" ca="1" si="37"/>
        <v>X</v>
      </c>
      <c r="V222" s="4" t="str">
        <f t="shared" ca="1" si="38"/>
        <v>X</v>
      </c>
      <c r="X222" s="4" t="str">
        <f t="shared" si="33"/>
        <v>Wed</v>
      </c>
      <c r="Z222" s="4" t="str">
        <f t="shared" si="39"/>
        <v>Jul 2019</v>
      </c>
    </row>
    <row r="223" spans="1:26" x14ac:dyDescent="0.25">
      <c r="A223" s="25"/>
      <c r="B223" s="8">
        <f>IF(B222="", "", IF(B222+1&gt;'Intro &amp; Setup'!$AG$18, "", B222+1))</f>
        <v>43678</v>
      </c>
      <c r="C223" s="27"/>
      <c r="D223" s="82"/>
      <c r="E223" s="83"/>
      <c r="F223" s="84"/>
      <c r="G223" s="25"/>
      <c r="H223" s="89"/>
      <c r="I223" s="25"/>
      <c r="J223" s="19"/>
      <c r="K223" s="25"/>
      <c r="L223" s="22" t="str">
        <f t="shared" si="34"/>
        <v/>
      </c>
      <c r="M223" s="25"/>
      <c r="N223" s="64">
        <f ca="1">IF($U223="", "", IF($H223=$S$3, 0, IFERROR(INDEX('Intro &amp; Setup'!$W$24:$W$31, MATCH($X223, 'Intro &amp; Setup'!$BM$20:$BM$27, 0)), "")))</f>
        <v>0.33333333333333331</v>
      </c>
      <c r="O223" s="25"/>
      <c r="Q223" s="56">
        <f t="shared" ca="1" si="40"/>
        <v>3.6250000000000009</v>
      </c>
      <c r="R223" s="57">
        <f t="shared" ca="1" si="41"/>
        <v>49.333333333333407</v>
      </c>
      <c r="S223" s="58" t="str">
        <f t="shared" ca="1" si="35"/>
        <v>-1097:00</v>
      </c>
      <c r="T223" s="4" t="str">
        <f t="shared" ca="1" si="36"/>
        <v/>
      </c>
      <c r="U223" s="4" t="str">
        <f t="shared" ca="1" si="37"/>
        <v>X</v>
      </c>
      <c r="V223" s="4" t="str">
        <f t="shared" ca="1" si="38"/>
        <v>X</v>
      </c>
      <c r="X223" s="4" t="str">
        <f t="shared" si="33"/>
        <v>Thu</v>
      </c>
      <c r="Z223" s="4" t="str">
        <f t="shared" si="39"/>
        <v>Aug 2019</v>
      </c>
    </row>
    <row r="224" spans="1:26" x14ac:dyDescent="0.25">
      <c r="A224" s="25"/>
      <c r="B224" s="8">
        <f>IF(B223="", "", IF(B223+1&gt;'Intro &amp; Setup'!$AG$18, "", B223+1))</f>
        <v>43679</v>
      </c>
      <c r="C224" s="27"/>
      <c r="D224" s="82"/>
      <c r="E224" s="83"/>
      <c r="F224" s="84"/>
      <c r="G224" s="25"/>
      <c r="H224" s="89"/>
      <c r="I224" s="25"/>
      <c r="J224" s="19"/>
      <c r="K224" s="25"/>
      <c r="L224" s="22" t="str">
        <f t="shared" si="34"/>
        <v/>
      </c>
      <c r="M224" s="25"/>
      <c r="N224" s="64">
        <f ca="1">IF($U224="", "", IF($H224=$S$3, 0, IFERROR(INDEX('Intro &amp; Setup'!$W$24:$W$31, MATCH($X224, 'Intro &amp; Setup'!$BM$20:$BM$27, 0)), "")))</f>
        <v>0.33333333333333331</v>
      </c>
      <c r="O224" s="25"/>
      <c r="Q224" s="56">
        <f t="shared" ca="1" si="40"/>
        <v>3.6250000000000009</v>
      </c>
      <c r="R224" s="57">
        <f t="shared" ca="1" si="41"/>
        <v>49.666666666666742</v>
      </c>
      <c r="S224" s="58" t="str">
        <f t="shared" ca="1" si="35"/>
        <v>-1105:00</v>
      </c>
      <c r="T224" s="4" t="str">
        <f t="shared" ca="1" si="36"/>
        <v/>
      </c>
      <c r="U224" s="4" t="str">
        <f t="shared" ca="1" si="37"/>
        <v>X</v>
      </c>
      <c r="V224" s="4" t="str">
        <f t="shared" ca="1" si="38"/>
        <v>X</v>
      </c>
      <c r="X224" s="4" t="str">
        <f t="shared" si="33"/>
        <v>Fri</v>
      </c>
      <c r="Z224" s="4" t="str">
        <f t="shared" si="39"/>
        <v>Aug 2019</v>
      </c>
    </row>
    <row r="225" spans="1:26" x14ac:dyDescent="0.25">
      <c r="A225" s="25"/>
      <c r="B225" s="8">
        <f>IF(B224="", "", IF(B224+1&gt;'Intro &amp; Setup'!$AG$18, "", B224+1))</f>
        <v>43680</v>
      </c>
      <c r="C225" s="27"/>
      <c r="D225" s="82"/>
      <c r="E225" s="83"/>
      <c r="F225" s="84"/>
      <c r="G225" s="25"/>
      <c r="H225" s="89"/>
      <c r="I225" s="25"/>
      <c r="J225" s="19"/>
      <c r="K225" s="25"/>
      <c r="L225" s="22" t="str">
        <f t="shared" si="34"/>
        <v/>
      </c>
      <c r="M225" s="25"/>
      <c r="N225" s="64">
        <f ca="1">IF($U225="", "", IF($H225=$S$3, 0, IFERROR(INDEX('Intro &amp; Setup'!$W$24:$W$31, MATCH($X225, 'Intro &amp; Setup'!$BM$20:$BM$27, 0)), "")))</f>
        <v>0</v>
      </c>
      <c r="O225" s="25"/>
      <c r="Q225" s="56">
        <f t="shared" ca="1" si="40"/>
        <v>3.6250000000000009</v>
      </c>
      <c r="R225" s="57">
        <f t="shared" ca="1" si="41"/>
        <v>49.666666666666742</v>
      </c>
      <c r="S225" s="58" t="str">
        <f t="shared" ca="1" si="35"/>
        <v>-1105:00</v>
      </c>
      <c r="T225" s="4" t="str">
        <f t="shared" ca="1" si="36"/>
        <v/>
      </c>
      <c r="U225" s="4" t="str">
        <f t="shared" ca="1" si="37"/>
        <v>X</v>
      </c>
      <c r="V225" s="4" t="str">
        <f t="shared" ca="1" si="38"/>
        <v/>
      </c>
      <c r="X225" s="4" t="str">
        <f t="shared" si="33"/>
        <v>Sat</v>
      </c>
      <c r="Z225" s="4" t="str">
        <f t="shared" si="39"/>
        <v>Aug 2019</v>
      </c>
    </row>
    <row r="226" spans="1:26" x14ac:dyDescent="0.25">
      <c r="A226" s="25"/>
      <c r="B226" s="8">
        <f>IF(B225="", "", IF(B225+1&gt;'Intro &amp; Setup'!$AG$18, "", B225+1))</f>
        <v>43681</v>
      </c>
      <c r="C226" s="27"/>
      <c r="D226" s="82"/>
      <c r="E226" s="83"/>
      <c r="F226" s="84"/>
      <c r="G226" s="25"/>
      <c r="H226" s="89"/>
      <c r="I226" s="25"/>
      <c r="J226" s="19"/>
      <c r="K226" s="25"/>
      <c r="L226" s="22" t="str">
        <f t="shared" si="34"/>
        <v/>
      </c>
      <c r="M226" s="25"/>
      <c r="N226" s="64">
        <f ca="1">IF($U226="", "", IF($H226=$S$3, 0, IFERROR(INDEX('Intro &amp; Setup'!$W$24:$W$31, MATCH($X226, 'Intro &amp; Setup'!$BM$20:$BM$27, 0)), "")))</f>
        <v>0</v>
      </c>
      <c r="O226" s="25"/>
      <c r="Q226" s="56">
        <f t="shared" ca="1" si="40"/>
        <v>3.6250000000000009</v>
      </c>
      <c r="R226" s="57">
        <f t="shared" ca="1" si="41"/>
        <v>49.666666666666742</v>
      </c>
      <c r="S226" s="58" t="str">
        <f t="shared" ca="1" si="35"/>
        <v>-1105:00</v>
      </c>
      <c r="T226" s="4" t="str">
        <f t="shared" ca="1" si="36"/>
        <v/>
      </c>
      <c r="U226" s="4" t="str">
        <f t="shared" ca="1" si="37"/>
        <v>X</v>
      </c>
      <c r="V226" s="4" t="str">
        <f t="shared" ca="1" si="38"/>
        <v/>
      </c>
      <c r="X226" s="4" t="str">
        <f t="shared" si="33"/>
        <v>Sun</v>
      </c>
      <c r="Z226" s="4" t="str">
        <f t="shared" si="39"/>
        <v>Aug 2019</v>
      </c>
    </row>
    <row r="227" spans="1:26" x14ac:dyDescent="0.25">
      <c r="A227" s="25"/>
      <c r="B227" s="8">
        <f>IF(B226="", "", IF(B226+1&gt;'Intro &amp; Setup'!$AG$18, "", B226+1))</f>
        <v>43682</v>
      </c>
      <c r="C227" s="27"/>
      <c r="D227" s="82"/>
      <c r="E227" s="83"/>
      <c r="F227" s="84"/>
      <c r="G227" s="25"/>
      <c r="H227" s="89"/>
      <c r="I227" s="25"/>
      <c r="J227" s="19"/>
      <c r="K227" s="25"/>
      <c r="L227" s="22" t="str">
        <f t="shared" si="34"/>
        <v/>
      </c>
      <c r="M227" s="25"/>
      <c r="N227" s="64">
        <f ca="1">IF($U227="", "", IF($H227=$S$3, 0, IFERROR(INDEX('Intro &amp; Setup'!$W$24:$W$31, MATCH($X227, 'Intro &amp; Setup'!$BM$20:$BM$27, 0)), "")))</f>
        <v>0.33333333333333331</v>
      </c>
      <c r="O227" s="25"/>
      <c r="Q227" s="56">
        <f t="shared" ca="1" si="40"/>
        <v>3.6250000000000009</v>
      </c>
      <c r="R227" s="57">
        <f t="shared" ca="1" si="41"/>
        <v>50.000000000000078</v>
      </c>
      <c r="S227" s="58" t="str">
        <f t="shared" ca="1" si="35"/>
        <v>-1113:00</v>
      </c>
      <c r="T227" s="4" t="str">
        <f t="shared" ca="1" si="36"/>
        <v/>
      </c>
      <c r="U227" s="4" t="str">
        <f t="shared" ca="1" si="37"/>
        <v>X</v>
      </c>
      <c r="V227" s="4" t="str">
        <f t="shared" ca="1" si="38"/>
        <v>X</v>
      </c>
      <c r="X227" s="4" t="str">
        <f t="shared" si="33"/>
        <v>Mon</v>
      </c>
      <c r="Z227" s="4" t="str">
        <f t="shared" si="39"/>
        <v>Aug 2019</v>
      </c>
    </row>
    <row r="228" spans="1:26" x14ac:dyDescent="0.25">
      <c r="A228" s="25"/>
      <c r="B228" s="8">
        <f>IF(B227="", "", IF(B227+1&gt;'Intro &amp; Setup'!$AG$18, "", B227+1))</f>
        <v>43683</v>
      </c>
      <c r="C228" s="27"/>
      <c r="D228" s="82"/>
      <c r="E228" s="83"/>
      <c r="F228" s="84"/>
      <c r="G228" s="25"/>
      <c r="H228" s="89"/>
      <c r="I228" s="25"/>
      <c r="J228" s="19"/>
      <c r="K228" s="25"/>
      <c r="L228" s="22" t="str">
        <f t="shared" si="34"/>
        <v/>
      </c>
      <c r="M228" s="25"/>
      <c r="N228" s="64">
        <f ca="1">IF($U228="", "", IF($H228=$S$3, 0, IFERROR(INDEX('Intro &amp; Setup'!$W$24:$W$31, MATCH($X228, 'Intro &amp; Setup'!$BM$20:$BM$27, 0)), "")))</f>
        <v>0.33333333333333331</v>
      </c>
      <c r="O228" s="25"/>
      <c r="Q228" s="56">
        <f t="shared" ca="1" si="40"/>
        <v>3.6250000000000009</v>
      </c>
      <c r="R228" s="57">
        <f t="shared" ca="1" si="41"/>
        <v>50.333333333333414</v>
      </c>
      <c r="S228" s="58" t="str">
        <f t="shared" ca="1" si="35"/>
        <v>-1121:00</v>
      </c>
      <c r="T228" s="4" t="str">
        <f t="shared" ca="1" si="36"/>
        <v/>
      </c>
      <c r="U228" s="4" t="str">
        <f t="shared" ca="1" si="37"/>
        <v>X</v>
      </c>
      <c r="V228" s="4" t="str">
        <f t="shared" ca="1" si="38"/>
        <v>X</v>
      </c>
      <c r="X228" s="4" t="str">
        <f t="shared" si="33"/>
        <v>Tue</v>
      </c>
      <c r="Z228" s="4" t="str">
        <f t="shared" si="39"/>
        <v>Aug 2019</v>
      </c>
    </row>
    <row r="229" spans="1:26" x14ac:dyDescent="0.25">
      <c r="A229" s="25"/>
      <c r="B229" s="8">
        <f>IF(B228="", "", IF(B228+1&gt;'Intro &amp; Setup'!$AG$18, "", B228+1))</f>
        <v>43684</v>
      </c>
      <c r="C229" s="27"/>
      <c r="D229" s="82"/>
      <c r="E229" s="83"/>
      <c r="F229" s="84"/>
      <c r="G229" s="25"/>
      <c r="H229" s="89"/>
      <c r="I229" s="25"/>
      <c r="J229" s="19"/>
      <c r="K229" s="25"/>
      <c r="L229" s="22" t="str">
        <f t="shared" si="34"/>
        <v/>
      </c>
      <c r="M229" s="25"/>
      <c r="N229" s="64">
        <f ca="1">IF($U229="", "", IF($H229=$S$3, 0, IFERROR(INDEX('Intro &amp; Setup'!$W$24:$W$31, MATCH($X229, 'Intro &amp; Setup'!$BM$20:$BM$27, 0)), "")))</f>
        <v>0.33333333333333331</v>
      </c>
      <c r="O229" s="25"/>
      <c r="Q229" s="56">
        <f t="shared" ca="1" si="40"/>
        <v>3.6250000000000009</v>
      </c>
      <c r="R229" s="57">
        <f t="shared" ca="1" si="41"/>
        <v>50.66666666666675</v>
      </c>
      <c r="S229" s="58" t="str">
        <f t="shared" ca="1" si="35"/>
        <v>-1129:00</v>
      </c>
      <c r="T229" s="4" t="str">
        <f t="shared" ca="1" si="36"/>
        <v/>
      </c>
      <c r="U229" s="4" t="str">
        <f t="shared" ca="1" si="37"/>
        <v>X</v>
      </c>
      <c r="V229" s="4" t="str">
        <f t="shared" ca="1" si="38"/>
        <v>X</v>
      </c>
      <c r="X229" s="4" t="str">
        <f t="shared" si="33"/>
        <v>Wed</v>
      </c>
      <c r="Z229" s="4" t="str">
        <f t="shared" si="39"/>
        <v>Aug 2019</v>
      </c>
    </row>
    <row r="230" spans="1:26" x14ac:dyDescent="0.25">
      <c r="A230" s="25"/>
      <c r="B230" s="8">
        <f>IF(B229="", "", IF(B229+1&gt;'Intro &amp; Setup'!$AG$18, "", B229+1))</f>
        <v>43685</v>
      </c>
      <c r="C230" s="27"/>
      <c r="D230" s="82"/>
      <c r="E230" s="83"/>
      <c r="F230" s="84"/>
      <c r="G230" s="25"/>
      <c r="H230" s="89"/>
      <c r="I230" s="25"/>
      <c r="J230" s="19"/>
      <c r="K230" s="25"/>
      <c r="L230" s="22" t="str">
        <f t="shared" si="34"/>
        <v/>
      </c>
      <c r="M230" s="25"/>
      <c r="N230" s="64">
        <f ca="1">IF($U230="", "", IF($H230=$S$3, 0, IFERROR(INDEX('Intro &amp; Setup'!$W$24:$W$31, MATCH($X230, 'Intro &amp; Setup'!$BM$20:$BM$27, 0)), "")))</f>
        <v>0.33333333333333331</v>
      </c>
      <c r="O230" s="25"/>
      <c r="Q230" s="56">
        <f t="shared" ca="1" si="40"/>
        <v>3.6250000000000009</v>
      </c>
      <c r="R230" s="57">
        <f t="shared" ca="1" si="41"/>
        <v>51.000000000000085</v>
      </c>
      <c r="S230" s="58" t="str">
        <f t="shared" ca="1" si="35"/>
        <v>-1137:00</v>
      </c>
      <c r="T230" s="4" t="str">
        <f t="shared" ca="1" si="36"/>
        <v/>
      </c>
      <c r="U230" s="4" t="str">
        <f t="shared" ca="1" si="37"/>
        <v>X</v>
      </c>
      <c r="V230" s="4" t="str">
        <f t="shared" ca="1" si="38"/>
        <v>X</v>
      </c>
      <c r="X230" s="4" t="str">
        <f t="shared" si="33"/>
        <v>Thu</v>
      </c>
      <c r="Z230" s="4" t="str">
        <f t="shared" si="39"/>
        <v>Aug 2019</v>
      </c>
    </row>
    <row r="231" spans="1:26" x14ac:dyDescent="0.25">
      <c r="A231" s="25"/>
      <c r="B231" s="8">
        <f>IF(B230="", "", IF(B230+1&gt;'Intro &amp; Setup'!$AG$18, "", B230+1))</f>
        <v>43686</v>
      </c>
      <c r="C231" s="27"/>
      <c r="D231" s="82"/>
      <c r="E231" s="83"/>
      <c r="F231" s="84"/>
      <c r="G231" s="25"/>
      <c r="H231" s="89"/>
      <c r="I231" s="25"/>
      <c r="J231" s="19"/>
      <c r="K231" s="25"/>
      <c r="L231" s="22" t="str">
        <f t="shared" si="34"/>
        <v/>
      </c>
      <c r="M231" s="25"/>
      <c r="N231" s="64">
        <f ca="1">IF($U231="", "", IF($H231=$S$3, 0, IFERROR(INDEX('Intro &amp; Setup'!$W$24:$W$31, MATCH($X231, 'Intro &amp; Setup'!$BM$20:$BM$27, 0)), "")))</f>
        <v>0.33333333333333331</v>
      </c>
      <c r="O231" s="25"/>
      <c r="Q231" s="56">
        <f t="shared" ca="1" si="40"/>
        <v>3.6250000000000009</v>
      </c>
      <c r="R231" s="57">
        <f t="shared" ca="1" si="41"/>
        <v>51.333333333333421</v>
      </c>
      <c r="S231" s="58" t="str">
        <f t="shared" ca="1" si="35"/>
        <v>-1145:00</v>
      </c>
      <c r="T231" s="4" t="str">
        <f t="shared" ca="1" si="36"/>
        <v/>
      </c>
      <c r="U231" s="4" t="str">
        <f t="shared" ca="1" si="37"/>
        <v>X</v>
      </c>
      <c r="V231" s="4" t="str">
        <f t="shared" ca="1" si="38"/>
        <v>X</v>
      </c>
      <c r="X231" s="4" t="str">
        <f t="shared" si="33"/>
        <v>Fri</v>
      </c>
      <c r="Z231" s="4" t="str">
        <f t="shared" si="39"/>
        <v>Aug 2019</v>
      </c>
    </row>
    <row r="232" spans="1:26" x14ac:dyDescent="0.25">
      <c r="A232" s="25"/>
      <c r="B232" s="8">
        <f>IF(B231="", "", IF(B231+1&gt;'Intro &amp; Setup'!$AG$18, "", B231+1))</f>
        <v>43687</v>
      </c>
      <c r="C232" s="27"/>
      <c r="D232" s="82"/>
      <c r="E232" s="83"/>
      <c r="F232" s="84"/>
      <c r="G232" s="25"/>
      <c r="H232" s="89"/>
      <c r="I232" s="25"/>
      <c r="J232" s="19"/>
      <c r="K232" s="25"/>
      <c r="L232" s="22" t="str">
        <f t="shared" si="34"/>
        <v/>
      </c>
      <c r="M232" s="25"/>
      <c r="N232" s="64">
        <f ca="1">IF($U232="", "", IF($H232=$S$3, 0, IFERROR(INDEX('Intro &amp; Setup'!$W$24:$W$31, MATCH($X232, 'Intro &amp; Setup'!$BM$20:$BM$27, 0)), "")))</f>
        <v>0</v>
      </c>
      <c r="O232" s="25"/>
      <c r="Q232" s="56">
        <f t="shared" ca="1" si="40"/>
        <v>3.6250000000000009</v>
      </c>
      <c r="R232" s="57">
        <f t="shared" ca="1" si="41"/>
        <v>51.333333333333421</v>
      </c>
      <c r="S232" s="58" t="str">
        <f t="shared" ca="1" si="35"/>
        <v>-1145:00</v>
      </c>
      <c r="T232" s="4" t="str">
        <f t="shared" ca="1" si="36"/>
        <v/>
      </c>
      <c r="U232" s="4" t="str">
        <f t="shared" ca="1" si="37"/>
        <v>X</v>
      </c>
      <c r="V232" s="4" t="str">
        <f t="shared" ca="1" si="38"/>
        <v/>
      </c>
      <c r="X232" s="4" t="str">
        <f t="shared" si="33"/>
        <v>Sat</v>
      </c>
      <c r="Z232" s="4" t="str">
        <f t="shared" si="39"/>
        <v>Aug 2019</v>
      </c>
    </row>
    <row r="233" spans="1:26" x14ac:dyDescent="0.25">
      <c r="A233" s="25"/>
      <c r="B233" s="8">
        <f>IF(B232="", "", IF(B232+1&gt;'Intro &amp; Setup'!$AG$18, "", B232+1))</f>
        <v>43688</v>
      </c>
      <c r="C233" s="27"/>
      <c r="D233" s="82"/>
      <c r="E233" s="83"/>
      <c r="F233" s="84"/>
      <c r="G233" s="25"/>
      <c r="H233" s="89"/>
      <c r="I233" s="25"/>
      <c r="J233" s="19"/>
      <c r="K233" s="25"/>
      <c r="L233" s="22" t="str">
        <f t="shared" si="34"/>
        <v/>
      </c>
      <c r="M233" s="25"/>
      <c r="N233" s="64">
        <f ca="1">IF($U233="", "", IF($H233=$S$3, 0, IFERROR(INDEX('Intro &amp; Setup'!$W$24:$W$31, MATCH($X233, 'Intro &amp; Setup'!$BM$20:$BM$27, 0)), "")))</f>
        <v>0</v>
      </c>
      <c r="O233" s="25"/>
      <c r="Q233" s="56">
        <f t="shared" ca="1" si="40"/>
        <v>3.6250000000000009</v>
      </c>
      <c r="R233" s="57">
        <f t="shared" ca="1" si="41"/>
        <v>51.333333333333421</v>
      </c>
      <c r="S233" s="58" t="str">
        <f t="shared" ca="1" si="35"/>
        <v>-1145:00</v>
      </c>
      <c r="T233" s="4" t="str">
        <f t="shared" ca="1" si="36"/>
        <v/>
      </c>
      <c r="U233" s="4" t="str">
        <f t="shared" ca="1" si="37"/>
        <v>X</v>
      </c>
      <c r="V233" s="4" t="str">
        <f t="shared" ca="1" si="38"/>
        <v/>
      </c>
      <c r="X233" s="4" t="str">
        <f t="shared" si="33"/>
        <v>Sun</v>
      </c>
      <c r="Z233" s="4" t="str">
        <f t="shared" si="39"/>
        <v>Aug 2019</v>
      </c>
    </row>
    <row r="234" spans="1:26" x14ac:dyDescent="0.25">
      <c r="A234" s="25"/>
      <c r="B234" s="8">
        <f>IF(B233="", "", IF(B233+1&gt;'Intro &amp; Setup'!$AG$18, "", B233+1))</f>
        <v>43689</v>
      </c>
      <c r="C234" s="27"/>
      <c r="D234" s="82"/>
      <c r="E234" s="83"/>
      <c r="F234" s="84"/>
      <c r="G234" s="25"/>
      <c r="H234" s="89"/>
      <c r="I234" s="25"/>
      <c r="J234" s="19"/>
      <c r="K234" s="25"/>
      <c r="L234" s="22" t="str">
        <f t="shared" si="34"/>
        <v/>
      </c>
      <c r="M234" s="25"/>
      <c r="N234" s="64">
        <f ca="1">IF($U234="", "", IF($H234=$S$3, 0, IFERROR(INDEX('Intro &amp; Setup'!$W$24:$W$31, MATCH($X234, 'Intro &amp; Setup'!$BM$20:$BM$27, 0)), "")))</f>
        <v>0.33333333333333331</v>
      </c>
      <c r="O234" s="25"/>
      <c r="Q234" s="56">
        <f t="shared" ca="1" si="40"/>
        <v>3.6250000000000009</v>
      </c>
      <c r="R234" s="57">
        <f t="shared" ca="1" si="41"/>
        <v>51.666666666666757</v>
      </c>
      <c r="S234" s="58" t="str">
        <f t="shared" ca="1" si="35"/>
        <v>-1153:00</v>
      </c>
      <c r="T234" s="4" t="str">
        <f t="shared" ca="1" si="36"/>
        <v/>
      </c>
      <c r="U234" s="4" t="str">
        <f t="shared" ca="1" si="37"/>
        <v>X</v>
      </c>
      <c r="V234" s="4" t="str">
        <f t="shared" ca="1" si="38"/>
        <v>X</v>
      </c>
      <c r="X234" s="4" t="str">
        <f t="shared" si="33"/>
        <v>Mon</v>
      </c>
      <c r="Z234" s="4" t="str">
        <f t="shared" si="39"/>
        <v>Aug 2019</v>
      </c>
    </row>
    <row r="235" spans="1:26" x14ac:dyDescent="0.25">
      <c r="A235" s="25"/>
      <c r="B235" s="8">
        <f>IF(B234="", "", IF(B234+1&gt;'Intro &amp; Setup'!$AG$18, "", B234+1))</f>
        <v>43690</v>
      </c>
      <c r="C235" s="27"/>
      <c r="D235" s="82"/>
      <c r="E235" s="83"/>
      <c r="F235" s="84"/>
      <c r="G235" s="25"/>
      <c r="H235" s="89"/>
      <c r="I235" s="25"/>
      <c r="J235" s="19"/>
      <c r="K235" s="25"/>
      <c r="L235" s="22" t="str">
        <f t="shared" si="34"/>
        <v/>
      </c>
      <c r="M235" s="25"/>
      <c r="N235" s="64">
        <f ca="1">IF($U235="", "", IF($H235=$S$3, 0, IFERROR(INDEX('Intro &amp; Setup'!$W$24:$W$31, MATCH($X235, 'Intro &amp; Setup'!$BM$20:$BM$27, 0)), "")))</f>
        <v>0.33333333333333331</v>
      </c>
      <c r="O235" s="25"/>
      <c r="Q235" s="56">
        <f t="shared" ca="1" si="40"/>
        <v>3.6250000000000009</v>
      </c>
      <c r="R235" s="57">
        <f t="shared" ca="1" si="41"/>
        <v>52.000000000000092</v>
      </c>
      <c r="S235" s="58" t="str">
        <f t="shared" ca="1" si="35"/>
        <v>-1161:00</v>
      </c>
      <c r="T235" s="4" t="str">
        <f t="shared" ca="1" si="36"/>
        <v/>
      </c>
      <c r="U235" s="4" t="str">
        <f t="shared" ca="1" si="37"/>
        <v>X</v>
      </c>
      <c r="V235" s="4" t="str">
        <f t="shared" ca="1" si="38"/>
        <v>X</v>
      </c>
      <c r="X235" s="4" t="str">
        <f t="shared" si="33"/>
        <v>Tue</v>
      </c>
      <c r="Z235" s="4" t="str">
        <f t="shared" si="39"/>
        <v>Aug 2019</v>
      </c>
    </row>
    <row r="236" spans="1:26" x14ac:dyDescent="0.25">
      <c r="A236" s="25"/>
      <c r="B236" s="8">
        <f>IF(B235="", "", IF(B235+1&gt;'Intro &amp; Setup'!$AG$18, "", B235+1))</f>
        <v>43691</v>
      </c>
      <c r="C236" s="27"/>
      <c r="D236" s="82"/>
      <c r="E236" s="83"/>
      <c r="F236" s="84"/>
      <c r="G236" s="25"/>
      <c r="H236" s="89"/>
      <c r="I236" s="25"/>
      <c r="J236" s="19"/>
      <c r="K236" s="25"/>
      <c r="L236" s="22" t="str">
        <f t="shared" si="34"/>
        <v/>
      </c>
      <c r="M236" s="25"/>
      <c r="N236" s="64">
        <f ca="1">IF($U236="", "", IF($H236=$S$3, 0, IFERROR(INDEX('Intro &amp; Setup'!$W$24:$W$31, MATCH($X236, 'Intro &amp; Setup'!$BM$20:$BM$27, 0)), "")))</f>
        <v>0.33333333333333331</v>
      </c>
      <c r="O236" s="25"/>
      <c r="Q236" s="56">
        <f t="shared" ca="1" si="40"/>
        <v>3.6250000000000009</v>
      </c>
      <c r="R236" s="57">
        <f t="shared" ca="1" si="41"/>
        <v>52.333333333333428</v>
      </c>
      <c r="S236" s="58" t="str">
        <f t="shared" ca="1" si="35"/>
        <v>-1169:00</v>
      </c>
      <c r="T236" s="4" t="str">
        <f t="shared" ca="1" si="36"/>
        <v/>
      </c>
      <c r="U236" s="4" t="str">
        <f t="shared" ca="1" si="37"/>
        <v>X</v>
      </c>
      <c r="V236" s="4" t="str">
        <f t="shared" ca="1" si="38"/>
        <v>X</v>
      </c>
      <c r="X236" s="4" t="str">
        <f t="shared" si="33"/>
        <v>Wed</v>
      </c>
      <c r="Z236" s="4" t="str">
        <f t="shared" si="39"/>
        <v>Aug 2019</v>
      </c>
    </row>
    <row r="237" spans="1:26" x14ac:dyDescent="0.25">
      <c r="A237" s="25"/>
      <c r="B237" s="8">
        <f>IF(B236="", "", IF(B236+1&gt;'Intro &amp; Setup'!$AG$18, "", B236+1))</f>
        <v>43692</v>
      </c>
      <c r="C237" s="27"/>
      <c r="D237" s="82"/>
      <c r="E237" s="83"/>
      <c r="F237" s="84"/>
      <c r="G237" s="25"/>
      <c r="H237" s="89"/>
      <c r="I237" s="25"/>
      <c r="J237" s="19"/>
      <c r="K237" s="25"/>
      <c r="L237" s="22" t="str">
        <f t="shared" si="34"/>
        <v/>
      </c>
      <c r="M237" s="25"/>
      <c r="N237" s="64">
        <f ca="1">IF($U237="", "", IF($H237=$S$3, 0, IFERROR(INDEX('Intro &amp; Setup'!$W$24:$W$31, MATCH($X237, 'Intro &amp; Setup'!$BM$20:$BM$27, 0)), "")))</f>
        <v>0.33333333333333331</v>
      </c>
      <c r="O237" s="25"/>
      <c r="Q237" s="56">
        <f t="shared" ca="1" si="40"/>
        <v>3.6250000000000009</v>
      </c>
      <c r="R237" s="57">
        <f t="shared" ca="1" si="41"/>
        <v>52.666666666666764</v>
      </c>
      <c r="S237" s="58" t="str">
        <f t="shared" ca="1" si="35"/>
        <v>-1177:00</v>
      </c>
      <c r="T237" s="4" t="str">
        <f t="shared" ca="1" si="36"/>
        <v/>
      </c>
      <c r="U237" s="4" t="str">
        <f t="shared" ca="1" si="37"/>
        <v>X</v>
      </c>
      <c r="V237" s="4" t="str">
        <f t="shared" ca="1" si="38"/>
        <v>X</v>
      </c>
      <c r="X237" s="4" t="str">
        <f t="shared" si="33"/>
        <v>Thu</v>
      </c>
      <c r="Z237" s="4" t="str">
        <f t="shared" si="39"/>
        <v>Aug 2019</v>
      </c>
    </row>
    <row r="238" spans="1:26" x14ac:dyDescent="0.25">
      <c r="A238" s="25"/>
      <c r="B238" s="8">
        <f>IF(B237="", "", IF(B237+1&gt;'Intro &amp; Setup'!$AG$18, "", B237+1))</f>
        <v>43693</v>
      </c>
      <c r="C238" s="27"/>
      <c r="D238" s="82"/>
      <c r="E238" s="83"/>
      <c r="F238" s="84"/>
      <c r="G238" s="25"/>
      <c r="H238" s="89"/>
      <c r="I238" s="25"/>
      <c r="J238" s="19"/>
      <c r="K238" s="25"/>
      <c r="L238" s="22" t="str">
        <f t="shared" si="34"/>
        <v/>
      </c>
      <c r="M238" s="25"/>
      <c r="N238" s="64">
        <f ca="1">IF($U238="", "", IF($H238=$S$3, 0, IFERROR(INDEX('Intro &amp; Setup'!$W$24:$W$31, MATCH($X238, 'Intro &amp; Setup'!$BM$20:$BM$27, 0)), "")))</f>
        <v>0.33333333333333331</v>
      </c>
      <c r="O238" s="25"/>
      <c r="Q238" s="56">
        <f t="shared" ca="1" si="40"/>
        <v>3.6250000000000009</v>
      </c>
      <c r="R238" s="57">
        <f t="shared" ca="1" si="41"/>
        <v>53.000000000000099</v>
      </c>
      <c r="S238" s="58" t="str">
        <f t="shared" ca="1" si="35"/>
        <v>-1185:00</v>
      </c>
      <c r="T238" s="4" t="str">
        <f t="shared" ca="1" si="36"/>
        <v/>
      </c>
      <c r="U238" s="4" t="str">
        <f t="shared" ca="1" si="37"/>
        <v>X</v>
      </c>
      <c r="V238" s="4" t="str">
        <f t="shared" ca="1" si="38"/>
        <v>X</v>
      </c>
      <c r="X238" s="4" t="str">
        <f t="shared" si="33"/>
        <v>Fri</v>
      </c>
      <c r="Z238" s="4" t="str">
        <f t="shared" si="39"/>
        <v>Aug 2019</v>
      </c>
    </row>
    <row r="239" spans="1:26" x14ac:dyDescent="0.25">
      <c r="A239" s="25"/>
      <c r="B239" s="8">
        <f>IF(B238="", "", IF(B238+1&gt;'Intro &amp; Setup'!$AG$18, "", B238+1))</f>
        <v>43694</v>
      </c>
      <c r="C239" s="27"/>
      <c r="D239" s="82"/>
      <c r="E239" s="83"/>
      <c r="F239" s="84"/>
      <c r="G239" s="25"/>
      <c r="H239" s="89"/>
      <c r="I239" s="25"/>
      <c r="J239" s="19"/>
      <c r="K239" s="25"/>
      <c r="L239" s="22" t="str">
        <f t="shared" si="34"/>
        <v/>
      </c>
      <c r="M239" s="25"/>
      <c r="N239" s="64">
        <f ca="1">IF($U239="", "", IF($H239=$S$3, 0, IFERROR(INDEX('Intro &amp; Setup'!$W$24:$W$31, MATCH($X239, 'Intro &amp; Setup'!$BM$20:$BM$27, 0)), "")))</f>
        <v>0</v>
      </c>
      <c r="O239" s="25"/>
      <c r="Q239" s="56">
        <f t="shared" ca="1" si="40"/>
        <v>3.6250000000000009</v>
      </c>
      <c r="R239" s="57">
        <f t="shared" ca="1" si="41"/>
        <v>53.000000000000099</v>
      </c>
      <c r="S239" s="58" t="str">
        <f t="shared" ca="1" si="35"/>
        <v>-1185:00</v>
      </c>
      <c r="T239" s="4" t="str">
        <f t="shared" ca="1" si="36"/>
        <v/>
      </c>
      <c r="U239" s="4" t="str">
        <f t="shared" ca="1" si="37"/>
        <v>X</v>
      </c>
      <c r="V239" s="4" t="str">
        <f t="shared" ca="1" si="38"/>
        <v/>
      </c>
      <c r="X239" s="4" t="str">
        <f t="shared" si="33"/>
        <v>Sat</v>
      </c>
      <c r="Z239" s="4" t="str">
        <f t="shared" si="39"/>
        <v>Aug 2019</v>
      </c>
    </row>
    <row r="240" spans="1:26" x14ac:dyDescent="0.25">
      <c r="A240" s="25"/>
      <c r="B240" s="8">
        <f>IF(B239="", "", IF(B239+1&gt;'Intro &amp; Setup'!$AG$18, "", B239+1))</f>
        <v>43695</v>
      </c>
      <c r="C240" s="27"/>
      <c r="D240" s="82"/>
      <c r="E240" s="83"/>
      <c r="F240" s="84"/>
      <c r="G240" s="25"/>
      <c r="H240" s="89"/>
      <c r="I240" s="25"/>
      <c r="J240" s="19"/>
      <c r="K240" s="25"/>
      <c r="L240" s="22" t="str">
        <f t="shared" si="34"/>
        <v/>
      </c>
      <c r="M240" s="25"/>
      <c r="N240" s="64">
        <f ca="1">IF($U240="", "", IF($H240=$S$3, 0, IFERROR(INDEX('Intro &amp; Setup'!$W$24:$W$31, MATCH($X240, 'Intro &amp; Setup'!$BM$20:$BM$27, 0)), "")))</f>
        <v>0</v>
      </c>
      <c r="O240" s="25"/>
      <c r="Q240" s="56">
        <f t="shared" ca="1" si="40"/>
        <v>3.6250000000000009</v>
      </c>
      <c r="R240" s="57">
        <f t="shared" ca="1" si="41"/>
        <v>53.000000000000099</v>
      </c>
      <c r="S240" s="58" t="str">
        <f t="shared" ca="1" si="35"/>
        <v>-1185:00</v>
      </c>
      <c r="T240" s="4" t="str">
        <f t="shared" ca="1" si="36"/>
        <v/>
      </c>
      <c r="U240" s="4" t="str">
        <f t="shared" ca="1" si="37"/>
        <v>X</v>
      </c>
      <c r="V240" s="4" t="str">
        <f t="shared" ca="1" si="38"/>
        <v/>
      </c>
      <c r="X240" s="4" t="str">
        <f t="shared" si="33"/>
        <v>Sun</v>
      </c>
      <c r="Z240" s="4" t="str">
        <f t="shared" si="39"/>
        <v>Aug 2019</v>
      </c>
    </row>
    <row r="241" spans="1:26" x14ac:dyDescent="0.25">
      <c r="A241" s="25"/>
      <c r="B241" s="8">
        <f>IF(B240="", "", IF(B240+1&gt;'Intro &amp; Setup'!$AG$18, "", B240+1))</f>
        <v>43696</v>
      </c>
      <c r="C241" s="27"/>
      <c r="D241" s="82"/>
      <c r="E241" s="83"/>
      <c r="F241" s="84"/>
      <c r="G241" s="25"/>
      <c r="H241" s="89"/>
      <c r="I241" s="25"/>
      <c r="J241" s="19"/>
      <c r="K241" s="25"/>
      <c r="L241" s="22" t="str">
        <f t="shared" si="34"/>
        <v/>
      </c>
      <c r="M241" s="25"/>
      <c r="N241" s="64">
        <f ca="1">IF($U241="", "", IF($H241=$S$3, 0, IFERROR(INDEX('Intro &amp; Setup'!$W$24:$W$31, MATCH($X241, 'Intro &amp; Setup'!$BM$20:$BM$27, 0)), "")))</f>
        <v>0.33333333333333331</v>
      </c>
      <c r="O241" s="25"/>
      <c r="Q241" s="56">
        <f t="shared" ca="1" si="40"/>
        <v>3.6250000000000009</v>
      </c>
      <c r="R241" s="57">
        <f t="shared" ca="1" si="41"/>
        <v>53.333333333333435</v>
      </c>
      <c r="S241" s="58" t="str">
        <f t="shared" ca="1" si="35"/>
        <v>-1193:00</v>
      </c>
      <c r="T241" s="4" t="str">
        <f t="shared" ca="1" si="36"/>
        <v/>
      </c>
      <c r="U241" s="4" t="str">
        <f t="shared" ca="1" si="37"/>
        <v>X</v>
      </c>
      <c r="V241" s="4" t="str">
        <f t="shared" ca="1" si="38"/>
        <v>X</v>
      </c>
      <c r="X241" s="4" t="str">
        <f t="shared" si="33"/>
        <v>Mon</v>
      </c>
      <c r="Z241" s="4" t="str">
        <f t="shared" si="39"/>
        <v>Aug 2019</v>
      </c>
    </row>
    <row r="242" spans="1:26" x14ac:dyDescent="0.25">
      <c r="A242" s="25"/>
      <c r="B242" s="8">
        <f>IF(B241="", "", IF(B241+1&gt;'Intro &amp; Setup'!$AG$18, "", B241+1))</f>
        <v>43697</v>
      </c>
      <c r="C242" s="27"/>
      <c r="D242" s="82"/>
      <c r="E242" s="83"/>
      <c r="F242" s="84"/>
      <c r="G242" s="25"/>
      <c r="H242" s="89"/>
      <c r="I242" s="25"/>
      <c r="J242" s="19"/>
      <c r="K242" s="25"/>
      <c r="L242" s="22" t="str">
        <f t="shared" si="34"/>
        <v/>
      </c>
      <c r="M242" s="25"/>
      <c r="N242" s="64">
        <f ca="1">IF($U242="", "", IF($H242=$S$3, 0, IFERROR(INDEX('Intro &amp; Setup'!$W$24:$W$31, MATCH($X242, 'Intro &amp; Setup'!$BM$20:$BM$27, 0)), "")))</f>
        <v>0.33333333333333331</v>
      </c>
      <c r="O242" s="25"/>
      <c r="Q242" s="56">
        <f t="shared" ca="1" si="40"/>
        <v>3.6250000000000009</v>
      </c>
      <c r="R242" s="57">
        <f t="shared" ca="1" si="41"/>
        <v>53.666666666666771</v>
      </c>
      <c r="S242" s="58" t="str">
        <f t="shared" ca="1" si="35"/>
        <v>-1201:00</v>
      </c>
      <c r="T242" s="4" t="str">
        <f t="shared" ca="1" si="36"/>
        <v/>
      </c>
      <c r="U242" s="4" t="str">
        <f t="shared" ca="1" si="37"/>
        <v>X</v>
      </c>
      <c r="V242" s="4" t="str">
        <f t="shared" ca="1" si="38"/>
        <v>X</v>
      </c>
      <c r="X242" s="4" t="str">
        <f t="shared" si="33"/>
        <v>Tue</v>
      </c>
      <c r="Z242" s="4" t="str">
        <f t="shared" si="39"/>
        <v>Aug 2019</v>
      </c>
    </row>
    <row r="243" spans="1:26" x14ac:dyDescent="0.25">
      <c r="A243" s="25"/>
      <c r="B243" s="8">
        <f>IF(B242="", "", IF(B242+1&gt;'Intro &amp; Setup'!$AG$18, "", B242+1))</f>
        <v>43698</v>
      </c>
      <c r="C243" s="27"/>
      <c r="D243" s="82"/>
      <c r="E243" s="83"/>
      <c r="F243" s="84"/>
      <c r="G243" s="25"/>
      <c r="H243" s="89"/>
      <c r="I243" s="25"/>
      <c r="J243" s="19"/>
      <c r="K243" s="25"/>
      <c r="L243" s="22" t="str">
        <f t="shared" si="34"/>
        <v/>
      </c>
      <c r="M243" s="25"/>
      <c r="N243" s="64">
        <f ca="1">IF($U243="", "", IF($H243=$S$3, 0, IFERROR(INDEX('Intro &amp; Setup'!$W$24:$W$31, MATCH($X243, 'Intro &amp; Setup'!$BM$20:$BM$27, 0)), "")))</f>
        <v>0.33333333333333331</v>
      </c>
      <c r="O243" s="25"/>
      <c r="Q243" s="56">
        <f t="shared" ca="1" si="40"/>
        <v>3.6250000000000009</v>
      </c>
      <c r="R243" s="57">
        <f t="shared" ca="1" si="41"/>
        <v>54.000000000000107</v>
      </c>
      <c r="S243" s="58" t="str">
        <f t="shared" ca="1" si="35"/>
        <v>-1209:00</v>
      </c>
      <c r="T243" s="4" t="str">
        <f t="shared" ca="1" si="36"/>
        <v/>
      </c>
      <c r="U243" s="4" t="str">
        <f t="shared" ca="1" si="37"/>
        <v>X</v>
      </c>
      <c r="V243" s="4" t="str">
        <f t="shared" ca="1" si="38"/>
        <v>X</v>
      </c>
      <c r="X243" s="4" t="str">
        <f t="shared" si="33"/>
        <v>Wed</v>
      </c>
      <c r="Z243" s="4" t="str">
        <f t="shared" si="39"/>
        <v>Aug 2019</v>
      </c>
    </row>
    <row r="244" spans="1:26" x14ac:dyDescent="0.25">
      <c r="A244" s="25"/>
      <c r="B244" s="8">
        <f>IF(B243="", "", IF(B243+1&gt;'Intro &amp; Setup'!$AG$18, "", B243+1))</f>
        <v>43699</v>
      </c>
      <c r="C244" s="27"/>
      <c r="D244" s="82"/>
      <c r="E244" s="83"/>
      <c r="F244" s="84"/>
      <c r="G244" s="25"/>
      <c r="H244" s="89"/>
      <c r="I244" s="25"/>
      <c r="J244" s="19"/>
      <c r="K244" s="25"/>
      <c r="L244" s="22" t="str">
        <f t="shared" si="34"/>
        <v/>
      </c>
      <c r="M244" s="25"/>
      <c r="N244" s="64">
        <f ca="1">IF($U244="", "", IF($H244=$S$3, 0, IFERROR(INDEX('Intro &amp; Setup'!$W$24:$W$31, MATCH($X244, 'Intro &amp; Setup'!$BM$20:$BM$27, 0)), "")))</f>
        <v>0.33333333333333331</v>
      </c>
      <c r="O244" s="25"/>
      <c r="Q244" s="56">
        <f t="shared" ca="1" si="40"/>
        <v>3.6250000000000009</v>
      </c>
      <c r="R244" s="57">
        <f t="shared" ca="1" si="41"/>
        <v>54.333333333333442</v>
      </c>
      <c r="S244" s="58" t="str">
        <f t="shared" ca="1" si="35"/>
        <v>-1217:00</v>
      </c>
      <c r="T244" s="4" t="str">
        <f t="shared" ca="1" si="36"/>
        <v/>
      </c>
      <c r="U244" s="4" t="str">
        <f t="shared" ca="1" si="37"/>
        <v>X</v>
      </c>
      <c r="V244" s="4" t="str">
        <f t="shared" ca="1" si="38"/>
        <v>X</v>
      </c>
      <c r="X244" s="4" t="str">
        <f t="shared" si="33"/>
        <v>Thu</v>
      </c>
      <c r="Z244" s="4" t="str">
        <f t="shared" si="39"/>
        <v>Aug 2019</v>
      </c>
    </row>
    <row r="245" spans="1:26" x14ac:dyDescent="0.25">
      <c r="A245" s="25"/>
      <c r="B245" s="8">
        <f>IF(B244="", "", IF(B244+1&gt;'Intro &amp; Setup'!$AG$18, "", B244+1))</f>
        <v>43700</v>
      </c>
      <c r="C245" s="27"/>
      <c r="D245" s="82"/>
      <c r="E245" s="83"/>
      <c r="F245" s="84"/>
      <c r="G245" s="25"/>
      <c r="H245" s="89"/>
      <c r="I245" s="25"/>
      <c r="J245" s="19"/>
      <c r="K245" s="25"/>
      <c r="L245" s="22" t="str">
        <f t="shared" si="34"/>
        <v/>
      </c>
      <c r="M245" s="25"/>
      <c r="N245" s="64">
        <f ca="1">IF($U245="", "", IF($H245=$S$3, 0, IFERROR(INDEX('Intro &amp; Setup'!$W$24:$W$31, MATCH($X245, 'Intro &amp; Setup'!$BM$20:$BM$27, 0)), "")))</f>
        <v>0.33333333333333331</v>
      </c>
      <c r="O245" s="25"/>
      <c r="Q245" s="56">
        <f t="shared" ca="1" si="40"/>
        <v>3.6250000000000009</v>
      </c>
      <c r="R245" s="57">
        <f t="shared" ca="1" si="41"/>
        <v>54.666666666666778</v>
      </c>
      <c r="S245" s="58" t="str">
        <f t="shared" ca="1" si="35"/>
        <v>-1225:00</v>
      </c>
      <c r="T245" s="4" t="str">
        <f t="shared" ca="1" si="36"/>
        <v/>
      </c>
      <c r="U245" s="4" t="str">
        <f t="shared" ca="1" si="37"/>
        <v>X</v>
      </c>
      <c r="V245" s="4" t="str">
        <f t="shared" ca="1" si="38"/>
        <v>X</v>
      </c>
      <c r="X245" s="4" t="str">
        <f t="shared" si="33"/>
        <v>Fri</v>
      </c>
      <c r="Z245" s="4" t="str">
        <f t="shared" si="39"/>
        <v>Aug 2019</v>
      </c>
    </row>
    <row r="246" spans="1:26" x14ac:dyDescent="0.25">
      <c r="A246" s="25"/>
      <c r="B246" s="8">
        <f>IF(B245="", "", IF(B245+1&gt;'Intro &amp; Setup'!$AG$18, "", B245+1))</f>
        <v>43701</v>
      </c>
      <c r="C246" s="27"/>
      <c r="D246" s="82"/>
      <c r="E246" s="83"/>
      <c r="F246" s="84"/>
      <c r="G246" s="25"/>
      <c r="H246" s="89"/>
      <c r="I246" s="25"/>
      <c r="J246" s="19"/>
      <c r="K246" s="25"/>
      <c r="L246" s="22" t="str">
        <f t="shared" si="34"/>
        <v/>
      </c>
      <c r="M246" s="25"/>
      <c r="N246" s="64">
        <f ca="1">IF($U246="", "", IF($H246=$S$3, 0, IFERROR(INDEX('Intro &amp; Setup'!$W$24:$W$31, MATCH($X246, 'Intro &amp; Setup'!$BM$20:$BM$27, 0)), "")))</f>
        <v>0</v>
      </c>
      <c r="O246" s="25"/>
      <c r="Q246" s="56">
        <f t="shared" ca="1" si="40"/>
        <v>3.6250000000000009</v>
      </c>
      <c r="R246" s="57">
        <f t="shared" ca="1" si="41"/>
        <v>54.666666666666778</v>
      </c>
      <c r="S246" s="58" t="str">
        <f t="shared" ca="1" si="35"/>
        <v>-1225:00</v>
      </c>
      <c r="T246" s="4" t="str">
        <f t="shared" ca="1" si="36"/>
        <v/>
      </c>
      <c r="U246" s="4" t="str">
        <f t="shared" ca="1" si="37"/>
        <v>X</v>
      </c>
      <c r="V246" s="4" t="str">
        <f t="shared" ca="1" si="38"/>
        <v/>
      </c>
      <c r="X246" s="4" t="str">
        <f t="shared" si="33"/>
        <v>Sat</v>
      </c>
      <c r="Z246" s="4" t="str">
        <f t="shared" si="39"/>
        <v>Aug 2019</v>
      </c>
    </row>
    <row r="247" spans="1:26" x14ac:dyDescent="0.25">
      <c r="A247" s="25"/>
      <c r="B247" s="8">
        <f>IF(B246="", "", IF(B246+1&gt;'Intro &amp; Setup'!$AG$18, "", B246+1))</f>
        <v>43702</v>
      </c>
      <c r="C247" s="27"/>
      <c r="D247" s="82"/>
      <c r="E247" s="83"/>
      <c r="F247" s="84"/>
      <c r="G247" s="25"/>
      <c r="H247" s="89"/>
      <c r="I247" s="25"/>
      <c r="J247" s="19"/>
      <c r="K247" s="25"/>
      <c r="L247" s="22" t="str">
        <f t="shared" si="34"/>
        <v/>
      </c>
      <c r="M247" s="25"/>
      <c r="N247" s="64">
        <f ca="1">IF($U247="", "", IF($H247=$S$3, 0, IFERROR(INDEX('Intro &amp; Setup'!$W$24:$W$31, MATCH($X247, 'Intro &amp; Setup'!$BM$20:$BM$27, 0)), "")))</f>
        <v>0</v>
      </c>
      <c r="O247" s="25"/>
      <c r="Q247" s="56">
        <f t="shared" ca="1" si="40"/>
        <v>3.6250000000000009</v>
      </c>
      <c r="R247" s="57">
        <f t="shared" ca="1" si="41"/>
        <v>54.666666666666778</v>
      </c>
      <c r="S247" s="58" t="str">
        <f t="shared" ca="1" si="35"/>
        <v>-1225:00</v>
      </c>
      <c r="T247" s="4" t="str">
        <f t="shared" ca="1" si="36"/>
        <v/>
      </c>
      <c r="U247" s="4" t="str">
        <f t="shared" ca="1" si="37"/>
        <v>X</v>
      </c>
      <c r="V247" s="4" t="str">
        <f t="shared" ca="1" si="38"/>
        <v/>
      </c>
      <c r="X247" s="4" t="str">
        <f t="shared" si="33"/>
        <v>Sun</v>
      </c>
      <c r="Z247" s="4" t="str">
        <f t="shared" si="39"/>
        <v>Aug 2019</v>
      </c>
    </row>
    <row r="248" spans="1:26" x14ac:dyDescent="0.25">
      <c r="A248" s="25"/>
      <c r="B248" s="8">
        <f>IF(B247="", "", IF(B247+1&gt;'Intro &amp; Setup'!$AG$18, "", B247+1))</f>
        <v>43703</v>
      </c>
      <c r="C248" s="27"/>
      <c r="D248" s="82"/>
      <c r="E248" s="83"/>
      <c r="F248" s="84"/>
      <c r="G248" s="25"/>
      <c r="H248" s="89"/>
      <c r="I248" s="25"/>
      <c r="J248" s="19"/>
      <c r="K248" s="25"/>
      <c r="L248" s="22" t="str">
        <f t="shared" si="34"/>
        <v/>
      </c>
      <c r="M248" s="25"/>
      <c r="N248" s="64">
        <f ca="1">IF($U248="", "", IF($H248=$S$3, 0, IFERROR(INDEX('Intro &amp; Setup'!$W$24:$W$31, MATCH($X248, 'Intro &amp; Setup'!$BM$20:$BM$27, 0)), "")))</f>
        <v>0</v>
      </c>
      <c r="O248" s="25"/>
      <c r="Q248" s="56">
        <f t="shared" ca="1" si="40"/>
        <v>3.6250000000000009</v>
      </c>
      <c r="R248" s="57">
        <f t="shared" ca="1" si="41"/>
        <v>54.666666666666778</v>
      </c>
      <c r="S248" s="58" t="str">
        <f t="shared" ca="1" si="35"/>
        <v>-1225:00</v>
      </c>
      <c r="T248" s="4" t="str">
        <f t="shared" ca="1" si="36"/>
        <v/>
      </c>
      <c r="U248" s="4" t="str">
        <f t="shared" ca="1" si="37"/>
        <v>X</v>
      </c>
      <c r="V248" s="4" t="str">
        <f t="shared" ca="1" si="38"/>
        <v/>
      </c>
      <c r="X248" s="4" t="str">
        <f t="shared" si="33"/>
        <v>BH</v>
      </c>
      <c r="Z248" s="4" t="str">
        <f t="shared" si="39"/>
        <v>Aug 2019</v>
      </c>
    </row>
    <row r="249" spans="1:26" x14ac:dyDescent="0.25">
      <c r="A249" s="25"/>
      <c r="B249" s="8">
        <f>IF(B248="", "", IF(B248+1&gt;'Intro &amp; Setup'!$AG$18, "", B248+1))</f>
        <v>43704</v>
      </c>
      <c r="C249" s="27"/>
      <c r="D249" s="82"/>
      <c r="E249" s="83"/>
      <c r="F249" s="84"/>
      <c r="G249" s="25"/>
      <c r="H249" s="89"/>
      <c r="I249" s="25"/>
      <c r="J249" s="19"/>
      <c r="K249" s="25"/>
      <c r="L249" s="22" t="str">
        <f t="shared" si="34"/>
        <v/>
      </c>
      <c r="M249" s="25"/>
      <c r="N249" s="64">
        <f ca="1">IF($U249="", "", IF($H249=$S$3, 0, IFERROR(INDEX('Intro &amp; Setup'!$W$24:$W$31, MATCH($X249, 'Intro &amp; Setup'!$BM$20:$BM$27, 0)), "")))</f>
        <v>0.33333333333333331</v>
      </c>
      <c r="O249" s="25"/>
      <c r="Q249" s="56">
        <f t="shared" ca="1" si="40"/>
        <v>3.6250000000000009</v>
      </c>
      <c r="R249" s="57">
        <f t="shared" ca="1" si="41"/>
        <v>55.000000000000114</v>
      </c>
      <c r="S249" s="58" t="str">
        <f t="shared" ca="1" si="35"/>
        <v>-1233:00</v>
      </c>
      <c r="T249" s="4" t="str">
        <f t="shared" ca="1" si="36"/>
        <v/>
      </c>
      <c r="U249" s="4" t="str">
        <f t="shared" ca="1" si="37"/>
        <v>X</v>
      </c>
      <c r="V249" s="4" t="str">
        <f t="shared" ca="1" si="38"/>
        <v>X</v>
      </c>
      <c r="X249" s="4" t="str">
        <f t="shared" si="33"/>
        <v>Tue</v>
      </c>
      <c r="Z249" s="4" t="str">
        <f t="shared" si="39"/>
        <v>Aug 2019</v>
      </c>
    </row>
    <row r="250" spans="1:26" x14ac:dyDescent="0.25">
      <c r="A250" s="25"/>
      <c r="B250" s="8">
        <f>IF(B249="", "", IF(B249+1&gt;'Intro &amp; Setup'!$AG$18, "", B249+1))</f>
        <v>43705</v>
      </c>
      <c r="C250" s="27"/>
      <c r="D250" s="82"/>
      <c r="E250" s="83"/>
      <c r="F250" s="84"/>
      <c r="G250" s="25"/>
      <c r="H250" s="89"/>
      <c r="I250" s="25"/>
      <c r="J250" s="19"/>
      <c r="K250" s="25"/>
      <c r="L250" s="22" t="str">
        <f t="shared" si="34"/>
        <v/>
      </c>
      <c r="M250" s="25"/>
      <c r="N250" s="64">
        <f ca="1">IF($U250="", "", IF($H250=$S$3, 0, IFERROR(INDEX('Intro &amp; Setup'!$W$24:$W$31, MATCH($X250, 'Intro &amp; Setup'!$BM$20:$BM$27, 0)), "")))</f>
        <v>0.33333333333333331</v>
      </c>
      <c r="O250" s="25"/>
      <c r="Q250" s="56">
        <f t="shared" ca="1" si="40"/>
        <v>3.6250000000000009</v>
      </c>
      <c r="R250" s="57">
        <f t="shared" ca="1" si="41"/>
        <v>55.333333333333449</v>
      </c>
      <c r="S250" s="58" t="str">
        <f t="shared" ca="1" si="35"/>
        <v>-1241:00</v>
      </c>
      <c r="T250" s="4" t="str">
        <f t="shared" ca="1" si="36"/>
        <v/>
      </c>
      <c r="U250" s="4" t="str">
        <f t="shared" ca="1" si="37"/>
        <v>X</v>
      </c>
      <c r="V250" s="4" t="str">
        <f t="shared" ca="1" si="38"/>
        <v>X</v>
      </c>
      <c r="X250" s="4" t="str">
        <f t="shared" si="33"/>
        <v>Wed</v>
      </c>
      <c r="Z250" s="4" t="str">
        <f t="shared" si="39"/>
        <v>Aug 2019</v>
      </c>
    </row>
    <row r="251" spans="1:26" x14ac:dyDescent="0.25">
      <c r="A251" s="25"/>
      <c r="B251" s="8">
        <f>IF(B250="", "", IF(B250+1&gt;'Intro &amp; Setup'!$AG$18, "", B250+1))</f>
        <v>43706</v>
      </c>
      <c r="C251" s="27"/>
      <c r="D251" s="82"/>
      <c r="E251" s="83"/>
      <c r="F251" s="84"/>
      <c r="G251" s="25"/>
      <c r="H251" s="89"/>
      <c r="I251" s="25"/>
      <c r="J251" s="19"/>
      <c r="K251" s="25"/>
      <c r="L251" s="22" t="str">
        <f t="shared" si="34"/>
        <v/>
      </c>
      <c r="M251" s="25"/>
      <c r="N251" s="64">
        <f ca="1">IF($U251="", "", IF($H251=$S$3, 0, IFERROR(INDEX('Intro &amp; Setup'!$W$24:$W$31, MATCH($X251, 'Intro &amp; Setup'!$BM$20:$BM$27, 0)), "")))</f>
        <v>0.33333333333333331</v>
      </c>
      <c r="O251" s="25"/>
      <c r="Q251" s="56">
        <f t="shared" ca="1" si="40"/>
        <v>3.6250000000000009</v>
      </c>
      <c r="R251" s="57">
        <f t="shared" ca="1" si="41"/>
        <v>55.666666666666785</v>
      </c>
      <c r="S251" s="58" t="str">
        <f t="shared" ca="1" si="35"/>
        <v>-1249:00</v>
      </c>
      <c r="T251" s="4" t="str">
        <f t="shared" ca="1" si="36"/>
        <v/>
      </c>
      <c r="U251" s="4" t="str">
        <f t="shared" ca="1" si="37"/>
        <v>X</v>
      </c>
      <c r="V251" s="4" t="str">
        <f t="shared" ca="1" si="38"/>
        <v>X</v>
      </c>
      <c r="X251" s="4" t="str">
        <f t="shared" si="33"/>
        <v>Thu</v>
      </c>
      <c r="Z251" s="4" t="str">
        <f t="shared" si="39"/>
        <v>Aug 2019</v>
      </c>
    </row>
    <row r="252" spans="1:26" x14ac:dyDescent="0.25">
      <c r="A252" s="25"/>
      <c r="B252" s="8">
        <f>IF(B251="", "", IF(B251+1&gt;'Intro &amp; Setup'!$AG$18, "", B251+1))</f>
        <v>43707</v>
      </c>
      <c r="C252" s="27"/>
      <c r="D252" s="82"/>
      <c r="E252" s="83"/>
      <c r="F252" s="84"/>
      <c r="G252" s="25"/>
      <c r="H252" s="89"/>
      <c r="I252" s="25"/>
      <c r="J252" s="19"/>
      <c r="K252" s="25"/>
      <c r="L252" s="22" t="str">
        <f t="shared" si="34"/>
        <v/>
      </c>
      <c r="M252" s="25"/>
      <c r="N252" s="64">
        <f ca="1">IF($U252="", "", IF($H252=$S$3, 0, IFERROR(INDEX('Intro &amp; Setup'!$W$24:$W$31, MATCH($X252, 'Intro &amp; Setup'!$BM$20:$BM$27, 0)), "")))</f>
        <v>0.33333333333333331</v>
      </c>
      <c r="O252" s="25"/>
      <c r="Q252" s="56">
        <f t="shared" ca="1" si="40"/>
        <v>3.6250000000000009</v>
      </c>
      <c r="R252" s="57">
        <f t="shared" ca="1" si="41"/>
        <v>56.000000000000121</v>
      </c>
      <c r="S252" s="58" t="str">
        <f t="shared" ca="1" si="35"/>
        <v>-1257:00</v>
      </c>
      <c r="T252" s="4" t="str">
        <f t="shared" ca="1" si="36"/>
        <v/>
      </c>
      <c r="U252" s="4" t="str">
        <f t="shared" ca="1" si="37"/>
        <v>X</v>
      </c>
      <c r="V252" s="4" t="str">
        <f t="shared" ca="1" si="38"/>
        <v>X</v>
      </c>
      <c r="X252" s="4" t="str">
        <f t="shared" si="33"/>
        <v>Fri</v>
      </c>
      <c r="Z252" s="4" t="str">
        <f t="shared" si="39"/>
        <v>Aug 2019</v>
      </c>
    </row>
    <row r="253" spans="1:26" x14ac:dyDescent="0.25">
      <c r="A253" s="25"/>
      <c r="B253" s="8">
        <f>IF(B252="", "", IF(B252+1&gt;'Intro &amp; Setup'!$AG$18, "", B252+1))</f>
        <v>43708</v>
      </c>
      <c r="C253" s="27"/>
      <c r="D253" s="82"/>
      <c r="E253" s="83"/>
      <c r="F253" s="84"/>
      <c r="G253" s="25"/>
      <c r="H253" s="89"/>
      <c r="I253" s="25"/>
      <c r="J253" s="19"/>
      <c r="K253" s="25"/>
      <c r="L253" s="22" t="str">
        <f t="shared" si="34"/>
        <v/>
      </c>
      <c r="M253" s="25"/>
      <c r="N253" s="64">
        <f ca="1">IF($U253="", "", IF($H253=$S$3, 0, IFERROR(INDEX('Intro &amp; Setup'!$W$24:$W$31, MATCH($X253, 'Intro &amp; Setup'!$BM$20:$BM$27, 0)), "")))</f>
        <v>0</v>
      </c>
      <c r="O253" s="25"/>
      <c r="Q253" s="56">
        <f t="shared" ca="1" si="40"/>
        <v>3.6250000000000009</v>
      </c>
      <c r="R253" s="57">
        <f t="shared" ca="1" si="41"/>
        <v>56.000000000000121</v>
      </c>
      <c r="S253" s="58" t="str">
        <f t="shared" ca="1" si="35"/>
        <v>-1257:00</v>
      </c>
      <c r="T253" s="4" t="str">
        <f t="shared" ca="1" si="36"/>
        <v/>
      </c>
      <c r="U253" s="4" t="str">
        <f t="shared" ca="1" si="37"/>
        <v>X</v>
      </c>
      <c r="V253" s="4" t="str">
        <f t="shared" ca="1" si="38"/>
        <v/>
      </c>
      <c r="X253" s="4" t="str">
        <f t="shared" si="33"/>
        <v>Sat</v>
      </c>
      <c r="Z253" s="4" t="str">
        <f t="shared" si="39"/>
        <v>Aug 2019</v>
      </c>
    </row>
    <row r="254" spans="1:26" x14ac:dyDescent="0.25">
      <c r="A254" s="25"/>
      <c r="B254" s="8">
        <f>IF(B253="", "", IF(B253+1&gt;'Intro &amp; Setup'!$AG$18, "", B253+1))</f>
        <v>43709</v>
      </c>
      <c r="C254" s="27"/>
      <c r="D254" s="82"/>
      <c r="E254" s="83"/>
      <c r="F254" s="84"/>
      <c r="G254" s="25"/>
      <c r="H254" s="89"/>
      <c r="I254" s="25"/>
      <c r="J254" s="19"/>
      <c r="K254" s="25"/>
      <c r="L254" s="22" t="str">
        <f t="shared" si="34"/>
        <v/>
      </c>
      <c r="M254" s="25"/>
      <c r="N254" s="64">
        <f ca="1">IF($U254="", "", IF($H254=$S$3, 0, IFERROR(INDEX('Intro &amp; Setup'!$W$24:$W$31, MATCH($X254, 'Intro &amp; Setup'!$BM$20:$BM$27, 0)), "")))</f>
        <v>0</v>
      </c>
      <c r="O254" s="25"/>
      <c r="Q254" s="56">
        <f t="shared" ca="1" si="40"/>
        <v>3.6250000000000009</v>
      </c>
      <c r="R254" s="57">
        <f t="shared" ca="1" si="41"/>
        <v>56.000000000000121</v>
      </c>
      <c r="S254" s="58" t="str">
        <f t="shared" ca="1" si="35"/>
        <v>-1257:00</v>
      </c>
      <c r="T254" s="4" t="str">
        <f t="shared" ca="1" si="36"/>
        <v/>
      </c>
      <c r="U254" s="4" t="str">
        <f t="shared" ca="1" si="37"/>
        <v>X</v>
      </c>
      <c r="V254" s="4" t="str">
        <f t="shared" ca="1" si="38"/>
        <v/>
      </c>
      <c r="X254" s="4" t="str">
        <f t="shared" si="33"/>
        <v>Sun</v>
      </c>
      <c r="Z254" s="4" t="str">
        <f t="shared" si="39"/>
        <v>Sep 2019</v>
      </c>
    </row>
    <row r="255" spans="1:26" x14ac:dyDescent="0.25">
      <c r="A255" s="25"/>
      <c r="B255" s="8">
        <f>IF(B254="", "", IF(B254+1&gt;'Intro &amp; Setup'!$AG$18, "", B254+1))</f>
        <v>43710</v>
      </c>
      <c r="C255" s="27"/>
      <c r="D255" s="82"/>
      <c r="E255" s="83"/>
      <c r="F255" s="84"/>
      <c r="G255" s="25"/>
      <c r="H255" s="89"/>
      <c r="I255" s="25"/>
      <c r="J255" s="19"/>
      <c r="K255" s="25"/>
      <c r="L255" s="22" t="str">
        <f t="shared" si="34"/>
        <v/>
      </c>
      <c r="M255" s="25"/>
      <c r="N255" s="64">
        <f ca="1">IF($U255="", "", IF($H255=$S$3, 0, IFERROR(INDEX('Intro &amp; Setup'!$W$24:$W$31, MATCH($X255, 'Intro &amp; Setup'!$BM$20:$BM$27, 0)), "")))</f>
        <v>0.33333333333333331</v>
      </c>
      <c r="O255" s="25"/>
      <c r="Q255" s="56">
        <f t="shared" ca="1" si="40"/>
        <v>3.6250000000000009</v>
      </c>
      <c r="R255" s="57">
        <f t="shared" ca="1" si="41"/>
        <v>56.333333333333456</v>
      </c>
      <c r="S255" s="58" t="str">
        <f t="shared" ca="1" si="35"/>
        <v>-1265:00</v>
      </c>
      <c r="T255" s="4" t="str">
        <f t="shared" ca="1" si="36"/>
        <v/>
      </c>
      <c r="U255" s="4" t="str">
        <f t="shared" ca="1" si="37"/>
        <v>X</v>
      </c>
      <c r="V255" s="4" t="str">
        <f t="shared" ca="1" si="38"/>
        <v>X</v>
      </c>
      <c r="X255" s="4" t="str">
        <f t="shared" si="33"/>
        <v>Mon</v>
      </c>
      <c r="Z255" s="4" t="str">
        <f t="shared" si="39"/>
        <v>Sep 2019</v>
      </c>
    </row>
    <row r="256" spans="1:26" x14ac:dyDescent="0.25">
      <c r="A256" s="25"/>
      <c r="B256" s="8">
        <f>IF(B255="", "", IF(B255+1&gt;'Intro &amp; Setup'!$AG$18, "", B255+1))</f>
        <v>43711</v>
      </c>
      <c r="C256" s="27"/>
      <c r="D256" s="82"/>
      <c r="E256" s="83"/>
      <c r="F256" s="84"/>
      <c r="G256" s="25"/>
      <c r="H256" s="89"/>
      <c r="I256" s="25"/>
      <c r="J256" s="19"/>
      <c r="K256" s="25"/>
      <c r="L256" s="22" t="str">
        <f t="shared" si="34"/>
        <v/>
      </c>
      <c r="M256" s="25"/>
      <c r="N256" s="64">
        <f ca="1">IF($U256="", "", IF($H256=$S$3, 0, IFERROR(INDEX('Intro &amp; Setup'!$W$24:$W$31, MATCH($X256, 'Intro &amp; Setup'!$BM$20:$BM$27, 0)), "")))</f>
        <v>0.33333333333333331</v>
      </c>
      <c r="O256" s="25"/>
      <c r="Q256" s="56">
        <f t="shared" ca="1" si="40"/>
        <v>3.6250000000000009</v>
      </c>
      <c r="R256" s="57">
        <f t="shared" ca="1" si="41"/>
        <v>56.666666666666792</v>
      </c>
      <c r="S256" s="58" t="str">
        <f t="shared" ca="1" si="35"/>
        <v>-1273:00</v>
      </c>
      <c r="T256" s="4" t="str">
        <f t="shared" ca="1" si="36"/>
        <v/>
      </c>
      <c r="U256" s="4" t="str">
        <f t="shared" ca="1" si="37"/>
        <v>X</v>
      </c>
      <c r="V256" s="4" t="str">
        <f t="shared" ca="1" si="38"/>
        <v>X</v>
      </c>
      <c r="X256" s="4" t="str">
        <f t="shared" si="33"/>
        <v>Tue</v>
      </c>
      <c r="Z256" s="4" t="str">
        <f t="shared" si="39"/>
        <v>Sep 2019</v>
      </c>
    </row>
    <row r="257" spans="1:26" x14ac:dyDescent="0.25">
      <c r="A257" s="25"/>
      <c r="B257" s="8">
        <f>IF(B256="", "", IF(B256+1&gt;'Intro &amp; Setup'!$AG$18, "", B256+1))</f>
        <v>43712</v>
      </c>
      <c r="C257" s="27"/>
      <c r="D257" s="82"/>
      <c r="E257" s="83"/>
      <c r="F257" s="84"/>
      <c r="G257" s="25"/>
      <c r="H257" s="89"/>
      <c r="I257" s="25"/>
      <c r="J257" s="19"/>
      <c r="K257" s="25"/>
      <c r="L257" s="22" t="str">
        <f t="shared" si="34"/>
        <v/>
      </c>
      <c r="M257" s="25"/>
      <c r="N257" s="64">
        <f ca="1">IF($U257="", "", IF($H257=$S$3, 0, IFERROR(INDEX('Intro &amp; Setup'!$W$24:$W$31, MATCH($X257, 'Intro &amp; Setup'!$BM$20:$BM$27, 0)), "")))</f>
        <v>0.33333333333333331</v>
      </c>
      <c r="O257" s="25"/>
      <c r="Q257" s="56">
        <f t="shared" ca="1" si="40"/>
        <v>3.6250000000000009</v>
      </c>
      <c r="R257" s="57">
        <f t="shared" ca="1" si="41"/>
        <v>57.000000000000128</v>
      </c>
      <c r="S257" s="58" t="str">
        <f t="shared" ca="1" si="35"/>
        <v>-1281:00</v>
      </c>
      <c r="T257" s="4" t="str">
        <f t="shared" ca="1" si="36"/>
        <v/>
      </c>
      <c r="U257" s="4" t="str">
        <f t="shared" ca="1" si="37"/>
        <v>X</v>
      </c>
      <c r="V257" s="4" t="str">
        <f t="shared" ca="1" si="38"/>
        <v>X</v>
      </c>
      <c r="X257" s="4" t="str">
        <f t="shared" si="33"/>
        <v>Wed</v>
      </c>
      <c r="Z257" s="4" t="str">
        <f t="shared" si="39"/>
        <v>Sep 2019</v>
      </c>
    </row>
    <row r="258" spans="1:26" x14ac:dyDescent="0.25">
      <c r="A258" s="25"/>
      <c r="B258" s="8">
        <f>IF(B257="", "", IF(B257+1&gt;'Intro &amp; Setup'!$AG$18, "", B257+1))</f>
        <v>43713</v>
      </c>
      <c r="C258" s="27"/>
      <c r="D258" s="82"/>
      <c r="E258" s="83"/>
      <c r="F258" s="84"/>
      <c r="G258" s="25"/>
      <c r="H258" s="89"/>
      <c r="I258" s="25"/>
      <c r="J258" s="19"/>
      <c r="K258" s="25"/>
      <c r="L258" s="22" t="str">
        <f t="shared" si="34"/>
        <v/>
      </c>
      <c r="M258" s="25"/>
      <c r="N258" s="64">
        <f ca="1">IF($U258="", "", IF($H258=$S$3, 0, IFERROR(INDEX('Intro &amp; Setup'!$W$24:$W$31, MATCH($X258, 'Intro &amp; Setup'!$BM$20:$BM$27, 0)), "")))</f>
        <v>0.33333333333333331</v>
      </c>
      <c r="O258" s="25"/>
      <c r="Q258" s="56">
        <f t="shared" ca="1" si="40"/>
        <v>3.6250000000000009</v>
      </c>
      <c r="R258" s="57">
        <f t="shared" ca="1" si="41"/>
        <v>57.333333333333464</v>
      </c>
      <c r="S258" s="58" t="str">
        <f t="shared" ca="1" si="35"/>
        <v>-1289:00</v>
      </c>
      <c r="T258" s="4" t="str">
        <f t="shared" ca="1" si="36"/>
        <v/>
      </c>
      <c r="U258" s="4" t="str">
        <f t="shared" ca="1" si="37"/>
        <v>X</v>
      </c>
      <c r="V258" s="4" t="str">
        <f t="shared" ca="1" si="38"/>
        <v>X</v>
      </c>
      <c r="X258" s="4" t="str">
        <f t="shared" si="33"/>
        <v>Thu</v>
      </c>
      <c r="Z258" s="4" t="str">
        <f t="shared" si="39"/>
        <v>Sep 2019</v>
      </c>
    </row>
    <row r="259" spans="1:26" x14ac:dyDescent="0.25">
      <c r="A259" s="25"/>
      <c r="B259" s="8">
        <f>IF(B258="", "", IF(B258+1&gt;'Intro &amp; Setup'!$AG$18, "", B258+1))</f>
        <v>43714</v>
      </c>
      <c r="C259" s="27"/>
      <c r="D259" s="82"/>
      <c r="E259" s="83"/>
      <c r="F259" s="84"/>
      <c r="G259" s="25"/>
      <c r="H259" s="89"/>
      <c r="I259" s="25"/>
      <c r="J259" s="19"/>
      <c r="K259" s="25"/>
      <c r="L259" s="22" t="str">
        <f t="shared" si="34"/>
        <v/>
      </c>
      <c r="M259" s="25"/>
      <c r="N259" s="64">
        <f ca="1">IF($U259="", "", IF($H259=$S$3, 0, IFERROR(INDEX('Intro &amp; Setup'!$W$24:$W$31, MATCH($X259, 'Intro &amp; Setup'!$BM$20:$BM$27, 0)), "")))</f>
        <v>0.33333333333333331</v>
      </c>
      <c r="O259" s="25"/>
      <c r="Q259" s="56">
        <f t="shared" ca="1" si="40"/>
        <v>3.6250000000000009</v>
      </c>
      <c r="R259" s="57">
        <f t="shared" ca="1" si="41"/>
        <v>57.666666666666799</v>
      </c>
      <c r="S259" s="58" t="str">
        <f t="shared" ca="1" si="35"/>
        <v>-1297:00</v>
      </c>
      <c r="T259" s="4" t="str">
        <f t="shared" ca="1" si="36"/>
        <v/>
      </c>
      <c r="U259" s="4" t="str">
        <f t="shared" ca="1" si="37"/>
        <v>X</v>
      </c>
      <c r="V259" s="4" t="str">
        <f t="shared" ca="1" si="38"/>
        <v>X</v>
      </c>
      <c r="X259" s="4" t="str">
        <f t="shared" si="33"/>
        <v>Fri</v>
      </c>
      <c r="Z259" s="4" t="str">
        <f t="shared" si="39"/>
        <v>Sep 2019</v>
      </c>
    </row>
    <row r="260" spans="1:26" x14ac:dyDescent="0.25">
      <c r="A260" s="25"/>
      <c r="B260" s="8">
        <f>IF(B259="", "", IF(B259+1&gt;'Intro &amp; Setup'!$AG$18, "", B259+1))</f>
        <v>43715</v>
      </c>
      <c r="C260" s="27"/>
      <c r="D260" s="82"/>
      <c r="E260" s="83"/>
      <c r="F260" s="84"/>
      <c r="G260" s="25"/>
      <c r="H260" s="89"/>
      <c r="I260" s="25"/>
      <c r="J260" s="19"/>
      <c r="K260" s="25"/>
      <c r="L260" s="22" t="str">
        <f t="shared" si="34"/>
        <v/>
      </c>
      <c r="M260" s="25"/>
      <c r="N260" s="64">
        <f ca="1">IF($U260="", "", IF($H260=$S$3, 0, IFERROR(INDEX('Intro &amp; Setup'!$W$24:$W$31, MATCH($X260, 'Intro &amp; Setup'!$BM$20:$BM$27, 0)), "")))</f>
        <v>0</v>
      </c>
      <c r="O260" s="25"/>
      <c r="Q260" s="56">
        <f t="shared" ca="1" si="40"/>
        <v>3.6250000000000009</v>
      </c>
      <c r="R260" s="57">
        <f t="shared" ca="1" si="41"/>
        <v>57.666666666666799</v>
      </c>
      <c r="S260" s="58" t="str">
        <f t="shared" ca="1" si="35"/>
        <v>-1297:00</v>
      </c>
      <c r="T260" s="4" t="str">
        <f t="shared" ca="1" si="36"/>
        <v/>
      </c>
      <c r="U260" s="4" t="str">
        <f t="shared" ca="1" si="37"/>
        <v>X</v>
      </c>
      <c r="V260" s="4" t="str">
        <f t="shared" ca="1" si="38"/>
        <v/>
      </c>
      <c r="X260" s="4" t="str">
        <f t="shared" si="33"/>
        <v>Sat</v>
      </c>
      <c r="Z260" s="4" t="str">
        <f t="shared" si="39"/>
        <v>Sep 2019</v>
      </c>
    </row>
    <row r="261" spans="1:26" x14ac:dyDescent="0.25">
      <c r="A261" s="25"/>
      <c r="B261" s="8">
        <f>IF(B260="", "", IF(B260+1&gt;'Intro &amp; Setup'!$AG$18, "", B260+1))</f>
        <v>43716</v>
      </c>
      <c r="C261" s="27"/>
      <c r="D261" s="82"/>
      <c r="E261" s="83"/>
      <c r="F261" s="84"/>
      <c r="G261" s="25"/>
      <c r="H261" s="89"/>
      <c r="I261" s="25"/>
      <c r="J261" s="19"/>
      <c r="K261" s="25"/>
      <c r="L261" s="22" t="str">
        <f t="shared" si="34"/>
        <v/>
      </c>
      <c r="M261" s="25"/>
      <c r="N261" s="64">
        <f ca="1">IF($U261="", "", IF($H261=$S$3, 0, IFERROR(INDEX('Intro &amp; Setup'!$W$24:$W$31, MATCH($X261, 'Intro &amp; Setup'!$BM$20:$BM$27, 0)), "")))</f>
        <v>0</v>
      </c>
      <c r="O261" s="25"/>
      <c r="Q261" s="56">
        <f t="shared" ca="1" si="40"/>
        <v>3.6250000000000009</v>
      </c>
      <c r="R261" s="57">
        <f t="shared" ca="1" si="41"/>
        <v>57.666666666666799</v>
      </c>
      <c r="S261" s="58" t="str">
        <f t="shared" ca="1" si="35"/>
        <v>-1297:00</v>
      </c>
      <c r="T261" s="4" t="str">
        <f t="shared" ca="1" si="36"/>
        <v/>
      </c>
      <c r="U261" s="4" t="str">
        <f t="shared" ca="1" si="37"/>
        <v>X</v>
      </c>
      <c r="V261" s="4" t="str">
        <f t="shared" ca="1" si="38"/>
        <v/>
      </c>
      <c r="X261" s="4" t="str">
        <f t="shared" si="33"/>
        <v>Sun</v>
      </c>
      <c r="Z261" s="4" t="str">
        <f t="shared" si="39"/>
        <v>Sep 2019</v>
      </c>
    </row>
    <row r="262" spans="1:26" x14ac:dyDescent="0.25">
      <c r="A262" s="25"/>
      <c r="B262" s="8">
        <f>IF(B261="", "", IF(B261+1&gt;'Intro &amp; Setup'!$AG$18, "", B261+1))</f>
        <v>43717</v>
      </c>
      <c r="C262" s="27"/>
      <c r="D262" s="82"/>
      <c r="E262" s="83"/>
      <c r="F262" s="84"/>
      <c r="G262" s="25"/>
      <c r="H262" s="89"/>
      <c r="I262" s="25"/>
      <c r="J262" s="19"/>
      <c r="K262" s="25"/>
      <c r="L262" s="22" t="str">
        <f t="shared" si="34"/>
        <v/>
      </c>
      <c r="M262" s="25"/>
      <c r="N262" s="64">
        <f ca="1">IF($U262="", "", IF($H262=$S$3, 0, IFERROR(INDEX('Intro &amp; Setup'!$W$24:$W$31, MATCH($X262, 'Intro &amp; Setup'!$BM$20:$BM$27, 0)), "")))</f>
        <v>0.33333333333333331</v>
      </c>
      <c r="O262" s="25"/>
      <c r="Q262" s="56">
        <f t="shared" ca="1" si="40"/>
        <v>3.6250000000000009</v>
      </c>
      <c r="R262" s="57">
        <f t="shared" ca="1" si="41"/>
        <v>58.000000000000135</v>
      </c>
      <c r="S262" s="58" t="str">
        <f t="shared" ca="1" si="35"/>
        <v>-1305:00</v>
      </c>
      <c r="T262" s="4" t="str">
        <f t="shared" ca="1" si="36"/>
        <v/>
      </c>
      <c r="U262" s="4" t="str">
        <f t="shared" ca="1" si="37"/>
        <v>X</v>
      </c>
      <c r="V262" s="4" t="str">
        <f t="shared" ca="1" si="38"/>
        <v>X</v>
      </c>
      <c r="X262" s="4" t="str">
        <f t="shared" si="33"/>
        <v>Mon</v>
      </c>
      <c r="Z262" s="4" t="str">
        <f t="shared" si="39"/>
        <v>Sep 2019</v>
      </c>
    </row>
    <row r="263" spans="1:26" x14ac:dyDescent="0.25">
      <c r="A263" s="25"/>
      <c r="B263" s="8">
        <f>IF(B262="", "", IF(B262+1&gt;'Intro &amp; Setup'!$AG$18, "", B262+1))</f>
        <v>43718</v>
      </c>
      <c r="C263" s="27"/>
      <c r="D263" s="82"/>
      <c r="E263" s="83"/>
      <c r="F263" s="84"/>
      <c r="G263" s="25"/>
      <c r="H263" s="89"/>
      <c r="I263" s="25"/>
      <c r="J263" s="19"/>
      <c r="K263" s="25"/>
      <c r="L263" s="22" t="str">
        <f t="shared" si="34"/>
        <v/>
      </c>
      <c r="M263" s="25"/>
      <c r="N263" s="64">
        <f ca="1">IF($U263="", "", IF($H263=$S$3, 0, IFERROR(INDEX('Intro &amp; Setup'!$W$24:$W$31, MATCH($X263, 'Intro &amp; Setup'!$BM$20:$BM$27, 0)), "")))</f>
        <v>0.33333333333333331</v>
      </c>
      <c r="O263" s="25"/>
      <c r="Q263" s="56">
        <f t="shared" ca="1" si="40"/>
        <v>3.6250000000000009</v>
      </c>
      <c r="R263" s="57">
        <f t="shared" ca="1" si="41"/>
        <v>58.333333333333471</v>
      </c>
      <c r="S263" s="58" t="str">
        <f t="shared" ca="1" si="35"/>
        <v>-1313:00</v>
      </c>
      <c r="T263" s="4" t="str">
        <f t="shared" ca="1" si="36"/>
        <v/>
      </c>
      <c r="U263" s="4" t="str">
        <f t="shared" ca="1" si="37"/>
        <v>X</v>
      </c>
      <c r="V263" s="4" t="str">
        <f t="shared" ca="1" si="38"/>
        <v>X</v>
      </c>
      <c r="X263" s="4" t="str">
        <f t="shared" si="33"/>
        <v>Tue</v>
      </c>
      <c r="Z263" s="4" t="str">
        <f t="shared" si="39"/>
        <v>Sep 2019</v>
      </c>
    </row>
    <row r="264" spans="1:26" x14ac:dyDescent="0.25">
      <c r="A264" s="25"/>
      <c r="B264" s="8">
        <f>IF(B263="", "", IF(B263+1&gt;'Intro &amp; Setup'!$AG$18, "", B263+1))</f>
        <v>43719</v>
      </c>
      <c r="C264" s="27"/>
      <c r="D264" s="82"/>
      <c r="E264" s="83"/>
      <c r="F264" s="84"/>
      <c r="G264" s="25"/>
      <c r="H264" s="89"/>
      <c r="I264" s="25"/>
      <c r="J264" s="19"/>
      <c r="K264" s="25"/>
      <c r="L264" s="22" t="str">
        <f t="shared" si="34"/>
        <v/>
      </c>
      <c r="M264" s="25"/>
      <c r="N264" s="64">
        <f ca="1">IF($U264="", "", IF($H264=$S$3, 0, IFERROR(INDEX('Intro &amp; Setup'!$W$24:$W$31, MATCH($X264, 'Intro &amp; Setup'!$BM$20:$BM$27, 0)), "")))</f>
        <v>0.33333333333333331</v>
      </c>
      <c r="O264" s="25"/>
      <c r="Q264" s="56">
        <f t="shared" ca="1" si="40"/>
        <v>3.6250000000000009</v>
      </c>
      <c r="R264" s="57">
        <f t="shared" ca="1" si="41"/>
        <v>58.666666666666806</v>
      </c>
      <c r="S264" s="58" t="str">
        <f t="shared" ca="1" si="35"/>
        <v>-1321:00</v>
      </c>
      <c r="T264" s="4" t="str">
        <f t="shared" ca="1" si="36"/>
        <v/>
      </c>
      <c r="U264" s="4" t="str">
        <f t="shared" ca="1" si="37"/>
        <v>X</v>
      </c>
      <c r="V264" s="4" t="str">
        <f t="shared" ca="1" si="38"/>
        <v>X</v>
      </c>
      <c r="X264" s="4" t="str">
        <f t="shared" si="33"/>
        <v>Wed</v>
      </c>
      <c r="Z264" s="4" t="str">
        <f t="shared" si="39"/>
        <v>Sep 2019</v>
      </c>
    </row>
    <row r="265" spans="1:26" x14ac:dyDescent="0.25">
      <c r="A265" s="25"/>
      <c r="B265" s="8">
        <f>IF(B264="", "", IF(B264+1&gt;'Intro &amp; Setup'!$AG$18, "", B264+1))</f>
        <v>43720</v>
      </c>
      <c r="C265" s="27"/>
      <c r="D265" s="82"/>
      <c r="E265" s="83"/>
      <c r="F265" s="84"/>
      <c r="G265" s="25"/>
      <c r="H265" s="89"/>
      <c r="I265" s="25"/>
      <c r="J265" s="19"/>
      <c r="K265" s="25"/>
      <c r="L265" s="22" t="str">
        <f t="shared" si="34"/>
        <v/>
      </c>
      <c r="M265" s="25"/>
      <c r="N265" s="64">
        <f ca="1">IF($U265="", "", IF($H265=$S$3, 0, IFERROR(INDEX('Intro &amp; Setup'!$W$24:$W$31, MATCH($X265, 'Intro &amp; Setup'!$BM$20:$BM$27, 0)), "")))</f>
        <v>0.33333333333333331</v>
      </c>
      <c r="O265" s="25"/>
      <c r="Q265" s="56">
        <f t="shared" ca="1" si="40"/>
        <v>3.6250000000000009</v>
      </c>
      <c r="R265" s="57">
        <f t="shared" ca="1" si="41"/>
        <v>59.000000000000142</v>
      </c>
      <c r="S265" s="58" t="str">
        <f t="shared" ca="1" si="35"/>
        <v>-1329:00</v>
      </c>
      <c r="T265" s="4" t="str">
        <f t="shared" ca="1" si="36"/>
        <v/>
      </c>
      <c r="U265" s="4" t="str">
        <f t="shared" ca="1" si="37"/>
        <v>X</v>
      </c>
      <c r="V265" s="4" t="str">
        <f t="shared" ca="1" si="38"/>
        <v>X</v>
      </c>
      <c r="X265" s="4" t="str">
        <f t="shared" si="33"/>
        <v>Thu</v>
      </c>
      <c r="Z265" s="4" t="str">
        <f t="shared" si="39"/>
        <v>Sep 2019</v>
      </c>
    </row>
    <row r="266" spans="1:26" x14ac:dyDescent="0.25">
      <c r="A266" s="25"/>
      <c r="B266" s="8">
        <f>IF(B265="", "", IF(B265+1&gt;'Intro &amp; Setup'!$AG$18, "", B265+1))</f>
        <v>43721</v>
      </c>
      <c r="C266" s="27"/>
      <c r="D266" s="82"/>
      <c r="E266" s="83"/>
      <c r="F266" s="84"/>
      <c r="G266" s="25"/>
      <c r="H266" s="89"/>
      <c r="I266" s="25"/>
      <c r="J266" s="19"/>
      <c r="K266" s="25"/>
      <c r="L266" s="22" t="str">
        <f t="shared" si="34"/>
        <v/>
      </c>
      <c r="M266" s="25"/>
      <c r="N266" s="64">
        <f ca="1">IF($U266="", "", IF($H266=$S$3, 0, IFERROR(INDEX('Intro &amp; Setup'!$W$24:$W$31, MATCH($X266, 'Intro &amp; Setup'!$BM$20:$BM$27, 0)), "")))</f>
        <v>0.33333333333333331</v>
      </c>
      <c r="O266" s="25"/>
      <c r="Q266" s="56">
        <f t="shared" ca="1" si="40"/>
        <v>3.6250000000000009</v>
      </c>
      <c r="R266" s="57">
        <f t="shared" ca="1" si="41"/>
        <v>59.333333333333478</v>
      </c>
      <c r="S266" s="58" t="str">
        <f t="shared" ca="1" si="35"/>
        <v>-1337:00</v>
      </c>
      <c r="T266" s="4" t="str">
        <f t="shared" ca="1" si="36"/>
        <v/>
      </c>
      <c r="U266" s="4" t="str">
        <f t="shared" ca="1" si="37"/>
        <v>X</v>
      </c>
      <c r="V266" s="4" t="str">
        <f t="shared" ca="1" si="38"/>
        <v>X</v>
      </c>
      <c r="X266" s="4" t="str">
        <f t="shared" si="33"/>
        <v>Fri</v>
      </c>
      <c r="Z266" s="4" t="str">
        <f t="shared" si="39"/>
        <v>Sep 2019</v>
      </c>
    </row>
    <row r="267" spans="1:26" x14ac:dyDescent="0.25">
      <c r="A267" s="25"/>
      <c r="B267" s="8">
        <f>IF(B266="", "", IF(B266+1&gt;'Intro &amp; Setup'!$AG$18, "", B266+1))</f>
        <v>43722</v>
      </c>
      <c r="C267" s="27"/>
      <c r="D267" s="82"/>
      <c r="E267" s="83"/>
      <c r="F267" s="84"/>
      <c r="G267" s="25"/>
      <c r="H267" s="89"/>
      <c r="I267" s="25"/>
      <c r="J267" s="19"/>
      <c r="K267" s="25"/>
      <c r="L267" s="22" t="str">
        <f t="shared" si="34"/>
        <v/>
      </c>
      <c r="M267" s="25"/>
      <c r="N267" s="64">
        <f ca="1">IF($U267="", "", IF($H267=$S$3, 0, IFERROR(INDEX('Intro &amp; Setup'!$W$24:$W$31, MATCH($X267, 'Intro &amp; Setup'!$BM$20:$BM$27, 0)), "")))</f>
        <v>0</v>
      </c>
      <c r="O267" s="25"/>
      <c r="Q267" s="56">
        <f t="shared" ca="1" si="40"/>
        <v>3.6250000000000009</v>
      </c>
      <c r="R267" s="57">
        <f t="shared" ca="1" si="41"/>
        <v>59.333333333333478</v>
      </c>
      <c r="S267" s="58" t="str">
        <f t="shared" ca="1" si="35"/>
        <v>-1337:00</v>
      </c>
      <c r="T267" s="4" t="str">
        <f t="shared" ca="1" si="36"/>
        <v/>
      </c>
      <c r="U267" s="4" t="str">
        <f t="shared" ca="1" si="37"/>
        <v>X</v>
      </c>
      <c r="V267" s="4" t="str">
        <f t="shared" ca="1" si="38"/>
        <v/>
      </c>
      <c r="X267" s="4" t="str">
        <f t="shared" ref="X267:X330" si="42">IF(COUNTIF($AB$22:$AB$37, $B267)&gt;0, $X$4, TEXT($B267, "ddd"))</f>
        <v>Sat</v>
      </c>
      <c r="Z267" s="4" t="str">
        <f t="shared" si="39"/>
        <v>Sep 2019</v>
      </c>
    </row>
    <row r="268" spans="1:26" x14ac:dyDescent="0.25">
      <c r="A268" s="25"/>
      <c r="B268" s="8">
        <f>IF(B267="", "", IF(B267+1&gt;'Intro &amp; Setup'!$AG$18, "", B267+1))</f>
        <v>43723</v>
      </c>
      <c r="C268" s="27"/>
      <c r="D268" s="82"/>
      <c r="E268" s="83"/>
      <c r="F268" s="84"/>
      <c r="G268" s="25"/>
      <c r="H268" s="89"/>
      <c r="I268" s="25"/>
      <c r="J268" s="19"/>
      <c r="K268" s="25"/>
      <c r="L268" s="22" t="str">
        <f t="shared" ref="L268:L331" si="43">IF($J268="", IF(OR(D268="", E268=""), "", E268-D268-F268), $J268)</f>
        <v/>
      </c>
      <c r="M268" s="25"/>
      <c r="N268" s="64">
        <f ca="1">IF($U268="", "", IF($H268=$S$3, 0, IFERROR(INDEX('Intro &amp; Setup'!$W$24:$W$31, MATCH($X268, 'Intro &amp; Setup'!$BM$20:$BM$27, 0)), "")))</f>
        <v>0</v>
      </c>
      <c r="O268" s="25"/>
      <c r="Q268" s="56">
        <f t="shared" ca="1" si="40"/>
        <v>3.6250000000000009</v>
      </c>
      <c r="R268" s="57">
        <f t="shared" ca="1" si="41"/>
        <v>59.333333333333478</v>
      </c>
      <c r="S268" s="58" t="str">
        <f t="shared" ref="S268:S331" ca="1" si="44">IF(OR($Q268="", $R268=""), "", IF(Q268&gt;=R268, TEXT(Q268-R268, "[h]:mm"), IF(R268&gt;Q268, TEXT(R268-Q268, "-[h]:mm"), "")))</f>
        <v>-1337:00</v>
      </c>
      <c r="T268" s="4" t="str">
        <f t="shared" ref="T268:T331" ca="1" si="45">IF($H268=$S$3, "", IF(AND(NOT(S268=""), S269=""), "X", ""))</f>
        <v/>
      </c>
      <c r="U268" s="4" t="str">
        <f t="shared" ref="U268:U331" ca="1" si="46">IF($Q$3&gt;$B268, "X", IF($L268="", "", "X"))</f>
        <v>X</v>
      </c>
      <c r="V268" s="4" t="str">
        <f t="shared" ref="V268:V331" ca="1" si="47">IF(OR($N268="", $N268=0), "", IF(AND($U268="X", $L268=""), "X", ""))</f>
        <v/>
      </c>
      <c r="X268" s="4" t="str">
        <f t="shared" si="42"/>
        <v>Sun</v>
      </c>
      <c r="Z268" s="4" t="str">
        <f t="shared" ref="Z268:Z331" si="48">IF($B268="", "", TEXT($B268, "mmm yyyy"))</f>
        <v>Sep 2019</v>
      </c>
    </row>
    <row r="269" spans="1:26" x14ac:dyDescent="0.25">
      <c r="A269" s="25"/>
      <c r="B269" s="8">
        <f>IF(B268="", "", IF(B268+1&gt;'Intro &amp; Setup'!$AG$18, "", B268+1))</f>
        <v>43724</v>
      </c>
      <c r="C269" s="27"/>
      <c r="D269" s="82"/>
      <c r="E269" s="83"/>
      <c r="F269" s="84"/>
      <c r="G269" s="25"/>
      <c r="H269" s="89"/>
      <c r="I269" s="25"/>
      <c r="J269" s="19"/>
      <c r="K269" s="25"/>
      <c r="L269" s="22" t="str">
        <f t="shared" si="43"/>
        <v/>
      </c>
      <c r="M269" s="25"/>
      <c r="N269" s="64">
        <f ca="1">IF($U269="", "", IF($H269=$S$3, 0, IFERROR(INDEX('Intro &amp; Setup'!$W$24:$W$31, MATCH($X269, 'Intro &amp; Setup'!$BM$20:$BM$27, 0)), "")))</f>
        <v>0.33333333333333331</v>
      </c>
      <c r="O269" s="25"/>
      <c r="Q269" s="56">
        <f t="shared" ref="Q269:Q332" ca="1" si="49">IF($U269="X", $Q268+IF($L269="", 0, $L269), "")</f>
        <v>3.6250000000000009</v>
      </c>
      <c r="R269" s="57">
        <f t="shared" ref="R269:R332" ca="1" si="50">IF($N269="", "", $R268+$N269)</f>
        <v>59.666666666666814</v>
      </c>
      <c r="S269" s="58" t="str">
        <f t="shared" ca="1" si="44"/>
        <v>-1345:00</v>
      </c>
      <c r="T269" s="4" t="str">
        <f t="shared" ca="1" si="45"/>
        <v/>
      </c>
      <c r="U269" s="4" t="str">
        <f t="shared" ca="1" si="46"/>
        <v>X</v>
      </c>
      <c r="V269" s="4" t="str">
        <f t="shared" ca="1" si="47"/>
        <v>X</v>
      </c>
      <c r="X269" s="4" t="str">
        <f t="shared" si="42"/>
        <v>Mon</v>
      </c>
      <c r="Z269" s="4" t="str">
        <f t="shared" si="48"/>
        <v>Sep 2019</v>
      </c>
    </row>
    <row r="270" spans="1:26" x14ac:dyDescent="0.25">
      <c r="A270" s="25"/>
      <c r="B270" s="8">
        <f>IF(B269="", "", IF(B269+1&gt;'Intro &amp; Setup'!$AG$18, "", B269+1))</f>
        <v>43725</v>
      </c>
      <c r="C270" s="27"/>
      <c r="D270" s="82"/>
      <c r="E270" s="83"/>
      <c r="F270" s="84"/>
      <c r="G270" s="25"/>
      <c r="H270" s="89"/>
      <c r="I270" s="25"/>
      <c r="J270" s="19"/>
      <c r="K270" s="25"/>
      <c r="L270" s="22" t="str">
        <f t="shared" si="43"/>
        <v/>
      </c>
      <c r="M270" s="25"/>
      <c r="N270" s="64">
        <f ca="1">IF($U270="", "", IF($H270=$S$3, 0, IFERROR(INDEX('Intro &amp; Setup'!$W$24:$W$31, MATCH($X270, 'Intro &amp; Setup'!$BM$20:$BM$27, 0)), "")))</f>
        <v>0.33333333333333331</v>
      </c>
      <c r="O270" s="25"/>
      <c r="Q270" s="56">
        <f t="shared" ca="1" si="49"/>
        <v>3.6250000000000009</v>
      </c>
      <c r="R270" s="57">
        <f t="shared" ca="1" si="50"/>
        <v>60.000000000000149</v>
      </c>
      <c r="S270" s="58" t="str">
        <f t="shared" ca="1" si="44"/>
        <v>-1353:00</v>
      </c>
      <c r="T270" s="4" t="str">
        <f t="shared" ca="1" si="45"/>
        <v/>
      </c>
      <c r="U270" s="4" t="str">
        <f t="shared" ca="1" si="46"/>
        <v>X</v>
      </c>
      <c r="V270" s="4" t="str">
        <f t="shared" ca="1" si="47"/>
        <v>X</v>
      </c>
      <c r="X270" s="4" t="str">
        <f t="shared" si="42"/>
        <v>Tue</v>
      </c>
      <c r="Z270" s="4" t="str">
        <f t="shared" si="48"/>
        <v>Sep 2019</v>
      </c>
    </row>
    <row r="271" spans="1:26" x14ac:dyDescent="0.25">
      <c r="A271" s="25"/>
      <c r="B271" s="8">
        <f>IF(B270="", "", IF(B270+1&gt;'Intro &amp; Setup'!$AG$18, "", B270+1))</f>
        <v>43726</v>
      </c>
      <c r="C271" s="27"/>
      <c r="D271" s="82"/>
      <c r="E271" s="83"/>
      <c r="F271" s="84"/>
      <c r="G271" s="25"/>
      <c r="H271" s="89"/>
      <c r="I271" s="25"/>
      <c r="J271" s="19"/>
      <c r="K271" s="25"/>
      <c r="L271" s="22" t="str">
        <f t="shared" si="43"/>
        <v/>
      </c>
      <c r="M271" s="25"/>
      <c r="N271" s="64">
        <f ca="1">IF($U271="", "", IF($H271=$S$3, 0, IFERROR(INDEX('Intro &amp; Setup'!$W$24:$W$31, MATCH($X271, 'Intro &amp; Setup'!$BM$20:$BM$27, 0)), "")))</f>
        <v>0.33333333333333331</v>
      </c>
      <c r="O271" s="25"/>
      <c r="Q271" s="56">
        <f t="shared" ca="1" si="49"/>
        <v>3.6250000000000009</v>
      </c>
      <c r="R271" s="57">
        <f t="shared" ca="1" si="50"/>
        <v>60.333333333333485</v>
      </c>
      <c r="S271" s="58" t="str">
        <f t="shared" ca="1" si="44"/>
        <v>-1361:00</v>
      </c>
      <c r="T271" s="4" t="str">
        <f t="shared" ca="1" si="45"/>
        <v/>
      </c>
      <c r="U271" s="4" t="str">
        <f t="shared" ca="1" si="46"/>
        <v>X</v>
      </c>
      <c r="V271" s="4" t="str">
        <f t="shared" ca="1" si="47"/>
        <v>X</v>
      </c>
      <c r="X271" s="4" t="str">
        <f t="shared" si="42"/>
        <v>Wed</v>
      </c>
      <c r="Z271" s="4" t="str">
        <f t="shared" si="48"/>
        <v>Sep 2019</v>
      </c>
    </row>
    <row r="272" spans="1:26" x14ac:dyDescent="0.25">
      <c r="A272" s="25"/>
      <c r="B272" s="8">
        <f>IF(B271="", "", IF(B271+1&gt;'Intro &amp; Setup'!$AG$18, "", B271+1))</f>
        <v>43727</v>
      </c>
      <c r="C272" s="27"/>
      <c r="D272" s="82"/>
      <c r="E272" s="83"/>
      <c r="F272" s="84"/>
      <c r="G272" s="25"/>
      <c r="H272" s="89"/>
      <c r="I272" s="25"/>
      <c r="J272" s="19"/>
      <c r="K272" s="25"/>
      <c r="L272" s="22" t="str">
        <f t="shared" si="43"/>
        <v/>
      </c>
      <c r="M272" s="25"/>
      <c r="N272" s="64">
        <f ca="1">IF($U272="", "", IF($H272=$S$3, 0, IFERROR(INDEX('Intro &amp; Setup'!$W$24:$W$31, MATCH($X272, 'Intro &amp; Setup'!$BM$20:$BM$27, 0)), "")))</f>
        <v>0.33333333333333331</v>
      </c>
      <c r="O272" s="25"/>
      <c r="Q272" s="56">
        <f t="shared" ca="1" si="49"/>
        <v>3.6250000000000009</v>
      </c>
      <c r="R272" s="57">
        <f t="shared" ca="1" si="50"/>
        <v>60.666666666666821</v>
      </c>
      <c r="S272" s="58" t="str">
        <f t="shared" ca="1" si="44"/>
        <v>-1369:00</v>
      </c>
      <c r="T272" s="4" t="str">
        <f t="shared" ca="1" si="45"/>
        <v/>
      </c>
      <c r="U272" s="4" t="str">
        <f t="shared" ca="1" si="46"/>
        <v>X</v>
      </c>
      <c r="V272" s="4" t="str">
        <f t="shared" ca="1" si="47"/>
        <v>X</v>
      </c>
      <c r="X272" s="4" t="str">
        <f t="shared" si="42"/>
        <v>Thu</v>
      </c>
      <c r="Z272" s="4" t="str">
        <f t="shared" si="48"/>
        <v>Sep 2019</v>
      </c>
    </row>
    <row r="273" spans="1:26" x14ac:dyDescent="0.25">
      <c r="A273" s="25"/>
      <c r="B273" s="8">
        <f>IF(B272="", "", IF(B272+1&gt;'Intro &amp; Setup'!$AG$18, "", B272+1))</f>
        <v>43728</v>
      </c>
      <c r="C273" s="27"/>
      <c r="D273" s="82"/>
      <c r="E273" s="83"/>
      <c r="F273" s="84"/>
      <c r="G273" s="25"/>
      <c r="H273" s="89"/>
      <c r="I273" s="25"/>
      <c r="J273" s="19"/>
      <c r="K273" s="25"/>
      <c r="L273" s="22" t="str">
        <f t="shared" si="43"/>
        <v/>
      </c>
      <c r="M273" s="25"/>
      <c r="N273" s="64">
        <f ca="1">IF($U273="", "", IF($H273=$S$3, 0, IFERROR(INDEX('Intro &amp; Setup'!$W$24:$W$31, MATCH($X273, 'Intro &amp; Setup'!$BM$20:$BM$27, 0)), "")))</f>
        <v>0.33333333333333331</v>
      </c>
      <c r="O273" s="25"/>
      <c r="Q273" s="56">
        <f t="shared" ca="1" si="49"/>
        <v>3.6250000000000009</v>
      </c>
      <c r="R273" s="57">
        <f t="shared" ca="1" si="50"/>
        <v>61.000000000000156</v>
      </c>
      <c r="S273" s="58" t="str">
        <f t="shared" ca="1" si="44"/>
        <v>-1377:00</v>
      </c>
      <c r="T273" s="4" t="str">
        <f t="shared" ca="1" si="45"/>
        <v/>
      </c>
      <c r="U273" s="4" t="str">
        <f t="shared" ca="1" si="46"/>
        <v>X</v>
      </c>
      <c r="V273" s="4" t="str">
        <f t="shared" ca="1" si="47"/>
        <v>X</v>
      </c>
      <c r="X273" s="4" t="str">
        <f t="shared" si="42"/>
        <v>Fri</v>
      </c>
      <c r="Z273" s="4" t="str">
        <f t="shared" si="48"/>
        <v>Sep 2019</v>
      </c>
    </row>
    <row r="274" spans="1:26" x14ac:dyDescent="0.25">
      <c r="A274" s="25"/>
      <c r="B274" s="8">
        <f>IF(B273="", "", IF(B273+1&gt;'Intro &amp; Setup'!$AG$18, "", B273+1))</f>
        <v>43729</v>
      </c>
      <c r="C274" s="27"/>
      <c r="D274" s="82"/>
      <c r="E274" s="83"/>
      <c r="F274" s="84"/>
      <c r="G274" s="25"/>
      <c r="H274" s="89"/>
      <c r="I274" s="25"/>
      <c r="J274" s="19"/>
      <c r="K274" s="25"/>
      <c r="L274" s="22" t="str">
        <f t="shared" si="43"/>
        <v/>
      </c>
      <c r="M274" s="25"/>
      <c r="N274" s="64">
        <f ca="1">IF($U274="", "", IF($H274=$S$3, 0, IFERROR(INDEX('Intro &amp; Setup'!$W$24:$W$31, MATCH($X274, 'Intro &amp; Setup'!$BM$20:$BM$27, 0)), "")))</f>
        <v>0</v>
      </c>
      <c r="O274" s="25"/>
      <c r="Q274" s="56">
        <f t="shared" ca="1" si="49"/>
        <v>3.6250000000000009</v>
      </c>
      <c r="R274" s="57">
        <f t="shared" ca="1" si="50"/>
        <v>61.000000000000156</v>
      </c>
      <c r="S274" s="58" t="str">
        <f t="shared" ca="1" si="44"/>
        <v>-1377:00</v>
      </c>
      <c r="T274" s="4" t="str">
        <f t="shared" ca="1" si="45"/>
        <v/>
      </c>
      <c r="U274" s="4" t="str">
        <f t="shared" ca="1" si="46"/>
        <v>X</v>
      </c>
      <c r="V274" s="4" t="str">
        <f t="shared" ca="1" si="47"/>
        <v/>
      </c>
      <c r="X274" s="4" t="str">
        <f t="shared" si="42"/>
        <v>Sat</v>
      </c>
      <c r="Z274" s="4" t="str">
        <f t="shared" si="48"/>
        <v>Sep 2019</v>
      </c>
    </row>
    <row r="275" spans="1:26" x14ac:dyDescent="0.25">
      <c r="A275" s="25"/>
      <c r="B275" s="8">
        <f>IF(B274="", "", IF(B274+1&gt;'Intro &amp; Setup'!$AG$18, "", B274+1))</f>
        <v>43730</v>
      </c>
      <c r="C275" s="27"/>
      <c r="D275" s="82"/>
      <c r="E275" s="83"/>
      <c r="F275" s="84"/>
      <c r="G275" s="25"/>
      <c r="H275" s="89"/>
      <c r="I275" s="25"/>
      <c r="J275" s="19"/>
      <c r="K275" s="25"/>
      <c r="L275" s="22" t="str">
        <f t="shared" si="43"/>
        <v/>
      </c>
      <c r="M275" s="25"/>
      <c r="N275" s="64">
        <f ca="1">IF($U275="", "", IF($H275=$S$3, 0, IFERROR(INDEX('Intro &amp; Setup'!$W$24:$W$31, MATCH($X275, 'Intro &amp; Setup'!$BM$20:$BM$27, 0)), "")))</f>
        <v>0</v>
      </c>
      <c r="O275" s="25"/>
      <c r="Q275" s="56">
        <f t="shared" ca="1" si="49"/>
        <v>3.6250000000000009</v>
      </c>
      <c r="R275" s="57">
        <f t="shared" ca="1" si="50"/>
        <v>61.000000000000156</v>
      </c>
      <c r="S275" s="58" t="str">
        <f t="shared" ca="1" si="44"/>
        <v>-1377:00</v>
      </c>
      <c r="T275" s="4" t="str">
        <f t="shared" ca="1" si="45"/>
        <v/>
      </c>
      <c r="U275" s="4" t="str">
        <f t="shared" ca="1" si="46"/>
        <v>X</v>
      </c>
      <c r="V275" s="4" t="str">
        <f t="shared" ca="1" si="47"/>
        <v/>
      </c>
      <c r="X275" s="4" t="str">
        <f t="shared" si="42"/>
        <v>Sun</v>
      </c>
      <c r="Z275" s="4" t="str">
        <f t="shared" si="48"/>
        <v>Sep 2019</v>
      </c>
    </row>
    <row r="276" spans="1:26" x14ac:dyDescent="0.25">
      <c r="A276" s="25"/>
      <c r="B276" s="8">
        <f>IF(B275="", "", IF(B275+1&gt;'Intro &amp; Setup'!$AG$18, "", B275+1))</f>
        <v>43731</v>
      </c>
      <c r="C276" s="27"/>
      <c r="D276" s="82"/>
      <c r="E276" s="83"/>
      <c r="F276" s="84"/>
      <c r="G276" s="25"/>
      <c r="H276" s="89"/>
      <c r="I276" s="25"/>
      <c r="J276" s="19"/>
      <c r="K276" s="25"/>
      <c r="L276" s="22" t="str">
        <f t="shared" si="43"/>
        <v/>
      </c>
      <c r="M276" s="25"/>
      <c r="N276" s="64">
        <f ca="1">IF($U276="", "", IF($H276=$S$3, 0, IFERROR(INDEX('Intro &amp; Setup'!$W$24:$W$31, MATCH($X276, 'Intro &amp; Setup'!$BM$20:$BM$27, 0)), "")))</f>
        <v>0.33333333333333331</v>
      </c>
      <c r="O276" s="25"/>
      <c r="Q276" s="56">
        <f t="shared" ca="1" si="49"/>
        <v>3.6250000000000009</v>
      </c>
      <c r="R276" s="57">
        <f t="shared" ca="1" si="50"/>
        <v>61.333333333333492</v>
      </c>
      <c r="S276" s="58" t="str">
        <f t="shared" ca="1" si="44"/>
        <v>-1385:00</v>
      </c>
      <c r="T276" s="4" t="str">
        <f t="shared" ca="1" si="45"/>
        <v/>
      </c>
      <c r="U276" s="4" t="str">
        <f t="shared" ca="1" si="46"/>
        <v>X</v>
      </c>
      <c r="V276" s="4" t="str">
        <f t="shared" ca="1" si="47"/>
        <v>X</v>
      </c>
      <c r="X276" s="4" t="str">
        <f t="shared" si="42"/>
        <v>Mon</v>
      </c>
      <c r="Z276" s="4" t="str">
        <f t="shared" si="48"/>
        <v>Sep 2019</v>
      </c>
    </row>
    <row r="277" spans="1:26" x14ac:dyDescent="0.25">
      <c r="A277" s="25"/>
      <c r="B277" s="8">
        <f>IF(B276="", "", IF(B276+1&gt;'Intro &amp; Setup'!$AG$18, "", B276+1))</f>
        <v>43732</v>
      </c>
      <c r="C277" s="27"/>
      <c r="D277" s="82"/>
      <c r="E277" s="83"/>
      <c r="F277" s="84"/>
      <c r="G277" s="25"/>
      <c r="H277" s="89"/>
      <c r="I277" s="25"/>
      <c r="J277" s="19"/>
      <c r="K277" s="25"/>
      <c r="L277" s="22" t="str">
        <f t="shared" si="43"/>
        <v/>
      </c>
      <c r="M277" s="25"/>
      <c r="N277" s="64">
        <f ca="1">IF($U277="", "", IF($H277=$S$3, 0, IFERROR(INDEX('Intro &amp; Setup'!$W$24:$W$31, MATCH($X277, 'Intro &amp; Setup'!$BM$20:$BM$27, 0)), "")))</f>
        <v>0.33333333333333331</v>
      </c>
      <c r="O277" s="25"/>
      <c r="Q277" s="56">
        <f t="shared" ca="1" si="49"/>
        <v>3.6250000000000009</v>
      </c>
      <c r="R277" s="57">
        <f t="shared" ca="1" si="50"/>
        <v>61.666666666666828</v>
      </c>
      <c r="S277" s="58" t="str">
        <f t="shared" ca="1" si="44"/>
        <v>-1393:00</v>
      </c>
      <c r="T277" s="4" t="str">
        <f t="shared" ca="1" si="45"/>
        <v/>
      </c>
      <c r="U277" s="4" t="str">
        <f t="shared" ca="1" si="46"/>
        <v>X</v>
      </c>
      <c r="V277" s="4" t="str">
        <f t="shared" ca="1" si="47"/>
        <v>X</v>
      </c>
      <c r="X277" s="4" t="str">
        <f t="shared" si="42"/>
        <v>Tue</v>
      </c>
      <c r="Z277" s="4" t="str">
        <f t="shared" si="48"/>
        <v>Sep 2019</v>
      </c>
    </row>
    <row r="278" spans="1:26" x14ac:dyDescent="0.25">
      <c r="A278" s="25"/>
      <c r="B278" s="8">
        <f>IF(B277="", "", IF(B277+1&gt;'Intro &amp; Setup'!$AG$18, "", B277+1))</f>
        <v>43733</v>
      </c>
      <c r="C278" s="27"/>
      <c r="D278" s="82"/>
      <c r="E278" s="83"/>
      <c r="F278" s="84"/>
      <c r="G278" s="25"/>
      <c r="H278" s="89"/>
      <c r="I278" s="25"/>
      <c r="J278" s="19"/>
      <c r="K278" s="25"/>
      <c r="L278" s="22" t="str">
        <f t="shared" si="43"/>
        <v/>
      </c>
      <c r="M278" s="25"/>
      <c r="N278" s="64">
        <f ca="1">IF($U278="", "", IF($H278=$S$3, 0, IFERROR(INDEX('Intro &amp; Setup'!$W$24:$W$31, MATCH($X278, 'Intro &amp; Setup'!$BM$20:$BM$27, 0)), "")))</f>
        <v>0.33333333333333331</v>
      </c>
      <c r="O278" s="25"/>
      <c r="Q278" s="56">
        <f t="shared" ca="1" si="49"/>
        <v>3.6250000000000009</v>
      </c>
      <c r="R278" s="57">
        <f t="shared" ca="1" si="50"/>
        <v>62.000000000000163</v>
      </c>
      <c r="S278" s="58" t="str">
        <f t="shared" ca="1" si="44"/>
        <v>-1401:00</v>
      </c>
      <c r="T278" s="4" t="str">
        <f t="shared" ca="1" si="45"/>
        <v/>
      </c>
      <c r="U278" s="4" t="str">
        <f t="shared" ca="1" si="46"/>
        <v>X</v>
      </c>
      <c r="V278" s="4" t="str">
        <f t="shared" ca="1" si="47"/>
        <v>X</v>
      </c>
      <c r="X278" s="4" t="str">
        <f t="shared" si="42"/>
        <v>Wed</v>
      </c>
      <c r="Z278" s="4" t="str">
        <f t="shared" si="48"/>
        <v>Sep 2019</v>
      </c>
    </row>
    <row r="279" spans="1:26" x14ac:dyDescent="0.25">
      <c r="A279" s="25"/>
      <c r="B279" s="8">
        <f>IF(B278="", "", IF(B278+1&gt;'Intro &amp; Setup'!$AG$18, "", B278+1))</f>
        <v>43734</v>
      </c>
      <c r="C279" s="27"/>
      <c r="D279" s="82"/>
      <c r="E279" s="83"/>
      <c r="F279" s="84"/>
      <c r="G279" s="25"/>
      <c r="H279" s="89"/>
      <c r="I279" s="25"/>
      <c r="J279" s="19"/>
      <c r="K279" s="25"/>
      <c r="L279" s="22" t="str">
        <f t="shared" si="43"/>
        <v/>
      </c>
      <c r="M279" s="25"/>
      <c r="N279" s="64">
        <f ca="1">IF($U279="", "", IF($H279=$S$3, 0, IFERROR(INDEX('Intro &amp; Setup'!$W$24:$W$31, MATCH($X279, 'Intro &amp; Setup'!$BM$20:$BM$27, 0)), "")))</f>
        <v>0.33333333333333331</v>
      </c>
      <c r="O279" s="25"/>
      <c r="Q279" s="56">
        <f t="shared" ca="1" si="49"/>
        <v>3.6250000000000009</v>
      </c>
      <c r="R279" s="57">
        <f t="shared" ca="1" si="50"/>
        <v>62.333333333333499</v>
      </c>
      <c r="S279" s="58" t="str">
        <f t="shared" ca="1" si="44"/>
        <v>-1409:00</v>
      </c>
      <c r="T279" s="4" t="str">
        <f t="shared" ca="1" si="45"/>
        <v/>
      </c>
      <c r="U279" s="4" t="str">
        <f t="shared" ca="1" si="46"/>
        <v>X</v>
      </c>
      <c r="V279" s="4" t="str">
        <f t="shared" ca="1" si="47"/>
        <v>X</v>
      </c>
      <c r="X279" s="4" t="str">
        <f t="shared" si="42"/>
        <v>Thu</v>
      </c>
      <c r="Z279" s="4" t="str">
        <f t="shared" si="48"/>
        <v>Sep 2019</v>
      </c>
    </row>
    <row r="280" spans="1:26" x14ac:dyDescent="0.25">
      <c r="A280" s="25"/>
      <c r="B280" s="8">
        <f>IF(B279="", "", IF(B279+1&gt;'Intro &amp; Setup'!$AG$18, "", B279+1))</f>
        <v>43735</v>
      </c>
      <c r="C280" s="27"/>
      <c r="D280" s="82"/>
      <c r="E280" s="83"/>
      <c r="F280" s="84"/>
      <c r="G280" s="25"/>
      <c r="H280" s="89"/>
      <c r="I280" s="25"/>
      <c r="J280" s="19"/>
      <c r="K280" s="25"/>
      <c r="L280" s="22" t="str">
        <f t="shared" si="43"/>
        <v/>
      </c>
      <c r="M280" s="25"/>
      <c r="N280" s="64">
        <f ca="1">IF($U280="", "", IF($H280=$S$3, 0, IFERROR(INDEX('Intro &amp; Setup'!$W$24:$W$31, MATCH($X280, 'Intro &amp; Setup'!$BM$20:$BM$27, 0)), "")))</f>
        <v>0.33333333333333331</v>
      </c>
      <c r="O280" s="25"/>
      <c r="Q280" s="56">
        <f t="shared" ca="1" si="49"/>
        <v>3.6250000000000009</v>
      </c>
      <c r="R280" s="57">
        <f t="shared" ca="1" si="50"/>
        <v>62.666666666666835</v>
      </c>
      <c r="S280" s="58" t="str">
        <f t="shared" ca="1" si="44"/>
        <v>-1417:00</v>
      </c>
      <c r="T280" s="4" t="str">
        <f t="shared" ca="1" si="45"/>
        <v/>
      </c>
      <c r="U280" s="4" t="str">
        <f t="shared" ca="1" si="46"/>
        <v>X</v>
      </c>
      <c r="V280" s="4" t="str">
        <f t="shared" ca="1" si="47"/>
        <v>X</v>
      </c>
      <c r="X280" s="4" t="str">
        <f t="shared" si="42"/>
        <v>Fri</v>
      </c>
      <c r="Z280" s="4" t="str">
        <f t="shared" si="48"/>
        <v>Sep 2019</v>
      </c>
    </row>
    <row r="281" spans="1:26" x14ac:dyDescent="0.25">
      <c r="A281" s="25"/>
      <c r="B281" s="8">
        <f>IF(B280="", "", IF(B280+1&gt;'Intro &amp; Setup'!$AG$18, "", B280+1))</f>
        <v>43736</v>
      </c>
      <c r="C281" s="27"/>
      <c r="D281" s="82"/>
      <c r="E281" s="83"/>
      <c r="F281" s="84"/>
      <c r="G281" s="25"/>
      <c r="H281" s="89"/>
      <c r="I281" s="25"/>
      <c r="J281" s="19"/>
      <c r="K281" s="25"/>
      <c r="L281" s="22" t="str">
        <f t="shared" si="43"/>
        <v/>
      </c>
      <c r="M281" s="25"/>
      <c r="N281" s="64">
        <f ca="1">IF($U281="", "", IF($H281=$S$3, 0, IFERROR(INDEX('Intro &amp; Setup'!$W$24:$W$31, MATCH($X281, 'Intro &amp; Setup'!$BM$20:$BM$27, 0)), "")))</f>
        <v>0</v>
      </c>
      <c r="O281" s="25"/>
      <c r="Q281" s="56">
        <f t="shared" ca="1" si="49"/>
        <v>3.6250000000000009</v>
      </c>
      <c r="R281" s="57">
        <f t="shared" ca="1" si="50"/>
        <v>62.666666666666835</v>
      </c>
      <c r="S281" s="58" t="str">
        <f t="shared" ca="1" si="44"/>
        <v>-1417:00</v>
      </c>
      <c r="T281" s="4" t="str">
        <f t="shared" ca="1" si="45"/>
        <v/>
      </c>
      <c r="U281" s="4" t="str">
        <f t="shared" ca="1" si="46"/>
        <v>X</v>
      </c>
      <c r="V281" s="4" t="str">
        <f t="shared" ca="1" si="47"/>
        <v/>
      </c>
      <c r="X281" s="4" t="str">
        <f t="shared" si="42"/>
        <v>Sat</v>
      </c>
      <c r="Z281" s="4" t="str">
        <f t="shared" si="48"/>
        <v>Sep 2019</v>
      </c>
    </row>
    <row r="282" spans="1:26" x14ac:dyDescent="0.25">
      <c r="A282" s="25"/>
      <c r="B282" s="8">
        <f>IF(B281="", "", IF(B281+1&gt;'Intro &amp; Setup'!$AG$18, "", B281+1))</f>
        <v>43737</v>
      </c>
      <c r="C282" s="27"/>
      <c r="D282" s="82"/>
      <c r="E282" s="83"/>
      <c r="F282" s="84"/>
      <c r="G282" s="25"/>
      <c r="H282" s="89"/>
      <c r="I282" s="25"/>
      <c r="J282" s="19"/>
      <c r="K282" s="25"/>
      <c r="L282" s="22" t="str">
        <f t="shared" si="43"/>
        <v/>
      </c>
      <c r="M282" s="25"/>
      <c r="N282" s="64">
        <f ca="1">IF($U282="", "", IF($H282=$S$3, 0, IFERROR(INDEX('Intro &amp; Setup'!$W$24:$W$31, MATCH($X282, 'Intro &amp; Setup'!$BM$20:$BM$27, 0)), "")))</f>
        <v>0</v>
      </c>
      <c r="O282" s="25"/>
      <c r="Q282" s="56">
        <f t="shared" ca="1" si="49"/>
        <v>3.6250000000000009</v>
      </c>
      <c r="R282" s="57">
        <f t="shared" ca="1" si="50"/>
        <v>62.666666666666835</v>
      </c>
      <c r="S282" s="58" t="str">
        <f t="shared" ca="1" si="44"/>
        <v>-1417:00</v>
      </c>
      <c r="T282" s="4" t="str">
        <f t="shared" ca="1" si="45"/>
        <v/>
      </c>
      <c r="U282" s="4" t="str">
        <f t="shared" ca="1" si="46"/>
        <v>X</v>
      </c>
      <c r="V282" s="4" t="str">
        <f t="shared" ca="1" si="47"/>
        <v/>
      </c>
      <c r="X282" s="4" t="str">
        <f t="shared" si="42"/>
        <v>Sun</v>
      </c>
      <c r="Z282" s="4" t="str">
        <f t="shared" si="48"/>
        <v>Sep 2019</v>
      </c>
    </row>
    <row r="283" spans="1:26" x14ac:dyDescent="0.25">
      <c r="A283" s="25"/>
      <c r="B283" s="8">
        <f>IF(B282="", "", IF(B282+1&gt;'Intro &amp; Setup'!$AG$18, "", B282+1))</f>
        <v>43738</v>
      </c>
      <c r="C283" s="27"/>
      <c r="D283" s="82"/>
      <c r="E283" s="83"/>
      <c r="F283" s="84"/>
      <c r="G283" s="25"/>
      <c r="H283" s="89"/>
      <c r="I283" s="25"/>
      <c r="J283" s="19"/>
      <c r="K283" s="25"/>
      <c r="L283" s="22" t="str">
        <f t="shared" si="43"/>
        <v/>
      </c>
      <c r="M283" s="25"/>
      <c r="N283" s="64">
        <f ca="1">IF($U283="", "", IF($H283=$S$3, 0, IFERROR(INDEX('Intro &amp; Setup'!$W$24:$W$31, MATCH($X283, 'Intro &amp; Setup'!$BM$20:$BM$27, 0)), "")))</f>
        <v>0.33333333333333331</v>
      </c>
      <c r="O283" s="25"/>
      <c r="Q283" s="56">
        <f t="shared" ca="1" si="49"/>
        <v>3.6250000000000009</v>
      </c>
      <c r="R283" s="57">
        <f t="shared" ca="1" si="50"/>
        <v>63.000000000000171</v>
      </c>
      <c r="S283" s="58" t="str">
        <f t="shared" ca="1" si="44"/>
        <v>-1425:00</v>
      </c>
      <c r="T283" s="4" t="str">
        <f t="shared" ca="1" si="45"/>
        <v/>
      </c>
      <c r="U283" s="4" t="str">
        <f t="shared" ca="1" si="46"/>
        <v>X</v>
      </c>
      <c r="V283" s="4" t="str">
        <f t="shared" ca="1" si="47"/>
        <v>X</v>
      </c>
      <c r="X283" s="4" t="str">
        <f t="shared" si="42"/>
        <v>Mon</v>
      </c>
      <c r="Z283" s="4" t="str">
        <f t="shared" si="48"/>
        <v>Sep 2019</v>
      </c>
    </row>
    <row r="284" spans="1:26" x14ac:dyDescent="0.25">
      <c r="A284" s="25"/>
      <c r="B284" s="8">
        <f>IF(B283="", "", IF(B283+1&gt;'Intro &amp; Setup'!$AG$18, "", B283+1))</f>
        <v>43739</v>
      </c>
      <c r="C284" s="27"/>
      <c r="D284" s="82"/>
      <c r="E284" s="83"/>
      <c r="F284" s="84"/>
      <c r="G284" s="25"/>
      <c r="H284" s="89"/>
      <c r="I284" s="25"/>
      <c r="J284" s="19"/>
      <c r="K284" s="25"/>
      <c r="L284" s="22" t="str">
        <f t="shared" si="43"/>
        <v/>
      </c>
      <c r="M284" s="25"/>
      <c r="N284" s="64">
        <f ca="1">IF($U284="", "", IF($H284=$S$3, 0, IFERROR(INDEX('Intro &amp; Setup'!$W$24:$W$31, MATCH($X284, 'Intro &amp; Setup'!$BM$20:$BM$27, 0)), "")))</f>
        <v>0.33333333333333331</v>
      </c>
      <c r="O284" s="25"/>
      <c r="Q284" s="56">
        <f t="shared" ca="1" si="49"/>
        <v>3.6250000000000009</v>
      </c>
      <c r="R284" s="57">
        <f t="shared" ca="1" si="50"/>
        <v>63.333333333333506</v>
      </c>
      <c r="S284" s="58" t="str">
        <f t="shared" ca="1" si="44"/>
        <v>-1433:00</v>
      </c>
      <c r="T284" s="4" t="str">
        <f t="shared" ca="1" si="45"/>
        <v/>
      </c>
      <c r="U284" s="4" t="str">
        <f t="shared" ca="1" si="46"/>
        <v>X</v>
      </c>
      <c r="V284" s="4" t="str">
        <f t="shared" ca="1" si="47"/>
        <v>X</v>
      </c>
      <c r="X284" s="4" t="str">
        <f t="shared" si="42"/>
        <v>Tue</v>
      </c>
      <c r="Z284" s="4" t="str">
        <f t="shared" si="48"/>
        <v>Oct 2019</v>
      </c>
    </row>
    <row r="285" spans="1:26" x14ac:dyDescent="0.25">
      <c r="A285" s="25"/>
      <c r="B285" s="8">
        <f>IF(B284="", "", IF(B284+1&gt;'Intro &amp; Setup'!$AG$18, "", B284+1))</f>
        <v>43740</v>
      </c>
      <c r="C285" s="27"/>
      <c r="D285" s="82"/>
      <c r="E285" s="83"/>
      <c r="F285" s="84"/>
      <c r="G285" s="25"/>
      <c r="H285" s="89"/>
      <c r="I285" s="25"/>
      <c r="J285" s="19"/>
      <c r="K285" s="25"/>
      <c r="L285" s="22" t="str">
        <f t="shared" si="43"/>
        <v/>
      </c>
      <c r="M285" s="25"/>
      <c r="N285" s="64">
        <f ca="1">IF($U285="", "", IF($H285=$S$3, 0, IFERROR(INDEX('Intro &amp; Setup'!$W$24:$W$31, MATCH($X285, 'Intro &amp; Setup'!$BM$20:$BM$27, 0)), "")))</f>
        <v>0.33333333333333331</v>
      </c>
      <c r="O285" s="25"/>
      <c r="Q285" s="56">
        <f t="shared" ca="1" si="49"/>
        <v>3.6250000000000009</v>
      </c>
      <c r="R285" s="57">
        <f t="shared" ca="1" si="50"/>
        <v>63.666666666666842</v>
      </c>
      <c r="S285" s="58" t="str">
        <f t="shared" ca="1" si="44"/>
        <v>-1441:00</v>
      </c>
      <c r="T285" s="4" t="str">
        <f t="shared" ca="1" si="45"/>
        <v/>
      </c>
      <c r="U285" s="4" t="str">
        <f t="shared" ca="1" si="46"/>
        <v>X</v>
      </c>
      <c r="V285" s="4" t="str">
        <f t="shared" ca="1" si="47"/>
        <v>X</v>
      </c>
      <c r="X285" s="4" t="str">
        <f t="shared" si="42"/>
        <v>Wed</v>
      </c>
      <c r="Z285" s="4" t="str">
        <f t="shared" si="48"/>
        <v>Oct 2019</v>
      </c>
    </row>
    <row r="286" spans="1:26" x14ac:dyDescent="0.25">
      <c r="A286" s="25"/>
      <c r="B286" s="8">
        <f>IF(B285="", "", IF(B285+1&gt;'Intro &amp; Setup'!$AG$18, "", B285+1))</f>
        <v>43741</v>
      </c>
      <c r="C286" s="27"/>
      <c r="D286" s="82"/>
      <c r="E286" s="83"/>
      <c r="F286" s="84"/>
      <c r="G286" s="25"/>
      <c r="H286" s="89"/>
      <c r="I286" s="25"/>
      <c r="J286" s="19"/>
      <c r="K286" s="25"/>
      <c r="L286" s="22" t="str">
        <f t="shared" si="43"/>
        <v/>
      </c>
      <c r="M286" s="25"/>
      <c r="N286" s="64">
        <f ca="1">IF($U286="", "", IF($H286=$S$3, 0, IFERROR(INDEX('Intro &amp; Setup'!$W$24:$W$31, MATCH($X286, 'Intro &amp; Setup'!$BM$20:$BM$27, 0)), "")))</f>
        <v>0.33333333333333331</v>
      </c>
      <c r="O286" s="25"/>
      <c r="Q286" s="56">
        <f t="shared" ca="1" si="49"/>
        <v>3.6250000000000009</v>
      </c>
      <c r="R286" s="57">
        <f t="shared" ca="1" si="50"/>
        <v>64.000000000000171</v>
      </c>
      <c r="S286" s="58" t="str">
        <f t="shared" ca="1" si="44"/>
        <v>-1449:00</v>
      </c>
      <c r="T286" s="4" t="str">
        <f t="shared" ca="1" si="45"/>
        <v/>
      </c>
      <c r="U286" s="4" t="str">
        <f t="shared" ca="1" si="46"/>
        <v>X</v>
      </c>
      <c r="V286" s="4" t="str">
        <f t="shared" ca="1" si="47"/>
        <v>X</v>
      </c>
      <c r="X286" s="4" t="str">
        <f t="shared" si="42"/>
        <v>Thu</v>
      </c>
      <c r="Z286" s="4" t="str">
        <f t="shared" si="48"/>
        <v>Oct 2019</v>
      </c>
    </row>
    <row r="287" spans="1:26" x14ac:dyDescent="0.25">
      <c r="A287" s="25"/>
      <c r="B287" s="8">
        <f>IF(B286="", "", IF(B286+1&gt;'Intro &amp; Setup'!$AG$18, "", B286+1))</f>
        <v>43742</v>
      </c>
      <c r="C287" s="27"/>
      <c r="D287" s="82"/>
      <c r="E287" s="83"/>
      <c r="F287" s="84"/>
      <c r="G287" s="25"/>
      <c r="H287" s="89"/>
      <c r="I287" s="25"/>
      <c r="J287" s="19"/>
      <c r="K287" s="25"/>
      <c r="L287" s="22" t="str">
        <f t="shared" si="43"/>
        <v/>
      </c>
      <c r="M287" s="25"/>
      <c r="N287" s="64">
        <f ca="1">IF($U287="", "", IF($H287=$S$3, 0, IFERROR(INDEX('Intro &amp; Setup'!$W$24:$W$31, MATCH($X287, 'Intro &amp; Setup'!$BM$20:$BM$27, 0)), "")))</f>
        <v>0.33333333333333331</v>
      </c>
      <c r="O287" s="25"/>
      <c r="Q287" s="56">
        <f t="shared" ca="1" si="49"/>
        <v>3.6250000000000009</v>
      </c>
      <c r="R287" s="57">
        <f t="shared" ca="1" si="50"/>
        <v>64.333333333333499</v>
      </c>
      <c r="S287" s="58" t="str">
        <f t="shared" ca="1" si="44"/>
        <v>-1457:00</v>
      </c>
      <c r="T287" s="4" t="str">
        <f t="shared" ca="1" si="45"/>
        <v/>
      </c>
      <c r="U287" s="4" t="str">
        <f t="shared" ca="1" si="46"/>
        <v>X</v>
      </c>
      <c r="V287" s="4" t="str">
        <f t="shared" ca="1" si="47"/>
        <v>X</v>
      </c>
      <c r="X287" s="4" t="str">
        <f t="shared" si="42"/>
        <v>Fri</v>
      </c>
      <c r="Z287" s="4" t="str">
        <f t="shared" si="48"/>
        <v>Oct 2019</v>
      </c>
    </row>
    <row r="288" spans="1:26" x14ac:dyDescent="0.25">
      <c r="A288" s="25"/>
      <c r="B288" s="8">
        <f>IF(B287="", "", IF(B287+1&gt;'Intro &amp; Setup'!$AG$18, "", B287+1))</f>
        <v>43743</v>
      </c>
      <c r="C288" s="27"/>
      <c r="D288" s="82"/>
      <c r="E288" s="83"/>
      <c r="F288" s="84"/>
      <c r="G288" s="25"/>
      <c r="H288" s="89"/>
      <c r="I288" s="25"/>
      <c r="J288" s="19"/>
      <c r="K288" s="25"/>
      <c r="L288" s="22" t="str">
        <f t="shared" si="43"/>
        <v/>
      </c>
      <c r="M288" s="25"/>
      <c r="N288" s="64">
        <f ca="1">IF($U288="", "", IF($H288=$S$3, 0, IFERROR(INDEX('Intro &amp; Setup'!$W$24:$W$31, MATCH($X288, 'Intro &amp; Setup'!$BM$20:$BM$27, 0)), "")))</f>
        <v>0</v>
      </c>
      <c r="O288" s="25"/>
      <c r="Q288" s="56">
        <f t="shared" ca="1" si="49"/>
        <v>3.6250000000000009</v>
      </c>
      <c r="R288" s="57">
        <f t="shared" ca="1" si="50"/>
        <v>64.333333333333499</v>
      </c>
      <c r="S288" s="58" t="str">
        <f t="shared" ca="1" si="44"/>
        <v>-1457:00</v>
      </c>
      <c r="T288" s="4" t="str">
        <f t="shared" ca="1" si="45"/>
        <v/>
      </c>
      <c r="U288" s="4" t="str">
        <f t="shared" ca="1" si="46"/>
        <v>X</v>
      </c>
      <c r="V288" s="4" t="str">
        <f t="shared" ca="1" si="47"/>
        <v/>
      </c>
      <c r="X288" s="4" t="str">
        <f t="shared" si="42"/>
        <v>Sat</v>
      </c>
      <c r="Z288" s="4" t="str">
        <f t="shared" si="48"/>
        <v>Oct 2019</v>
      </c>
    </row>
    <row r="289" spans="1:26" x14ac:dyDescent="0.25">
      <c r="A289" s="25"/>
      <c r="B289" s="8">
        <f>IF(B288="", "", IF(B288+1&gt;'Intro &amp; Setup'!$AG$18, "", B288+1))</f>
        <v>43744</v>
      </c>
      <c r="C289" s="27"/>
      <c r="D289" s="82"/>
      <c r="E289" s="83"/>
      <c r="F289" s="84"/>
      <c r="G289" s="25"/>
      <c r="H289" s="89"/>
      <c r="I289" s="25"/>
      <c r="J289" s="19"/>
      <c r="K289" s="25"/>
      <c r="L289" s="22" t="str">
        <f t="shared" si="43"/>
        <v/>
      </c>
      <c r="M289" s="25"/>
      <c r="N289" s="64">
        <f ca="1">IF($U289="", "", IF($H289=$S$3, 0, IFERROR(INDEX('Intro &amp; Setup'!$W$24:$W$31, MATCH($X289, 'Intro &amp; Setup'!$BM$20:$BM$27, 0)), "")))</f>
        <v>0</v>
      </c>
      <c r="O289" s="25"/>
      <c r="Q289" s="56">
        <f t="shared" ca="1" si="49"/>
        <v>3.6250000000000009</v>
      </c>
      <c r="R289" s="57">
        <f t="shared" ca="1" si="50"/>
        <v>64.333333333333499</v>
      </c>
      <c r="S289" s="58" t="str">
        <f t="shared" ca="1" si="44"/>
        <v>-1457:00</v>
      </c>
      <c r="T289" s="4" t="str">
        <f t="shared" ca="1" si="45"/>
        <v/>
      </c>
      <c r="U289" s="4" t="str">
        <f t="shared" ca="1" si="46"/>
        <v>X</v>
      </c>
      <c r="V289" s="4" t="str">
        <f t="shared" ca="1" si="47"/>
        <v/>
      </c>
      <c r="X289" s="4" t="str">
        <f t="shared" si="42"/>
        <v>Sun</v>
      </c>
      <c r="Z289" s="4" t="str">
        <f t="shared" si="48"/>
        <v>Oct 2019</v>
      </c>
    </row>
    <row r="290" spans="1:26" x14ac:dyDescent="0.25">
      <c r="A290" s="25"/>
      <c r="B290" s="8">
        <f>IF(B289="", "", IF(B289+1&gt;'Intro &amp; Setup'!$AG$18, "", B289+1))</f>
        <v>43745</v>
      </c>
      <c r="C290" s="27"/>
      <c r="D290" s="82"/>
      <c r="E290" s="83"/>
      <c r="F290" s="84"/>
      <c r="G290" s="25"/>
      <c r="H290" s="89"/>
      <c r="I290" s="25"/>
      <c r="J290" s="19"/>
      <c r="K290" s="25"/>
      <c r="L290" s="22" t="str">
        <f t="shared" si="43"/>
        <v/>
      </c>
      <c r="M290" s="25"/>
      <c r="N290" s="64">
        <f ca="1">IF($U290="", "", IF($H290=$S$3, 0, IFERROR(INDEX('Intro &amp; Setup'!$W$24:$W$31, MATCH($X290, 'Intro &amp; Setup'!$BM$20:$BM$27, 0)), "")))</f>
        <v>0.33333333333333331</v>
      </c>
      <c r="O290" s="25"/>
      <c r="Q290" s="56">
        <f t="shared" ca="1" si="49"/>
        <v>3.6250000000000009</v>
      </c>
      <c r="R290" s="57">
        <f t="shared" ca="1" si="50"/>
        <v>64.666666666666828</v>
      </c>
      <c r="S290" s="58" t="str">
        <f t="shared" ca="1" si="44"/>
        <v>-1465:00</v>
      </c>
      <c r="T290" s="4" t="str">
        <f t="shared" ca="1" si="45"/>
        <v/>
      </c>
      <c r="U290" s="4" t="str">
        <f t="shared" ca="1" si="46"/>
        <v>X</v>
      </c>
      <c r="V290" s="4" t="str">
        <f t="shared" ca="1" si="47"/>
        <v>X</v>
      </c>
      <c r="X290" s="4" t="str">
        <f t="shared" si="42"/>
        <v>Mon</v>
      </c>
      <c r="Z290" s="4" t="str">
        <f t="shared" si="48"/>
        <v>Oct 2019</v>
      </c>
    </row>
    <row r="291" spans="1:26" x14ac:dyDescent="0.25">
      <c r="A291" s="25"/>
      <c r="B291" s="8">
        <f>IF(B290="", "", IF(B290+1&gt;'Intro &amp; Setup'!$AG$18, "", B290+1))</f>
        <v>43746</v>
      </c>
      <c r="C291" s="27"/>
      <c r="D291" s="82"/>
      <c r="E291" s="83"/>
      <c r="F291" s="84"/>
      <c r="G291" s="25"/>
      <c r="H291" s="89"/>
      <c r="I291" s="25"/>
      <c r="J291" s="19"/>
      <c r="K291" s="25"/>
      <c r="L291" s="22" t="str">
        <f t="shared" si="43"/>
        <v/>
      </c>
      <c r="M291" s="25"/>
      <c r="N291" s="64">
        <f ca="1">IF($U291="", "", IF($H291=$S$3, 0, IFERROR(INDEX('Intro &amp; Setup'!$W$24:$W$31, MATCH($X291, 'Intro &amp; Setup'!$BM$20:$BM$27, 0)), "")))</f>
        <v>0.33333333333333331</v>
      </c>
      <c r="O291" s="25"/>
      <c r="Q291" s="56">
        <f t="shared" ca="1" si="49"/>
        <v>3.6250000000000009</v>
      </c>
      <c r="R291" s="57">
        <f t="shared" ca="1" si="50"/>
        <v>65.000000000000156</v>
      </c>
      <c r="S291" s="58" t="str">
        <f t="shared" ca="1" si="44"/>
        <v>-1473:00</v>
      </c>
      <c r="T291" s="4" t="str">
        <f t="shared" ca="1" si="45"/>
        <v/>
      </c>
      <c r="U291" s="4" t="str">
        <f t="shared" ca="1" si="46"/>
        <v>X</v>
      </c>
      <c r="V291" s="4" t="str">
        <f t="shared" ca="1" si="47"/>
        <v>X</v>
      </c>
      <c r="X291" s="4" t="str">
        <f t="shared" si="42"/>
        <v>Tue</v>
      </c>
      <c r="Z291" s="4" t="str">
        <f t="shared" si="48"/>
        <v>Oct 2019</v>
      </c>
    </row>
    <row r="292" spans="1:26" x14ac:dyDescent="0.25">
      <c r="A292" s="25"/>
      <c r="B292" s="8">
        <f>IF(B291="", "", IF(B291+1&gt;'Intro &amp; Setup'!$AG$18, "", B291+1))</f>
        <v>43747</v>
      </c>
      <c r="C292" s="27"/>
      <c r="D292" s="82"/>
      <c r="E292" s="83"/>
      <c r="F292" s="84"/>
      <c r="G292" s="25"/>
      <c r="H292" s="89"/>
      <c r="I292" s="25"/>
      <c r="J292" s="19"/>
      <c r="K292" s="25"/>
      <c r="L292" s="22" t="str">
        <f t="shared" si="43"/>
        <v/>
      </c>
      <c r="M292" s="25"/>
      <c r="N292" s="64">
        <f ca="1">IF($U292="", "", IF($H292=$S$3, 0, IFERROR(INDEX('Intro &amp; Setup'!$W$24:$W$31, MATCH($X292, 'Intro &amp; Setup'!$BM$20:$BM$27, 0)), "")))</f>
        <v>0.33333333333333331</v>
      </c>
      <c r="O292" s="25"/>
      <c r="Q292" s="56">
        <f t="shared" ca="1" si="49"/>
        <v>3.6250000000000009</v>
      </c>
      <c r="R292" s="57">
        <f t="shared" ca="1" si="50"/>
        <v>65.333333333333485</v>
      </c>
      <c r="S292" s="58" t="str">
        <f t="shared" ca="1" si="44"/>
        <v>-1481:00</v>
      </c>
      <c r="T292" s="4" t="str">
        <f t="shared" ca="1" si="45"/>
        <v/>
      </c>
      <c r="U292" s="4" t="str">
        <f t="shared" ca="1" si="46"/>
        <v>X</v>
      </c>
      <c r="V292" s="4" t="str">
        <f t="shared" ca="1" si="47"/>
        <v>X</v>
      </c>
      <c r="X292" s="4" t="str">
        <f t="shared" si="42"/>
        <v>Wed</v>
      </c>
      <c r="Z292" s="4" t="str">
        <f t="shared" si="48"/>
        <v>Oct 2019</v>
      </c>
    </row>
    <row r="293" spans="1:26" x14ac:dyDescent="0.25">
      <c r="A293" s="25"/>
      <c r="B293" s="8">
        <f>IF(B292="", "", IF(B292+1&gt;'Intro &amp; Setup'!$AG$18, "", B292+1))</f>
        <v>43748</v>
      </c>
      <c r="C293" s="27"/>
      <c r="D293" s="82"/>
      <c r="E293" s="83"/>
      <c r="F293" s="84"/>
      <c r="G293" s="25"/>
      <c r="H293" s="89"/>
      <c r="I293" s="25"/>
      <c r="J293" s="19"/>
      <c r="K293" s="25"/>
      <c r="L293" s="22" t="str">
        <f t="shared" si="43"/>
        <v/>
      </c>
      <c r="M293" s="25"/>
      <c r="N293" s="64">
        <f ca="1">IF($U293="", "", IF($H293=$S$3, 0, IFERROR(INDEX('Intro &amp; Setup'!$W$24:$W$31, MATCH($X293, 'Intro &amp; Setup'!$BM$20:$BM$27, 0)), "")))</f>
        <v>0.33333333333333331</v>
      </c>
      <c r="O293" s="25"/>
      <c r="Q293" s="56">
        <f t="shared" ca="1" si="49"/>
        <v>3.6250000000000009</v>
      </c>
      <c r="R293" s="57">
        <f t="shared" ca="1" si="50"/>
        <v>65.666666666666814</v>
      </c>
      <c r="S293" s="58" t="str">
        <f t="shared" ca="1" si="44"/>
        <v>-1489:00</v>
      </c>
      <c r="T293" s="4" t="str">
        <f t="shared" ca="1" si="45"/>
        <v/>
      </c>
      <c r="U293" s="4" t="str">
        <f t="shared" ca="1" si="46"/>
        <v>X</v>
      </c>
      <c r="V293" s="4" t="str">
        <f t="shared" ca="1" si="47"/>
        <v>X</v>
      </c>
      <c r="X293" s="4" t="str">
        <f t="shared" si="42"/>
        <v>Thu</v>
      </c>
      <c r="Z293" s="4" t="str">
        <f t="shared" si="48"/>
        <v>Oct 2019</v>
      </c>
    </row>
    <row r="294" spans="1:26" x14ac:dyDescent="0.25">
      <c r="A294" s="25"/>
      <c r="B294" s="8">
        <f>IF(B293="", "", IF(B293+1&gt;'Intro &amp; Setup'!$AG$18, "", B293+1))</f>
        <v>43749</v>
      </c>
      <c r="C294" s="27"/>
      <c r="D294" s="82"/>
      <c r="E294" s="83"/>
      <c r="F294" s="84"/>
      <c r="G294" s="25"/>
      <c r="H294" s="89"/>
      <c r="I294" s="25"/>
      <c r="J294" s="19"/>
      <c r="K294" s="25"/>
      <c r="L294" s="22" t="str">
        <f t="shared" si="43"/>
        <v/>
      </c>
      <c r="M294" s="25"/>
      <c r="N294" s="64">
        <f ca="1">IF($U294="", "", IF($H294=$S$3, 0, IFERROR(INDEX('Intro &amp; Setup'!$W$24:$W$31, MATCH($X294, 'Intro &amp; Setup'!$BM$20:$BM$27, 0)), "")))</f>
        <v>0.33333333333333331</v>
      </c>
      <c r="O294" s="25"/>
      <c r="Q294" s="56">
        <f t="shared" ca="1" si="49"/>
        <v>3.6250000000000009</v>
      </c>
      <c r="R294" s="57">
        <f t="shared" ca="1" si="50"/>
        <v>66.000000000000142</v>
      </c>
      <c r="S294" s="58" t="str">
        <f t="shared" ca="1" si="44"/>
        <v>-1497:00</v>
      </c>
      <c r="T294" s="4" t="str">
        <f t="shared" ca="1" si="45"/>
        <v/>
      </c>
      <c r="U294" s="4" t="str">
        <f t="shared" ca="1" si="46"/>
        <v>X</v>
      </c>
      <c r="V294" s="4" t="str">
        <f t="shared" ca="1" si="47"/>
        <v>X</v>
      </c>
      <c r="X294" s="4" t="str">
        <f t="shared" si="42"/>
        <v>Fri</v>
      </c>
      <c r="Z294" s="4" t="str">
        <f t="shared" si="48"/>
        <v>Oct 2019</v>
      </c>
    </row>
    <row r="295" spans="1:26" x14ac:dyDescent="0.25">
      <c r="A295" s="25"/>
      <c r="B295" s="8">
        <f>IF(B294="", "", IF(B294+1&gt;'Intro &amp; Setup'!$AG$18, "", B294+1))</f>
        <v>43750</v>
      </c>
      <c r="C295" s="27"/>
      <c r="D295" s="82"/>
      <c r="E295" s="83"/>
      <c r="F295" s="84"/>
      <c r="G295" s="25"/>
      <c r="H295" s="89"/>
      <c r="I295" s="25"/>
      <c r="J295" s="19"/>
      <c r="K295" s="25"/>
      <c r="L295" s="22" t="str">
        <f t="shared" si="43"/>
        <v/>
      </c>
      <c r="M295" s="25"/>
      <c r="N295" s="64">
        <f ca="1">IF($U295="", "", IF($H295=$S$3, 0, IFERROR(INDEX('Intro &amp; Setup'!$W$24:$W$31, MATCH($X295, 'Intro &amp; Setup'!$BM$20:$BM$27, 0)), "")))</f>
        <v>0</v>
      </c>
      <c r="O295" s="25"/>
      <c r="Q295" s="56">
        <f t="shared" ca="1" si="49"/>
        <v>3.6250000000000009</v>
      </c>
      <c r="R295" s="57">
        <f t="shared" ca="1" si="50"/>
        <v>66.000000000000142</v>
      </c>
      <c r="S295" s="58" t="str">
        <f t="shared" ca="1" si="44"/>
        <v>-1497:00</v>
      </c>
      <c r="T295" s="4" t="str">
        <f t="shared" ca="1" si="45"/>
        <v/>
      </c>
      <c r="U295" s="4" t="str">
        <f t="shared" ca="1" si="46"/>
        <v>X</v>
      </c>
      <c r="V295" s="4" t="str">
        <f t="shared" ca="1" si="47"/>
        <v/>
      </c>
      <c r="X295" s="4" t="str">
        <f t="shared" si="42"/>
        <v>Sat</v>
      </c>
      <c r="Z295" s="4" t="str">
        <f t="shared" si="48"/>
        <v>Oct 2019</v>
      </c>
    </row>
    <row r="296" spans="1:26" x14ac:dyDescent="0.25">
      <c r="A296" s="25"/>
      <c r="B296" s="8">
        <f>IF(B295="", "", IF(B295+1&gt;'Intro &amp; Setup'!$AG$18, "", B295+1))</f>
        <v>43751</v>
      </c>
      <c r="C296" s="27"/>
      <c r="D296" s="82"/>
      <c r="E296" s="83"/>
      <c r="F296" s="84"/>
      <c r="G296" s="25"/>
      <c r="H296" s="89"/>
      <c r="I296" s="25"/>
      <c r="J296" s="19"/>
      <c r="K296" s="25"/>
      <c r="L296" s="22" t="str">
        <f t="shared" si="43"/>
        <v/>
      </c>
      <c r="M296" s="25"/>
      <c r="N296" s="64">
        <f ca="1">IF($U296="", "", IF($H296=$S$3, 0, IFERROR(INDEX('Intro &amp; Setup'!$W$24:$W$31, MATCH($X296, 'Intro &amp; Setup'!$BM$20:$BM$27, 0)), "")))</f>
        <v>0</v>
      </c>
      <c r="O296" s="25"/>
      <c r="Q296" s="56">
        <f t="shared" ca="1" si="49"/>
        <v>3.6250000000000009</v>
      </c>
      <c r="R296" s="57">
        <f t="shared" ca="1" si="50"/>
        <v>66.000000000000142</v>
      </c>
      <c r="S296" s="58" t="str">
        <f t="shared" ca="1" si="44"/>
        <v>-1497:00</v>
      </c>
      <c r="T296" s="4" t="str">
        <f t="shared" ca="1" si="45"/>
        <v/>
      </c>
      <c r="U296" s="4" t="str">
        <f t="shared" ca="1" si="46"/>
        <v>X</v>
      </c>
      <c r="V296" s="4" t="str">
        <f t="shared" ca="1" si="47"/>
        <v/>
      </c>
      <c r="X296" s="4" t="str">
        <f t="shared" si="42"/>
        <v>Sun</v>
      </c>
      <c r="Z296" s="4" t="str">
        <f t="shared" si="48"/>
        <v>Oct 2019</v>
      </c>
    </row>
    <row r="297" spans="1:26" x14ac:dyDescent="0.25">
      <c r="A297" s="25"/>
      <c r="B297" s="8">
        <f>IF(B296="", "", IF(B296+1&gt;'Intro &amp; Setup'!$AG$18, "", B296+1))</f>
        <v>43752</v>
      </c>
      <c r="C297" s="27"/>
      <c r="D297" s="82"/>
      <c r="E297" s="83"/>
      <c r="F297" s="84"/>
      <c r="G297" s="25"/>
      <c r="H297" s="89"/>
      <c r="I297" s="25"/>
      <c r="J297" s="19"/>
      <c r="K297" s="25"/>
      <c r="L297" s="22" t="str">
        <f t="shared" si="43"/>
        <v/>
      </c>
      <c r="M297" s="25"/>
      <c r="N297" s="64">
        <f ca="1">IF($U297="", "", IF($H297=$S$3, 0, IFERROR(INDEX('Intro &amp; Setup'!$W$24:$W$31, MATCH($X297, 'Intro &amp; Setup'!$BM$20:$BM$27, 0)), "")))</f>
        <v>0.33333333333333331</v>
      </c>
      <c r="O297" s="25"/>
      <c r="Q297" s="56">
        <f t="shared" ca="1" si="49"/>
        <v>3.6250000000000009</v>
      </c>
      <c r="R297" s="57">
        <f t="shared" ca="1" si="50"/>
        <v>66.333333333333471</v>
      </c>
      <c r="S297" s="58" t="str">
        <f t="shared" ca="1" si="44"/>
        <v>-1505:00</v>
      </c>
      <c r="T297" s="4" t="str">
        <f t="shared" ca="1" si="45"/>
        <v/>
      </c>
      <c r="U297" s="4" t="str">
        <f t="shared" ca="1" si="46"/>
        <v>X</v>
      </c>
      <c r="V297" s="4" t="str">
        <f t="shared" ca="1" si="47"/>
        <v>X</v>
      </c>
      <c r="X297" s="4" t="str">
        <f t="shared" si="42"/>
        <v>Mon</v>
      </c>
      <c r="Z297" s="4" t="str">
        <f t="shared" si="48"/>
        <v>Oct 2019</v>
      </c>
    </row>
    <row r="298" spans="1:26" x14ac:dyDescent="0.25">
      <c r="A298" s="25"/>
      <c r="B298" s="8">
        <f>IF(B297="", "", IF(B297+1&gt;'Intro &amp; Setup'!$AG$18, "", B297+1))</f>
        <v>43753</v>
      </c>
      <c r="C298" s="27"/>
      <c r="D298" s="82"/>
      <c r="E298" s="83"/>
      <c r="F298" s="84"/>
      <c r="G298" s="25"/>
      <c r="H298" s="89"/>
      <c r="I298" s="25"/>
      <c r="J298" s="19"/>
      <c r="K298" s="25"/>
      <c r="L298" s="22" t="str">
        <f t="shared" si="43"/>
        <v/>
      </c>
      <c r="M298" s="25"/>
      <c r="N298" s="64">
        <f ca="1">IF($U298="", "", IF($H298=$S$3, 0, IFERROR(INDEX('Intro &amp; Setup'!$W$24:$W$31, MATCH($X298, 'Intro &amp; Setup'!$BM$20:$BM$27, 0)), "")))</f>
        <v>0.33333333333333331</v>
      </c>
      <c r="O298" s="25"/>
      <c r="Q298" s="56">
        <f t="shared" ca="1" si="49"/>
        <v>3.6250000000000009</v>
      </c>
      <c r="R298" s="57">
        <f t="shared" ca="1" si="50"/>
        <v>66.666666666666799</v>
      </c>
      <c r="S298" s="58" t="str">
        <f t="shared" ca="1" si="44"/>
        <v>-1513:00</v>
      </c>
      <c r="T298" s="4" t="str">
        <f t="shared" ca="1" si="45"/>
        <v/>
      </c>
      <c r="U298" s="4" t="str">
        <f t="shared" ca="1" si="46"/>
        <v>X</v>
      </c>
      <c r="V298" s="4" t="str">
        <f t="shared" ca="1" si="47"/>
        <v>X</v>
      </c>
      <c r="X298" s="4" t="str">
        <f t="shared" si="42"/>
        <v>Tue</v>
      </c>
      <c r="Z298" s="4" t="str">
        <f t="shared" si="48"/>
        <v>Oct 2019</v>
      </c>
    </row>
    <row r="299" spans="1:26" x14ac:dyDescent="0.25">
      <c r="A299" s="25"/>
      <c r="B299" s="8">
        <f>IF(B298="", "", IF(B298+1&gt;'Intro &amp; Setup'!$AG$18, "", B298+1))</f>
        <v>43754</v>
      </c>
      <c r="C299" s="27"/>
      <c r="D299" s="82"/>
      <c r="E299" s="83"/>
      <c r="F299" s="84"/>
      <c r="G299" s="25"/>
      <c r="H299" s="89"/>
      <c r="I299" s="25"/>
      <c r="J299" s="19"/>
      <c r="K299" s="25"/>
      <c r="L299" s="22" t="str">
        <f t="shared" si="43"/>
        <v/>
      </c>
      <c r="M299" s="25"/>
      <c r="N299" s="64">
        <f ca="1">IF($U299="", "", IF($H299=$S$3, 0, IFERROR(INDEX('Intro &amp; Setup'!$W$24:$W$31, MATCH($X299, 'Intro &amp; Setup'!$BM$20:$BM$27, 0)), "")))</f>
        <v>0.33333333333333331</v>
      </c>
      <c r="O299" s="25"/>
      <c r="Q299" s="56">
        <f t="shared" ca="1" si="49"/>
        <v>3.6250000000000009</v>
      </c>
      <c r="R299" s="57">
        <f t="shared" ca="1" si="50"/>
        <v>67.000000000000128</v>
      </c>
      <c r="S299" s="58" t="str">
        <f t="shared" ca="1" si="44"/>
        <v>-1521:00</v>
      </c>
      <c r="T299" s="4" t="str">
        <f t="shared" ca="1" si="45"/>
        <v/>
      </c>
      <c r="U299" s="4" t="str">
        <f t="shared" ca="1" si="46"/>
        <v>X</v>
      </c>
      <c r="V299" s="4" t="str">
        <f t="shared" ca="1" si="47"/>
        <v>X</v>
      </c>
      <c r="X299" s="4" t="str">
        <f t="shared" si="42"/>
        <v>Wed</v>
      </c>
      <c r="Z299" s="4" t="str">
        <f t="shared" si="48"/>
        <v>Oct 2019</v>
      </c>
    </row>
    <row r="300" spans="1:26" x14ac:dyDescent="0.25">
      <c r="A300" s="25"/>
      <c r="B300" s="8">
        <f>IF(B299="", "", IF(B299+1&gt;'Intro &amp; Setup'!$AG$18, "", B299+1))</f>
        <v>43755</v>
      </c>
      <c r="C300" s="27"/>
      <c r="D300" s="82"/>
      <c r="E300" s="83"/>
      <c r="F300" s="84"/>
      <c r="G300" s="25"/>
      <c r="H300" s="89"/>
      <c r="I300" s="25"/>
      <c r="J300" s="19"/>
      <c r="K300" s="25"/>
      <c r="L300" s="22" t="str">
        <f t="shared" si="43"/>
        <v/>
      </c>
      <c r="M300" s="25"/>
      <c r="N300" s="64">
        <f ca="1">IF($U300="", "", IF($H300=$S$3, 0, IFERROR(INDEX('Intro &amp; Setup'!$W$24:$W$31, MATCH($X300, 'Intro &amp; Setup'!$BM$20:$BM$27, 0)), "")))</f>
        <v>0.33333333333333331</v>
      </c>
      <c r="O300" s="25"/>
      <c r="Q300" s="56">
        <f t="shared" ca="1" si="49"/>
        <v>3.6250000000000009</v>
      </c>
      <c r="R300" s="57">
        <f t="shared" ca="1" si="50"/>
        <v>67.333333333333456</v>
      </c>
      <c r="S300" s="58" t="str">
        <f t="shared" ca="1" si="44"/>
        <v>-1529:00</v>
      </c>
      <c r="T300" s="4" t="str">
        <f t="shared" ca="1" si="45"/>
        <v/>
      </c>
      <c r="U300" s="4" t="str">
        <f t="shared" ca="1" si="46"/>
        <v>X</v>
      </c>
      <c r="V300" s="4" t="str">
        <f t="shared" ca="1" si="47"/>
        <v>X</v>
      </c>
      <c r="X300" s="4" t="str">
        <f t="shared" si="42"/>
        <v>Thu</v>
      </c>
      <c r="Z300" s="4" t="str">
        <f t="shared" si="48"/>
        <v>Oct 2019</v>
      </c>
    </row>
    <row r="301" spans="1:26" x14ac:dyDescent="0.25">
      <c r="A301" s="25"/>
      <c r="B301" s="8">
        <f>IF(B300="", "", IF(B300+1&gt;'Intro &amp; Setup'!$AG$18, "", B300+1))</f>
        <v>43756</v>
      </c>
      <c r="C301" s="27"/>
      <c r="D301" s="82"/>
      <c r="E301" s="83"/>
      <c r="F301" s="84"/>
      <c r="G301" s="25"/>
      <c r="H301" s="89"/>
      <c r="I301" s="25"/>
      <c r="J301" s="19"/>
      <c r="K301" s="25"/>
      <c r="L301" s="22" t="str">
        <f t="shared" si="43"/>
        <v/>
      </c>
      <c r="M301" s="25"/>
      <c r="N301" s="64">
        <f ca="1">IF($U301="", "", IF($H301=$S$3, 0, IFERROR(INDEX('Intro &amp; Setup'!$W$24:$W$31, MATCH($X301, 'Intro &amp; Setup'!$BM$20:$BM$27, 0)), "")))</f>
        <v>0.33333333333333331</v>
      </c>
      <c r="O301" s="25"/>
      <c r="Q301" s="56">
        <f t="shared" ca="1" si="49"/>
        <v>3.6250000000000009</v>
      </c>
      <c r="R301" s="57">
        <f t="shared" ca="1" si="50"/>
        <v>67.666666666666785</v>
      </c>
      <c r="S301" s="58" t="str">
        <f t="shared" ca="1" si="44"/>
        <v>-1537:00</v>
      </c>
      <c r="T301" s="4" t="str">
        <f t="shared" ca="1" si="45"/>
        <v/>
      </c>
      <c r="U301" s="4" t="str">
        <f t="shared" ca="1" si="46"/>
        <v>X</v>
      </c>
      <c r="V301" s="4" t="str">
        <f t="shared" ca="1" si="47"/>
        <v>X</v>
      </c>
      <c r="X301" s="4" t="str">
        <f t="shared" si="42"/>
        <v>Fri</v>
      </c>
      <c r="Z301" s="4" t="str">
        <f t="shared" si="48"/>
        <v>Oct 2019</v>
      </c>
    </row>
    <row r="302" spans="1:26" x14ac:dyDescent="0.25">
      <c r="A302" s="25"/>
      <c r="B302" s="8">
        <f>IF(B301="", "", IF(B301+1&gt;'Intro &amp; Setup'!$AG$18, "", B301+1))</f>
        <v>43757</v>
      </c>
      <c r="C302" s="27"/>
      <c r="D302" s="82"/>
      <c r="E302" s="83"/>
      <c r="F302" s="84"/>
      <c r="G302" s="25"/>
      <c r="H302" s="89"/>
      <c r="I302" s="25"/>
      <c r="J302" s="19"/>
      <c r="K302" s="25"/>
      <c r="L302" s="22" t="str">
        <f t="shared" si="43"/>
        <v/>
      </c>
      <c r="M302" s="25"/>
      <c r="N302" s="64">
        <f ca="1">IF($U302="", "", IF($H302=$S$3, 0, IFERROR(INDEX('Intro &amp; Setup'!$W$24:$W$31, MATCH($X302, 'Intro &amp; Setup'!$BM$20:$BM$27, 0)), "")))</f>
        <v>0</v>
      </c>
      <c r="O302" s="25"/>
      <c r="Q302" s="56">
        <f t="shared" ca="1" si="49"/>
        <v>3.6250000000000009</v>
      </c>
      <c r="R302" s="57">
        <f t="shared" ca="1" si="50"/>
        <v>67.666666666666785</v>
      </c>
      <c r="S302" s="58" t="str">
        <f t="shared" ca="1" si="44"/>
        <v>-1537:00</v>
      </c>
      <c r="T302" s="4" t="str">
        <f t="shared" ca="1" si="45"/>
        <v/>
      </c>
      <c r="U302" s="4" t="str">
        <f t="shared" ca="1" si="46"/>
        <v>X</v>
      </c>
      <c r="V302" s="4" t="str">
        <f t="shared" ca="1" si="47"/>
        <v/>
      </c>
      <c r="X302" s="4" t="str">
        <f t="shared" si="42"/>
        <v>Sat</v>
      </c>
      <c r="Z302" s="4" t="str">
        <f t="shared" si="48"/>
        <v>Oct 2019</v>
      </c>
    </row>
    <row r="303" spans="1:26" x14ac:dyDescent="0.25">
      <c r="A303" s="25"/>
      <c r="B303" s="8">
        <f>IF(B302="", "", IF(B302+1&gt;'Intro &amp; Setup'!$AG$18, "", B302+1))</f>
        <v>43758</v>
      </c>
      <c r="C303" s="27"/>
      <c r="D303" s="82"/>
      <c r="E303" s="83"/>
      <c r="F303" s="84"/>
      <c r="G303" s="25"/>
      <c r="H303" s="89"/>
      <c r="I303" s="25"/>
      <c r="J303" s="19"/>
      <c r="K303" s="25"/>
      <c r="L303" s="22" t="str">
        <f t="shared" si="43"/>
        <v/>
      </c>
      <c r="M303" s="25"/>
      <c r="N303" s="64">
        <f ca="1">IF($U303="", "", IF($H303=$S$3, 0, IFERROR(INDEX('Intro &amp; Setup'!$W$24:$W$31, MATCH($X303, 'Intro &amp; Setup'!$BM$20:$BM$27, 0)), "")))</f>
        <v>0</v>
      </c>
      <c r="O303" s="25"/>
      <c r="Q303" s="56">
        <f t="shared" ca="1" si="49"/>
        <v>3.6250000000000009</v>
      </c>
      <c r="R303" s="57">
        <f t="shared" ca="1" si="50"/>
        <v>67.666666666666785</v>
      </c>
      <c r="S303" s="58" t="str">
        <f t="shared" ca="1" si="44"/>
        <v>-1537:00</v>
      </c>
      <c r="T303" s="4" t="str">
        <f t="shared" ca="1" si="45"/>
        <v/>
      </c>
      <c r="U303" s="4" t="str">
        <f t="shared" ca="1" si="46"/>
        <v>X</v>
      </c>
      <c r="V303" s="4" t="str">
        <f t="shared" ca="1" si="47"/>
        <v/>
      </c>
      <c r="X303" s="4" t="str">
        <f t="shared" si="42"/>
        <v>Sun</v>
      </c>
      <c r="Z303" s="4" t="str">
        <f t="shared" si="48"/>
        <v>Oct 2019</v>
      </c>
    </row>
    <row r="304" spans="1:26" x14ac:dyDescent="0.25">
      <c r="A304" s="25"/>
      <c r="B304" s="8">
        <f>IF(B303="", "", IF(B303+1&gt;'Intro &amp; Setup'!$AG$18, "", B303+1))</f>
        <v>43759</v>
      </c>
      <c r="C304" s="27"/>
      <c r="D304" s="82"/>
      <c r="E304" s="83"/>
      <c r="F304" s="84"/>
      <c r="G304" s="25"/>
      <c r="H304" s="89"/>
      <c r="I304" s="25"/>
      <c r="J304" s="19"/>
      <c r="K304" s="25"/>
      <c r="L304" s="22" t="str">
        <f t="shared" si="43"/>
        <v/>
      </c>
      <c r="M304" s="25"/>
      <c r="N304" s="64">
        <f ca="1">IF($U304="", "", IF($H304=$S$3, 0, IFERROR(INDEX('Intro &amp; Setup'!$W$24:$W$31, MATCH($X304, 'Intro &amp; Setup'!$BM$20:$BM$27, 0)), "")))</f>
        <v>0.33333333333333331</v>
      </c>
      <c r="O304" s="25"/>
      <c r="Q304" s="56">
        <f t="shared" ca="1" si="49"/>
        <v>3.6250000000000009</v>
      </c>
      <c r="R304" s="57">
        <f t="shared" ca="1" si="50"/>
        <v>68.000000000000114</v>
      </c>
      <c r="S304" s="58" t="str">
        <f t="shared" ca="1" si="44"/>
        <v>-1545:00</v>
      </c>
      <c r="T304" s="4" t="str">
        <f t="shared" ca="1" si="45"/>
        <v/>
      </c>
      <c r="U304" s="4" t="str">
        <f t="shared" ca="1" si="46"/>
        <v>X</v>
      </c>
      <c r="V304" s="4" t="str">
        <f t="shared" ca="1" si="47"/>
        <v>X</v>
      </c>
      <c r="X304" s="4" t="str">
        <f t="shared" si="42"/>
        <v>Mon</v>
      </c>
      <c r="Z304" s="4" t="str">
        <f t="shared" si="48"/>
        <v>Oct 2019</v>
      </c>
    </row>
    <row r="305" spans="1:26" x14ac:dyDescent="0.25">
      <c r="A305" s="25"/>
      <c r="B305" s="8">
        <f>IF(B304="", "", IF(B304+1&gt;'Intro &amp; Setup'!$AG$18, "", B304+1))</f>
        <v>43760</v>
      </c>
      <c r="C305" s="27"/>
      <c r="D305" s="82"/>
      <c r="E305" s="83"/>
      <c r="F305" s="84"/>
      <c r="G305" s="25"/>
      <c r="H305" s="89"/>
      <c r="I305" s="25"/>
      <c r="J305" s="19"/>
      <c r="K305" s="25"/>
      <c r="L305" s="22" t="str">
        <f t="shared" si="43"/>
        <v/>
      </c>
      <c r="M305" s="25"/>
      <c r="N305" s="64">
        <f ca="1">IF($U305="", "", IF($H305=$S$3, 0, IFERROR(INDEX('Intro &amp; Setup'!$W$24:$W$31, MATCH($X305, 'Intro &amp; Setup'!$BM$20:$BM$27, 0)), "")))</f>
        <v>0.33333333333333331</v>
      </c>
      <c r="O305" s="25"/>
      <c r="Q305" s="56">
        <f t="shared" ca="1" si="49"/>
        <v>3.6250000000000009</v>
      </c>
      <c r="R305" s="57">
        <f t="shared" ca="1" si="50"/>
        <v>68.333333333333442</v>
      </c>
      <c r="S305" s="58" t="str">
        <f t="shared" ca="1" si="44"/>
        <v>-1553:00</v>
      </c>
      <c r="T305" s="4" t="str">
        <f t="shared" ca="1" si="45"/>
        <v/>
      </c>
      <c r="U305" s="4" t="str">
        <f t="shared" ca="1" si="46"/>
        <v>X</v>
      </c>
      <c r="V305" s="4" t="str">
        <f t="shared" ca="1" si="47"/>
        <v>X</v>
      </c>
      <c r="X305" s="4" t="str">
        <f t="shared" si="42"/>
        <v>Tue</v>
      </c>
      <c r="Z305" s="4" t="str">
        <f t="shared" si="48"/>
        <v>Oct 2019</v>
      </c>
    </row>
    <row r="306" spans="1:26" x14ac:dyDescent="0.25">
      <c r="A306" s="25"/>
      <c r="B306" s="8">
        <f>IF(B305="", "", IF(B305+1&gt;'Intro &amp; Setup'!$AG$18, "", B305+1))</f>
        <v>43761</v>
      </c>
      <c r="C306" s="27"/>
      <c r="D306" s="82"/>
      <c r="E306" s="83"/>
      <c r="F306" s="84"/>
      <c r="G306" s="25"/>
      <c r="H306" s="89"/>
      <c r="I306" s="25"/>
      <c r="J306" s="19"/>
      <c r="K306" s="25"/>
      <c r="L306" s="22" t="str">
        <f t="shared" si="43"/>
        <v/>
      </c>
      <c r="M306" s="25"/>
      <c r="N306" s="64">
        <f ca="1">IF($U306="", "", IF($H306=$S$3, 0, IFERROR(INDEX('Intro &amp; Setup'!$W$24:$W$31, MATCH($X306, 'Intro &amp; Setup'!$BM$20:$BM$27, 0)), "")))</f>
        <v>0.33333333333333331</v>
      </c>
      <c r="O306" s="25"/>
      <c r="Q306" s="56">
        <f t="shared" ca="1" si="49"/>
        <v>3.6250000000000009</v>
      </c>
      <c r="R306" s="57">
        <f t="shared" ca="1" si="50"/>
        <v>68.666666666666771</v>
      </c>
      <c r="S306" s="58" t="str">
        <f t="shared" ca="1" si="44"/>
        <v>-1561:00</v>
      </c>
      <c r="T306" s="4" t="str">
        <f t="shared" ca="1" si="45"/>
        <v/>
      </c>
      <c r="U306" s="4" t="str">
        <f t="shared" ca="1" si="46"/>
        <v>X</v>
      </c>
      <c r="V306" s="4" t="str">
        <f t="shared" ca="1" si="47"/>
        <v>X</v>
      </c>
      <c r="X306" s="4" t="str">
        <f t="shared" si="42"/>
        <v>Wed</v>
      </c>
      <c r="Z306" s="4" t="str">
        <f t="shared" si="48"/>
        <v>Oct 2019</v>
      </c>
    </row>
    <row r="307" spans="1:26" x14ac:dyDescent="0.25">
      <c r="A307" s="25"/>
      <c r="B307" s="8">
        <f>IF(B306="", "", IF(B306+1&gt;'Intro &amp; Setup'!$AG$18, "", B306+1))</f>
        <v>43762</v>
      </c>
      <c r="C307" s="27"/>
      <c r="D307" s="82"/>
      <c r="E307" s="83"/>
      <c r="F307" s="84"/>
      <c r="G307" s="25"/>
      <c r="H307" s="89"/>
      <c r="I307" s="25"/>
      <c r="J307" s="19"/>
      <c r="K307" s="25"/>
      <c r="L307" s="22" t="str">
        <f t="shared" si="43"/>
        <v/>
      </c>
      <c r="M307" s="25"/>
      <c r="N307" s="64">
        <f ca="1">IF($U307="", "", IF($H307=$S$3, 0, IFERROR(INDEX('Intro &amp; Setup'!$W$24:$W$31, MATCH($X307, 'Intro &amp; Setup'!$BM$20:$BM$27, 0)), "")))</f>
        <v>0.33333333333333331</v>
      </c>
      <c r="O307" s="25"/>
      <c r="Q307" s="56">
        <f t="shared" ca="1" si="49"/>
        <v>3.6250000000000009</v>
      </c>
      <c r="R307" s="57">
        <f t="shared" ca="1" si="50"/>
        <v>69.000000000000099</v>
      </c>
      <c r="S307" s="58" t="str">
        <f t="shared" ca="1" si="44"/>
        <v>-1569:00</v>
      </c>
      <c r="T307" s="4" t="str">
        <f t="shared" ca="1" si="45"/>
        <v/>
      </c>
      <c r="U307" s="4" t="str">
        <f t="shared" ca="1" si="46"/>
        <v>X</v>
      </c>
      <c r="V307" s="4" t="str">
        <f t="shared" ca="1" si="47"/>
        <v>X</v>
      </c>
      <c r="X307" s="4" t="str">
        <f t="shared" si="42"/>
        <v>Thu</v>
      </c>
      <c r="Z307" s="4" t="str">
        <f t="shared" si="48"/>
        <v>Oct 2019</v>
      </c>
    </row>
    <row r="308" spans="1:26" x14ac:dyDescent="0.25">
      <c r="A308" s="25"/>
      <c r="B308" s="8">
        <f>IF(B307="", "", IF(B307+1&gt;'Intro &amp; Setup'!$AG$18, "", B307+1))</f>
        <v>43763</v>
      </c>
      <c r="C308" s="27"/>
      <c r="D308" s="82"/>
      <c r="E308" s="83"/>
      <c r="F308" s="84"/>
      <c r="G308" s="25"/>
      <c r="H308" s="89"/>
      <c r="I308" s="25"/>
      <c r="J308" s="19"/>
      <c r="K308" s="25"/>
      <c r="L308" s="22" t="str">
        <f t="shared" si="43"/>
        <v/>
      </c>
      <c r="M308" s="25"/>
      <c r="N308" s="64">
        <f ca="1">IF($U308="", "", IF($H308=$S$3, 0, IFERROR(INDEX('Intro &amp; Setup'!$W$24:$W$31, MATCH($X308, 'Intro &amp; Setup'!$BM$20:$BM$27, 0)), "")))</f>
        <v>0.33333333333333331</v>
      </c>
      <c r="O308" s="25"/>
      <c r="Q308" s="56">
        <f t="shared" ca="1" si="49"/>
        <v>3.6250000000000009</v>
      </c>
      <c r="R308" s="57">
        <f t="shared" ca="1" si="50"/>
        <v>69.333333333333428</v>
      </c>
      <c r="S308" s="58" t="str">
        <f t="shared" ca="1" si="44"/>
        <v>-1577:00</v>
      </c>
      <c r="T308" s="4" t="str">
        <f t="shared" ca="1" si="45"/>
        <v/>
      </c>
      <c r="U308" s="4" t="str">
        <f t="shared" ca="1" si="46"/>
        <v>X</v>
      </c>
      <c r="V308" s="4" t="str">
        <f t="shared" ca="1" si="47"/>
        <v>X</v>
      </c>
      <c r="X308" s="4" t="str">
        <f t="shared" si="42"/>
        <v>Fri</v>
      </c>
      <c r="Z308" s="4" t="str">
        <f t="shared" si="48"/>
        <v>Oct 2019</v>
      </c>
    </row>
    <row r="309" spans="1:26" x14ac:dyDescent="0.25">
      <c r="A309" s="25"/>
      <c r="B309" s="8">
        <f>IF(B308="", "", IF(B308+1&gt;'Intro &amp; Setup'!$AG$18, "", B308+1))</f>
        <v>43764</v>
      </c>
      <c r="C309" s="27"/>
      <c r="D309" s="82"/>
      <c r="E309" s="83"/>
      <c r="F309" s="84"/>
      <c r="G309" s="25"/>
      <c r="H309" s="89"/>
      <c r="I309" s="25"/>
      <c r="J309" s="19"/>
      <c r="K309" s="25"/>
      <c r="L309" s="22" t="str">
        <f t="shared" si="43"/>
        <v/>
      </c>
      <c r="M309" s="25"/>
      <c r="N309" s="64">
        <f ca="1">IF($U309="", "", IF($H309=$S$3, 0, IFERROR(INDEX('Intro &amp; Setup'!$W$24:$W$31, MATCH($X309, 'Intro &amp; Setup'!$BM$20:$BM$27, 0)), "")))</f>
        <v>0</v>
      </c>
      <c r="O309" s="25"/>
      <c r="Q309" s="56">
        <f t="shared" ca="1" si="49"/>
        <v>3.6250000000000009</v>
      </c>
      <c r="R309" s="57">
        <f t="shared" ca="1" si="50"/>
        <v>69.333333333333428</v>
      </c>
      <c r="S309" s="58" t="str">
        <f t="shared" ca="1" si="44"/>
        <v>-1577:00</v>
      </c>
      <c r="T309" s="4" t="str">
        <f t="shared" ca="1" si="45"/>
        <v/>
      </c>
      <c r="U309" s="4" t="str">
        <f t="shared" ca="1" si="46"/>
        <v>X</v>
      </c>
      <c r="V309" s="4" t="str">
        <f t="shared" ca="1" si="47"/>
        <v/>
      </c>
      <c r="X309" s="4" t="str">
        <f t="shared" si="42"/>
        <v>Sat</v>
      </c>
      <c r="Z309" s="4" t="str">
        <f t="shared" si="48"/>
        <v>Oct 2019</v>
      </c>
    </row>
    <row r="310" spans="1:26" x14ac:dyDescent="0.25">
      <c r="A310" s="25"/>
      <c r="B310" s="8">
        <f>IF(B309="", "", IF(B309+1&gt;'Intro &amp; Setup'!$AG$18, "", B309+1))</f>
        <v>43765</v>
      </c>
      <c r="C310" s="27"/>
      <c r="D310" s="82"/>
      <c r="E310" s="83"/>
      <c r="F310" s="84"/>
      <c r="G310" s="25"/>
      <c r="H310" s="89"/>
      <c r="I310" s="25"/>
      <c r="J310" s="19"/>
      <c r="K310" s="25"/>
      <c r="L310" s="22" t="str">
        <f t="shared" si="43"/>
        <v/>
      </c>
      <c r="M310" s="25"/>
      <c r="N310" s="64">
        <f ca="1">IF($U310="", "", IF($H310=$S$3, 0, IFERROR(INDEX('Intro &amp; Setup'!$W$24:$W$31, MATCH($X310, 'Intro &amp; Setup'!$BM$20:$BM$27, 0)), "")))</f>
        <v>0</v>
      </c>
      <c r="O310" s="25"/>
      <c r="Q310" s="56">
        <f t="shared" ca="1" si="49"/>
        <v>3.6250000000000009</v>
      </c>
      <c r="R310" s="57">
        <f t="shared" ca="1" si="50"/>
        <v>69.333333333333428</v>
      </c>
      <c r="S310" s="58" t="str">
        <f t="shared" ca="1" si="44"/>
        <v>-1577:00</v>
      </c>
      <c r="T310" s="4" t="str">
        <f t="shared" ca="1" si="45"/>
        <v/>
      </c>
      <c r="U310" s="4" t="str">
        <f t="shared" ca="1" si="46"/>
        <v>X</v>
      </c>
      <c r="V310" s="4" t="str">
        <f t="shared" ca="1" si="47"/>
        <v/>
      </c>
      <c r="X310" s="4" t="str">
        <f t="shared" si="42"/>
        <v>Sun</v>
      </c>
      <c r="Z310" s="4" t="str">
        <f t="shared" si="48"/>
        <v>Oct 2019</v>
      </c>
    </row>
    <row r="311" spans="1:26" x14ac:dyDescent="0.25">
      <c r="A311" s="25"/>
      <c r="B311" s="8">
        <f>IF(B310="", "", IF(B310+1&gt;'Intro &amp; Setup'!$AG$18, "", B310+1))</f>
        <v>43766</v>
      </c>
      <c r="C311" s="27"/>
      <c r="D311" s="82"/>
      <c r="E311" s="83"/>
      <c r="F311" s="84"/>
      <c r="G311" s="25"/>
      <c r="H311" s="89"/>
      <c r="I311" s="25"/>
      <c r="J311" s="19"/>
      <c r="K311" s="25"/>
      <c r="L311" s="22" t="str">
        <f t="shared" si="43"/>
        <v/>
      </c>
      <c r="M311" s="25"/>
      <c r="N311" s="64">
        <f ca="1">IF($U311="", "", IF($H311=$S$3, 0, IFERROR(INDEX('Intro &amp; Setup'!$W$24:$W$31, MATCH($X311, 'Intro &amp; Setup'!$BM$20:$BM$27, 0)), "")))</f>
        <v>0.33333333333333331</v>
      </c>
      <c r="O311" s="25"/>
      <c r="Q311" s="56">
        <f t="shared" ca="1" si="49"/>
        <v>3.6250000000000009</v>
      </c>
      <c r="R311" s="57">
        <f t="shared" ca="1" si="50"/>
        <v>69.666666666666757</v>
      </c>
      <c r="S311" s="58" t="str">
        <f t="shared" ca="1" si="44"/>
        <v>-1585:00</v>
      </c>
      <c r="T311" s="4" t="str">
        <f t="shared" ca="1" si="45"/>
        <v/>
      </c>
      <c r="U311" s="4" t="str">
        <f t="shared" ca="1" si="46"/>
        <v>X</v>
      </c>
      <c r="V311" s="4" t="str">
        <f t="shared" ca="1" si="47"/>
        <v>X</v>
      </c>
      <c r="X311" s="4" t="str">
        <f t="shared" si="42"/>
        <v>Mon</v>
      </c>
      <c r="Z311" s="4" t="str">
        <f t="shared" si="48"/>
        <v>Oct 2019</v>
      </c>
    </row>
    <row r="312" spans="1:26" x14ac:dyDescent="0.25">
      <c r="A312" s="25"/>
      <c r="B312" s="8">
        <f>IF(B311="", "", IF(B311+1&gt;'Intro &amp; Setup'!$AG$18, "", B311+1))</f>
        <v>43767</v>
      </c>
      <c r="C312" s="27"/>
      <c r="D312" s="82"/>
      <c r="E312" s="83"/>
      <c r="F312" s="84"/>
      <c r="G312" s="25"/>
      <c r="H312" s="89"/>
      <c r="I312" s="25"/>
      <c r="J312" s="19"/>
      <c r="K312" s="25"/>
      <c r="L312" s="22" t="str">
        <f t="shared" si="43"/>
        <v/>
      </c>
      <c r="M312" s="25"/>
      <c r="N312" s="64">
        <f ca="1">IF($U312="", "", IF($H312=$S$3, 0, IFERROR(INDEX('Intro &amp; Setup'!$W$24:$W$31, MATCH($X312, 'Intro &amp; Setup'!$BM$20:$BM$27, 0)), "")))</f>
        <v>0.33333333333333331</v>
      </c>
      <c r="O312" s="25"/>
      <c r="Q312" s="56">
        <f t="shared" ca="1" si="49"/>
        <v>3.6250000000000009</v>
      </c>
      <c r="R312" s="57">
        <f t="shared" ca="1" si="50"/>
        <v>70.000000000000085</v>
      </c>
      <c r="S312" s="58" t="str">
        <f t="shared" ca="1" si="44"/>
        <v>-1593:00</v>
      </c>
      <c r="T312" s="4" t="str">
        <f t="shared" ca="1" si="45"/>
        <v/>
      </c>
      <c r="U312" s="4" t="str">
        <f t="shared" ca="1" si="46"/>
        <v>X</v>
      </c>
      <c r="V312" s="4" t="str">
        <f t="shared" ca="1" si="47"/>
        <v>X</v>
      </c>
      <c r="X312" s="4" t="str">
        <f t="shared" si="42"/>
        <v>Tue</v>
      </c>
      <c r="Z312" s="4" t="str">
        <f t="shared" si="48"/>
        <v>Oct 2019</v>
      </c>
    </row>
    <row r="313" spans="1:26" x14ac:dyDescent="0.25">
      <c r="A313" s="25"/>
      <c r="B313" s="8">
        <f>IF(B312="", "", IF(B312+1&gt;'Intro &amp; Setup'!$AG$18, "", B312+1))</f>
        <v>43768</v>
      </c>
      <c r="C313" s="27"/>
      <c r="D313" s="82"/>
      <c r="E313" s="83"/>
      <c r="F313" s="84"/>
      <c r="G313" s="25"/>
      <c r="H313" s="89"/>
      <c r="I313" s="25"/>
      <c r="J313" s="19"/>
      <c r="K313" s="25"/>
      <c r="L313" s="22" t="str">
        <f t="shared" si="43"/>
        <v/>
      </c>
      <c r="M313" s="25"/>
      <c r="N313" s="64">
        <f ca="1">IF($U313="", "", IF($H313=$S$3, 0, IFERROR(INDEX('Intro &amp; Setup'!$W$24:$W$31, MATCH($X313, 'Intro &amp; Setup'!$BM$20:$BM$27, 0)), "")))</f>
        <v>0.33333333333333331</v>
      </c>
      <c r="O313" s="25"/>
      <c r="Q313" s="56">
        <f t="shared" ca="1" si="49"/>
        <v>3.6250000000000009</v>
      </c>
      <c r="R313" s="57">
        <f t="shared" ca="1" si="50"/>
        <v>70.333333333333414</v>
      </c>
      <c r="S313" s="58" t="str">
        <f t="shared" ca="1" si="44"/>
        <v>-1601:00</v>
      </c>
      <c r="T313" s="4" t="str">
        <f t="shared" ca="1" si="45"/>
        <v/>
      </c>
      <c r="U313" s="4" t="str">
        <f t="shared" ca="1" si="46"/>
        <v>X</v>
      </c>
      <c r="V313" s="4" t="str">
        <f t="shared" ca="1" si="47"/>
        <v>X</v>
      </c>
      <c r="X313" s="4" t="str">
        <f t="shared" si="42"/>
        <v>Wed</v>
      </c>
      <c r="Z313" s="4" t="str">
        <f t="shared" si="48"/>
        <v>Oct 2019</v>
      </c>
    </row>
    <row r="314" spans="1:26" x14ac:dyDescent="0.25">
      <c r="A314" s="25"/>
      <c r="B314" s="8">
        <f>IF(B313="", "", IF(B313+1&gt;'Intro &amp; Setup'!$AG$18, "", B313+1))</f>
        <v>43769</v>
      </c>
      <c r="C314" s="27"/>
      <c r="D314" s="82"/>
      <c r="E314" s="83"/>
      <c r="F314" s="84"/>
      <c r="G314" s="25"/>
      <c r="H314" s="89"/>
      <c r="I314" s="25"/>
      <c r="J314" s="19"/>
      <c r="K314" s="25"/>
      <c r="L314" s="22" t="str">
        <f t="shared" si="43"/>
        <v/>
      </c>
      <c r="M314" s="25"/>
      <c r="N314" s="64">
        <f ca="1">IF($U314="", "", IF($H314=$S$3, 0, IFERROR(INDEX('Intro &amp; Setup'!$W$24:$W$31, MATCH($X314, 'Intro &amp; Setup'!$BM$20:$BM$27, 0)), "")))</f>
        <v>0.33333333333333331</v>
      </c>
      <c r="O314" s="25"/>
      <c r="Q314" s="56">
        <f t="shared" ca="1" si="49"/>
        <v>3.6250000000000009</v>
      </c>
      <c r="R314" s="57">
        <f t="shared" ca="1" si="50"/>
        <v>70.666666666666742</v>
      </c>
      <c r="S314" s="58" t="str">
        <f t="shared" ca="1" si="44"/>
        <v>-1609:00</v>
      </c>
      <c r="T314" s="4" t="str">
        <f t="shared" ca="1" si="45"/>
        <v/>
      </c>
      <c r="U314" s="4" t="str">
        <f t="shared" ca="1" si="46"/>
        <v>X</v>
      </c>
      <c r="V314" s="4" t="str">
        <f t="shared" ca="1" si="47"/>
        <v>X</v>
      </c>
      <c r="X314" s="4" t="str">
        <f t="shared" si="42"/>
        <v>Thu</v>
      </c>
      <c r="Z314" s="4" t="str">
        <f t="shared" si="48"/>
        <v>Oct 2019</v>
      </c>
    </row>
    <row r="315" spans="1:26" x14ac:dyDescent="0.25">
      <c r="A315" s="25"/>
      <c r="B315" s="8">
        <f>IF(B314="", "", IF(B314+1&gt;'Intro &amp; Setup'!$AG$18, "", B314+1))</f>
        <v>43770</v>
      </c>
      <c r="C315" s="27"/>
      <c r="D315" s="82"/>
      <c r="E315" s="83"/>
      <c r="F315" s="84"/>
      <c r="G315" s="25"/>
      <c r="H315" s="89"/>
      <c r="I315" s="25"/>
      <c r="J315" s="19"/>
      <c r="K315" s="25"/>
      <c r="L315" s="22" t="str">
        <f t="shared" si="43"/>
        <v/>
      </c>
      <c r="M315" s="25"/>
      <c r="N315" s="64">
        <f ca="1">IF($U315="", "", IF($H315=$S$3, 0, IFERROR(INDEX('Intro &amp; Setup'!$W$24:$W$31, MATCH($X315, 'Intro &amp; Setup'!$BM$20:$BM$27, 0)), "")))</f>
        <v>0.33333333333333331</v>
      </c>
      <c r="O315" s="25"/>
      <c r="Q315" s="56">
        <f t="shared" ca="1" si="49"/>
        <v>3.6250000000000009</v>
      </c>
      <c r="R315" s="57">
        <f t="shared" ca="1" si="50"/>
        <v>71.000000000000071</v>
      </c>
      <c r="S315" s="58" t="str">
        <f t="shared" ca="1" si="44"/>
        <v>-1617:00</v>
      </c>
      <c r="T315" s="4" t="str">
        <f t="shared" ca="1" si="45"/>
        <v/>
      </c>
      <c r="U315" s="4" t="str">
        <f t="shared" ca="1" si="46"/>
        <v>X</v>
      </c>
      <c r="V315" s="4" t="str">
        <f t="shared" ca="1" si="47"/>
        <v>X</v>
      </c>
      <c r="X315" s="4" t="str">
        <f t="shared" si="42"/>
        <v>Fri</v>
      </c>
      <c r="Z315" s="4" t="str">
        <f t="shared" si="48"/>
        <v>Nov 2019</v>
      </c>
    </row>
    <row r="316" spans="1:26" x14ac:dyDescent="0.25">
      <c r="A316" s="25"/>
      <c r="B316" s="8">
        <f>IF(B315="", "", IF(B315+1&gt;'Intro &amp; Setup'!$AG$18, "", B315+1))</f>
        <v>43771</v>
      </c>
      <c r="C316" s="27"/>
      <c r="D316" s="82"/>
      <c r="E316" s="83"/>
      <c r="F316" s="84"/>
      <c r="G316" s="25"/>
      <c r="H316" s="89"/>
      <c r="I316" s="25"/>
      <c r="J316" s="19"/>
      <c r="K316" s="25"/>
      <c r="L316" s="22" t="str">
        <f t="shared" si="43"/>
        <v/>
      </c>
      <c r="M316" s="25"/>
      <c r="N316" s="64">
        <f ca="1">IF($U316="", "", IF($H316=$S$3, 0, IFERROR(INDEX('Intro &amp; Setup'!$W$24:$W$31, MATCH($X316, 'Intro &amp; Setup'!$BM$20:$BM$27, 0)), "")))</f>
        <v>0</v>
      </c>
      <c r="O316" s="25"/>
      <c r="Q316" s="56">
        <f t="shared" ca="1" si="49"/>
        <v>3.6250000000000009</v>
      </c>
      <c r="R316" s="57">
        <f t="shared" ca="1" si="50"/>
        <v>71.000000000000071</v>
      </c>
      <c r="S316" s="58" t="str">
        <f t="shared" ca="1" si="44"/>
        <v>-1617:00</v>
      </c>
      <c r="T316" s="4" t="str">
        <f t="shared" ca="1" si="45"/>
        <v/>
      </c>
      <c r="U316" s="4" t="str">
        <f t="shared" ca="1" si="46"/>
        <v>X</v>
      </c>
      <c r="V316" s="4" t="str">
        <f t="shared" ca="1" si="47"/>
        <v/>
      </c>
      <c r="X316" s="4" t="str">
        <f t="shared" si="42"/>
        <v>Sat</v>
      </c>
      <c r="Z316" s="4" t="str">
        <f t="shared" si="48"/>
        <v>Nov 2019</v>
      </c>
    </row>
    <row r="317" spans="1:26" x14ac:dyDescent="0.25">
      <c r="A317" s="25"/>
      <c r="B317" s="8">
        <f>IF(B316="", "", IF(B316+1&gt;'Intro &amp; Setup'!$AG$18, "", B316+1))</f>
        <v>43772</v>
      </c>
      <c r="C317" s="27"/>
      <c r="D317" s="82"/>
      <c r="E317" s="83"/>
      <c r="F317" s="84"/>
      <c r="G317" s="25"/>
      <c r="H317" s="89"/>
      <c r="I317" s="25"/>
      <c r="J317" s="19"/>
      <c r="K317" s="25"/>
      <c r="L317" s="22" t="str">
        <f t="shared" si="43"/>
        <v/>
      </c>
      <c r="M317" s="25"/>
      <c r="N317" s="64">
        <f ca="1">IF($U317="", "", IF($H317=$S$3, 0, IFERROR(INDEX('Intro &amp; Setup'!$W$24:$W$31, MATCH($X317, 'Intro &amp; Setup'!$BM$20:$BM$27, 0)), "")))</f>
        <v>0</v>
      </c>
      <c r="O317" s="25"/>
      <c r="Q317" s="56">
        <f t="shared" ca="1" si="49"/>
        <v>3.6250000000000009</v>
      </c>
      <c r="R317" s="57">
        <f t="shared" ca="1" si="50"/>
        <v>71.000000000000071</v>
      </c>
      <c r="S317" s="58" t="str">
        <f t="shared" ca="1" si="44"/>
        <v>-1617:00</v>
      </c>
      <c r="T317" s="4" t="str">
        <f t="shared" ca="1" si="45"/>
        <v/>
      </c>
      <c r="U317" s="4" t="str">
        <f t="shared" ca="1" si="46"/>
        <v>X</v>
      </c>
      <c r="V317" s="4" t="str">
        <f t="shared" ca="1" si="47"/>
        <v/>
      </c>
      <c r="X317" s="4" t="str">
        <f t="shared" si="42"/>
        <v>Sun</v>
      </c>
      <c r="Z317" s="4" t="str">
        <f t="shared" si="48"/>
        <v>Nov 2019</v>
      </c>
    </row>
    <row r="318" spans="1:26" x14ac:dyDescent="0.25">
      <c r="A318" s="25"/>
      <c r="B318" s="8">
        <f>IF(B317="", "", IF(B317+1&gt;'Intro &amp; Setup'!$AG$18, "", B317+1))</f>
        <v>43773</v>
      </c>
      <c r="C318" s="27"/>
      <c r="D318" s="82"/>
      <c r="E318" s="83"/>
      <c r="F318" s="84"/>
      <c r="G318" s="25"/>
      <c r="H318" s="89"/>
      <c r="I318" s="25"/>
      <c r="J318" s="19"/>
      <c r="K318" s="25"/>
      <c r="L318" s="22" t="str">
        <f t="shared" si="43"/>
        <v/>
      </c>
      <c r="M318" s="25"/>
      <c r="N318" s="64">
        <f ca="1">IF($U318="", "", IF($H318=$S$3, 0, IFERROR(INDEX('Intro &amp; Setup'!$W$24:$W$31, MATCH($X318, 'Intro &amp; Setup'!$BM$20:$BM$27, 0)), "")))</f>
        <v>0.33333333333333331</v>
      </c>
      <c r="O318" s="25"/>
      <c r="Q318" s="56">
        <f t="shared" ca="1" si="49"/>
        <v>3.6250000000000009</v>
      </c>
      <c r="R318" s="57">
        <f t="shared" ca="1" si="50"/>
        <v>71.3333333333334</v>
      </c>
      <c r="S318" s="58" t="str">
        <f t="shared" ca="1" si="44"/>
        <v>-1625:00</v>
      </c>
      <c r="T318" s="4" t="str">
        <f t="shared" ca="1" si="45"/>
        <v/>
      </c>
      <c r="U318" s="4" t="str">
        <f t="shared" ca="1" si="46"/>
        <v>X</v>
      </c>
      <c r="V318" s="4" t="str">
        <f t="shared" ca="1" si="47"/>
        <v>X</v>
      </c>
      <c r="X318" s="4" t="str">
        <f t="shared" si="42"/>
        <v>Mon</v>
      </c>
      <c r="Z318" s="4" t="str">
        <f t="shared" si="48"/>
        <v>Nov 2019</v>
      </c>
    </row>
    <row r="319" spans="1:26" x14ac:dyDescent="0.25">
      <c r="A319" s="25"/>
      <c r="B319" s="8">
        <f>IF(B318="", "", IF(B318+1&gt;'Intro &amp; Setup'!$AG$18, "", B318+1))</f>
        <v>43774</v>
      </c>
      <c r="C319" s="27"/>
      <c r="D319" s="82"/>
      <c r="E319" s="83"/>
      <c r="F319" s="84"/>
      <c r="G319" s="25"/>
      <c r="H319" s="89"/>
      <c r="I319" s="25"/>
      <c r="J319" s="19"/>
      <c r="K319" s="25"/>
      <c r="L319" s="22" t="str">
        <f t="shared" si="43"/>
        <v/>
      </c>
      <c r="M319" s="25"/>
      <c r="N319" s="64">
        <f ca="1">IF($U319="", "", IF($H319=$S$3, 0, IFERROR(INDEX('Intro &amp; Setup'!$W$24:$W$31, MATCH($X319, 'Intro &amp; Setup'!$BM$20:$BM$27, 0)), "")))</f>
        <v>0.33333333333333331</v>
      </c>
      <c r="O319" s="25"/>
      <c r="Q319" s="56">
        <f t="shared" ca="1" si="49"/>
        <v>3.6250000000000009</v>
      </c>
      <c r="R319" s="57">
        <f t="shared" ca="1" si="50"/>
        <v>71.666666666666728</v>
      </c>
      <c r="S319" s="58" t="str">
        <f t="shared" ca="1" si="44"/>
        <v>-1633:00</v>
      </c>
      <c r="T319" s="4" t="str">
        <f t="shared" ca="1" si="45"/>
        <v/>
      </c>
      <c r="U319" s="4" t="str">
        <f t="shared" ca="1" si="46"/>
        <v>X</v>
      </c>
      <c r="V319" s="4" t="str">
        <f t="shared" ca="1" si="47"/>
        <v>X</v>
      </c>
      <c r="X319" s="4" t="str">
        <f t="shared" si="42"/>
        <v>Tue</v>
      </c>
      <c r="Z319" s="4" t="str">
        <f t="shared" si="48"/>
        <v>Nov 2019</v>
      </c>
    </row>
    <row r="320" spans="1:26" x14ac:dyDescent="0.25">
      <c r="A320" s="25"/>
      <c r="B320" s="8">
        <f>IF(B319="", "", IF(B319+1&gt;'Intro &amp; Setup'!$AG$18, "", B319+1))</f>
        <v>43775</v>
      </c>
      <c r="C320" s="27"/>
      <c r="D320" s="82"/>
      <c r="E320" s="83"/>
      <c r="F320" s="84"/>
      <c r="G320" s="25"/>
      <c r="H320" s="89"/>
      <c r="I320" s="25"/>
      <c r="J320" s="19"/>
      <c r="K320" s="25"/>
      <c r="L320" s="22" t="str">
        <f t="shared" si="43"/>
        <v/>
      </c>
      <c r="M320" s="25"/>
      <c r="N320" s="64">
        <f ca="1">IF($U320="", "", IF($H320=$S$3, 0, IFERROR(INDEX('Intro &amp; Setup'!$W$24:$W$31, MATCH($X320, 'Intro &amp; Setup'!$BM$20:$BM$27, 0)), "")))</f>
        <v>0.33333333333333331</v>
      </c>
      <c r="O320" s="25"/>
      <c r="Q320" s="56">
        <f t="shared" ca="1" si="49"/>
        <v>3.6250000000000009</v>
      </c>
      <c r="R320" s="57">
        <f t="shared" ca="1" si="50"/>
        <v>72.000000000000057</v>
      </c>
      <c r="S320" s="58" t="str">
        <f t="shared" ca="1" si="44"/>
        <v>-1641:00</v>
      </c>
      <c r="T320" s="4" t="str">
        <f t="shared" ca="1" si="45"/>
        <v/>
      </c>
      <c r="U320" s="4" t="str">
        <f t="shared" ca="1" si="46"/>
        <v>X</v>
      </c>
      <c r="V320" s="4" t="str">
        <f t="shared" ca="1" si="47"/>
        <v>X</v>
      </c>
      <c r="X320" s="4" t="str">
        <f t="shared" si="42"/>
        <v>Wed</v>
      </c>
      <c r="Z320" s="4" t="str">
        <f t="shared" si="48"/>
        <v>Nov 2019</v>
      </c>
    </row>
    <row r="321" spans="1:26" x14ac:dyDescent="0.25">
      <c r="A321" s="25"/>
      <c r="B321" s="8">
        <f>IF(B320="", "", IF(B320+1&gt;'Intro &amp; Setup'!$AG$18, "", B320+1))</f>
        <v>43776</v>
      </c>
      <c r="C321" s="27"/>
      <c r="D321" s="82"/>
      <c r="E321" s="83"/>
      <c r="F321" s="84"/>
      <c r="G321" s="25"/>
      <c r="H321" s="89"/>
      <c r="I321" s="25"/>
      <c r="J321" s="19"/>
      <c r="K321" s="25"/>
      <c r="L321" s="22" t="str">
        <f t="shared" si="43"/>
        <v/>
      </c>
      <c r="M321" s="25"/>
      <c r="N321" s="64">
        <f ca="1">IF($U321="", "", IF($H321=$S$3, 0, IFERROR(INDEX('Intro &amp; Setup'!$W$24:$W$31, MATCH($X321, 'Intro &amp; Setup'!$BM$20:$BM$27, 0)), "")))</f>
        <v>0.33333333333333331</v>
      </c>
      <c r="O321" s="25"/>
      <c r="Q321" s="56">
        <f t="shared" ca="1" si="49"/>
        <v>3.6250000000000009</v>
      </c>
      <c r="R321" s="57">
        <f t="shared" ca="1" si="50"/>
        <v>72.333333333333385</v>
      </c>
      <c r="S321" s="58" t="str">
        <f t="shared" ca="1" si="44"/>
        <v>-1649:00</v>
      </c>
      <c r="T321" s="4" t="str">
        <f t="shared" ca="1" si="45"/>
        <v/>
      </c>
      <c r="U321" s="4" t="str">
        <f t="shared" ca="1" si="46"/>
        <v>X</v>
      </c>
      <c r="V321" s="4" t="str">
        <f t="shared" ca="1" si="47"/>
        <v>X</v>
      </c>
      <c r="X321" s="4" t="str">
        <f t="shared" si="42"/>
        <v>Thu</v>
      </c>
      <c r="Z321" s="4" t="str">
        <f t="shared" si="48"/>
        <v>Nov 2019</v>
      </c>
    </row>
    <row r="322" spans="1:26" x14ac:dyDescent="0.25">
      <c r="A322" s="25"/>
      <c r="B322" s="8">
        <f>IF(B321="", "", IF(B321+1&gt;'Intro &amp; Setup'!$AG$18, "", B321+1))</f>
        <v>43777</v>
      </c>
      <c r="C322" s="27"/>
      <c r="D322" s="82"/>
      <c r="E322" s="83"/>
      <c r="F322" s="84"/>
      <c r="G322" s="25"/>
      <c r="H322" s="89"/>
      <c r="I322" s="25"/>
      <c r="J322" s="19"/>
      <c r="K322" s="25"/>
      <c r="L322" s="22" t="str">
        <f t="shared" si="43"/>
        <v/>
      </c>
      <c r="M322" s="25"/>
      <c r="N322" s="64">
        <f ca="1">IF($U322="", "", IF($H322=$S$3, 0, IFERROR(INDEX('Intro &amp; Setup'!$W$24:$W$31, MATCH($X322, 'Intro &amp; Setup'!$BM$20:$BM$27, 0)), "")))</f>
        <v>0.33333333333333331</v>
      </c>
      <c r="O322" s="25"/>
      <c r="Q322" s="56">
        <f t="shared" ca="1" si="49"/>
        <v>3.6250000000000009</v>
      </c>
      <c r="R322" s="57">
        <f t="shared" ca="1" si="50"/>
        <v>72.666666666666714</v>
      </c>
      <c r="S322" s="58" t="str">
        <f t="shared" ca="1" si="44"/>
        <v>-1657:00</v>
      </c>
      <c r="T322" s="4" t="str">
        <f t="shared" ca="1" si="45"/>
        <v/>
      </c>
      <c r="U322" s="4" t="str">
        <f t="shared" ca="1" si="46"/>
        <v>X</v>
      </c>
      <c r="V322" s="4" t="str">
        <f t="shared" ca="1" si="47"/>
        <v>X</v>
      </c>
      <c r="X322" s="4" t="str">
        <f t="shared" si="42"/>
        <v>Fri</v>
      </c>
      <c r="Z322" s="4" t="str">
        <f t="shared" si="48"/>
        <v>Nov 2019</v>
      </c>
    </row>
    <row r="323" spans="1:26" x14ac:dyDescent="0.25">
      <c r="A323" s="25"/>
      <c r="B323" s="8">
        <f>IF(B322="", "", IF(B322+1&gt;'Intro &amp; Setup'!$AG$18, "", B322+1))</f>
        <v>43778</v>
      </c>
      <c r="C323" s="27"/>
      <c r="D323" s="82"/>
      <c r="E323" s="83"/>
      <c r="F323" s="84"/>
      <c r="G323" s="25"/>
      <c r="H323" s="89"/>
      <c r="I323" s="25"/>
      <c r="J323" s="19"/>
      <c r="K323" s="25"/>
      <c r="L323" s="22" t="str">
        <f t="shared" si="43"/>
        <v/>
      </c>
      <c r="M323" s="25"/>
      <c r="N323" s="64">
        <f ca="1">IF($U323="", "", IF($H323=$S$3, 0, IFERROR(INDEX('Intro &amp; Setup'!$W$24:$W$31, MATCH($X323, 'Intro &amp; Setup'!$BM$20:$BM$27, 0)), "")))</f>
        <v>0</v>
      </c>
      <c r="O323" s="25"/>
      <c r="Q323" s="56">
        <f t="shared" ca="1" si="49"/>
        <v>3.6250000000000009</v>
      </c>
      <c r="R323" s="57">
        <f t="shared" ca="1" si="50"/>
        <v>72.666666666666714</v>
      </c>
      <c r="S323" s="58" t="str">
        <f t="shared" ca="1" si="44"/>
        <v>-1657:00</v>
      </c>
      <c r="T323" s="4" t="str">
        <f t="shared" ca="1" si="45"/>
        <v/>
      </c>
      <c r="U323" s="4" t="str">
        <f t="shared" ca="1" si="46"/>
        <v>X</v>
      </c>
      <c r="V323" s="4" t="str">
        <f t="shared" ca="1" si="47"/>
        <v/>
      </c>
      <c r="X323" s="4" t="str">
        <f t="shared" si="42"/>
        <v>Sat</v>
      </c>
      <c r="Z323" s="4" t="str">
        <f t="shared" si="48"/>
        <v>Nov 2019</v>
      </c>
    </row>
    <row r="324" spans="1:26" x14ac:dyDescent="0.25">
      <c r="A324" s="25"/>
      <c r="B324" s="8">
        <f>IF(B323="", "", IF(B323+1&gt;'Intro &amp; Setup'!$AG$18, "", B323+1))</f>
        <v>43779</v>
      </c>
      <c r="C324" s="27"/>
      <c r="D324" s="82"/>
      <c r="E324" s="83"/>
      <c r="F324" s="84"/>
      <c r="G324" s="25"/>
      <c r="H324" s="89"/>
      <c r="I324" s="25"/>
      <c r="J324" s="19"/>
      <c r="K324" s="25"/>
      <c r="L324" s="22" t="str">
        <f t="shared" si="43"/>
        <v/>
      </c>
      <c r="M324" s="25"/>
      <c r="N324" s="64">
        <f ca="1">IF($U324="", "", IF($H324=$S$3, 0, IFERROR(INDEX('Intro &amp; Setup'!$W$24:$W$31, MATCH($X324, 'Intro &amp; Setup'!$BM$20:$BM$27, 0)), "")))</f>
        <v>0</v>
      </c>
      <c r="O324" s="25"/>
      <c r="Q324" s="56">
        <f t="shared" ca="1" si="49"/>
        <v>3.6250000000000009</v>
      </c>
      <c r="R324" s="57">
        <f t="shared" ca="1" si="50"/>
        <v>72.666666666666714</v>
      </c>
      <c r="S324" s="58" t="str">
        <f t="shared" ca="1" si="44"/>
        <v>-1657:00</v>
      </c>
      <c r="T324" s="4" t="str">
        <f t="shared" ca="1" si="45"/>
        <v/>
      </c>
      <c r="U324" s="4" t="str">
        <f t="shared" ca="1" si="46"/>
        <v>X</v>
      </c>
      <c r="V324" s="4" t="str">
        <f t="shared" ca="1" si="47"/>
        <v/>
      </c>
      <c r="X324" s="4" t="str">
        <f t="shared" si="42"/>
        <v>Sun</v>
      </c>
      <c r="Z324" s="4" t="str">
        <f t="shared" si="48"/>
        <v>Nov 2019</v>
      </c>
    </row>
    <row r="325" spans="1:26" x14ac:dyDescent="0.25">
      <c r="A325" s="25"/>
      <c r="B325" s="8">
        <f>IF(B324="", "", IF(B324+1&gt;'Intro &amp; Setup'!$AG$18, "", B324+1))</f>
        <v>43780</v>
      </c>
      <c r="C325" s="27"/>
      <c r="D325" s="82"/>
      <c r="E325" s="83"/>
      <c r="F325" s="84"/>
      <c r="G325" s="25"/>
      <c r="H325" s="89"/>
      <c r="I325" s="25"/>
      <c r="J325" s="19"/>
      <c r="K325" s="25"/>
      <c r="L325" s="22" t="str">
        <f t="shared" si="43"/>
        <v/>
      </c>
      <c r="M325" s="25"/>
      <c r="N325" s="64">
        <f ca="1">IF($U325="", "", IF($H325=$S$3, 0, IFERROR(INDEX('Intro &amp; Setup'!$W$24:$W$31, MATCH($X325, 'Intro &amp; Setup'!$BM$20:$BM$27, 0)), "")))</f>
        <v>0.33333333333333331</v>
      </c>
      <c r="O325" s="25"/>
      <c r="Q325" s="56">
        <f t="shared" ca="1" si="49"/>
        <v>3.6250000000000009</v>
      </c>
      <c r="R325" s="57">
        <f t="shared" ca="1" si="50"/>
        <v>73.000000000000043</v>
      </c>
      <c r="S325" s="58" t="str">
        <f t="shared" ca="1" si="44"/>
        <v>-1665:00</v>
      </c>
      <c r="T325" s="4" t="str">
        <f t="shared" ca="1" si="45"/>
        <v/>
      </c>
      <c r="U325" s="4" t="str">
        <f t="shared" ca="1" si="46"/>
        <v>X</v>
      </c>
      <c r="V325" s="4" t="str">
        <f t="shared" ca="1" si="47"/>
        <v>X</v>
      </c>
      <c r="X325" s="4" t="str">
        <f t="shared" si="42"/>
        <v>Mon</v>
      </c>
      <c r="Z325" s="4" t="str">
        <f t="shared" si="48"/>
        <v>Nov 2019</v>
      </c>
    </row>
    <row r="326" spans="1:26" x14ac:dyDescent="0.25">
      <c r="A326" s="25"/>
      <c r="B326" s="8">
        <f>IF(B325="", "", IF(B325+1&gt;'Intro &amp; Setup'!$AG$18, "", B325+1))</f>
        <v>43781</v>
      </c>
      <c r="C326" s="27"/>
      <c r="D326" s="82"/>
      <c r="E326" s="83"/>
      <c r="F326" s="84"/>
      <c r="G326" s="25"/>
      <c r="H326" s="89"/>
      <c r="I326" s="25"/>
      <c r="J326" s="19"/>
      <c r="K326" s="25"/>
      <c r="L326" s="22" t="str">
        <f t="shared" si="43"/>
        <v/>
      </c>
      <c r="M326" s="25"/>
      <c r="N326" s="64">
        <f ca="1">IF($U326="", "", IF($H326=$S$3, 0, IFERROR(INDEX('Intro &amp; Setup'!$W$24:$W$31, MATCH($X326, 'Intro &amp; Setup'!$BM$20:$BM$27, 0)), "")))</f>
        <v>0.33333333333333331</v>
      </c>
      <c r="O326" s="25"/>
      <c r="Q326" s="56">
        <f t="shared" ca="1" si="49"/>
        <v>3.6250000000000009</v>
      </c>
      <c r="R326" s="57">
        <f t="shared" ca="1" si="50"/>
        <v>73.333333333333371</v>
      </c>
      <c r="S326" s="58" t="str">
        <f t="shared" ca="1" si="44"/>
        <v>-1673:00</v>
      </c>
      <c r="T326" s="4" t="str">
        <f t="shared" ca="1" si="45"/>
        <v/>
      </c>
      <c r="U326" s="4" t="str">
        <f t="shared" ca="1" si="46"/>
        <v>X</v>
      </c>
      <c r="V326" s="4" t="str">
        <f t="shared" ca="1" si="47"/>
        <v>X</v>
      </c>
      <c r="X326" s="4" t="str">
        <f t="shared" si="42"/>
        <v>Tue</v>
      </c>
      <c r="Z326" s="4" t="str">
        <f t="shared" si="48"/>
        <v>Nov 2019</v>
      </c>
    </row>
    <row r="327" spans="1:26" x14ac:dyDescent="0.25">
      <c r="A327" s="25"/>
      <c r="B327" s="8">
        <f>IF(B326="", "", IF(B326+1&gt;'Intro &amp; Setup'!$AG$18, "", B326+1))</f>
        <v>43782</v>
      </c>
      <c r="C327" s="27"/>
      <c r="D327" s="82"/>
      <c r="E327" s="83"/>
      <c r="F327" s="84"/>
      <c r="G327" s="25"/>
      <c r="H327" s="89"/>
      <c r="I327" s="25"/>
      <c r="J327" s="19"/>
      <c r="K327" s="25"/>
      <c r="L327" s="22" t="str">
        <f t="shared" si="43"/>
        <v/>
      </c>
      <c r="M327" s="25"/>
      <c r="N327" s="64">
        <f ca="1">IF($U327="", "", IF($H327=$S$3, 0, IFERROR(INDEX('Intro &amp; Setup'!$W$24:$W$31, MATCH($X327, 'Intro &amp; Setup'!$BM$20:$BM$27, 0)), "")))</f>
        <v>0.33333333333333331</v>
      </c>
      <c r="O327" s="25"/>
      <c r="Q327" s="56">
        <f t="shared" ca="1" si="49"/>
        <v>3.6250000000000009</v>
      </c>
      <c r="R327" s="57">
        <f t="shared" ca="1" si="50"/>
        <v>73.6666666666667</v>
      </c>
      <c r="S327" s="58" t="str">
        <f t="shared" ca="1" si="44"/>
        <v>-1681:00</v>
      </c>
      <c r="T327" s="4" t="str">
        <f t="shared" ca="1" si="45"/>
        <v/>
      </c>
      <c r="U327" s="4" t="str">
        <f t="shared" ca="1" si="46"/>
        <v>X</v>
      </c>
      <c r="V327" s="4" t="str">
        <f t="shared" ca="1" si="47"/>
        <v>X</v>
      </c>
      <c r="X327" s="4" t="str">
        <f t="shared" si="42"/>
        <v>Wed</v>
      </c>
      <c r="Z327" s="4" t="str">
        <f t="shared" si="48"/>
        <v>Nov 2019</v>
      </c>
    </row>
    <row r="328" spans="1:26" x14ac:dyDescent="0.25">
      <c r="A328" s="25"/>
      <c r="B328" s="8">
        <f>IF(B327="", "", IF(B327+1&gt;'Intro &amp; Setup'!$AG$18, "", B327+1))</f>
        <v>43783</v>
      </c>
      <c r="C328" s="27"/>
      <c r="D328" s="82"/>
      <c r="E328" s="83"/>
      <c r="F328" s="84"/>
      <c r="G328" s="25"/>
      <c r="H328" s="89"/>
      <c r="I328" s="25"/>
      <c r="J328" s="19"/>
      <c r="K328" s="25"/>
      <c r="L328" s="22" t="str">
        <f t="shared" si="43"/>
        <v/>
      </c>
      <c r="M328" s="25"/>
      <c r="N328" s="64">
        <f ca="1">IF($U328="", "", IF($H328=$S$3, 0, IFERROR(INDEX('Intro &amp; Setup'!$W$24:$W$31, MATCH($X328, 'Intro &amp; Setup'!$BM$20:$BM$27, 0)), "")))</f>
        <v>0.33333333333333331</v>
      </c>
      <c r="O328" s="25"/>
      <c r="Q328" s="56">
        <f t="shared" ca="1" si="49"/>
        <v>3.6250000000000009</v>
      </c>
      <c r="R328" s="57">
        <f t="shared" ca="1" si="50"/>
        <v>74.000000000000028</v>
      </c>
      <c r="S328" s="58" t="str">
        <f t="shared" ca="1" si="44"/>
        <v>-1689:00</v>
      </c>
      <c r="T328" s="4" t="str">
        <f t="shared" ca="1" si="45"/>
        <v/>
      </c>
      <c r="U328" s="4" t="str">
        <f t="shared" ca="1" si="46"/>
        <v>X</v>
      </c>
      <c r="V328" s="4" t="str">
        <f t="shared" ca="1" si="47"/>
        <v>X</v>
      </c>
      <c r="X328" s="4" t="str">
        <f t="shared" si="42"/>
        <v>Thu</v>
      </c>
      <c r="Z328" s="4" t="str">
        <f t="shared" si="48"/>
        <v>Nov 2019</v>
      </c>
    </row>
    <row r="329" spans="1:26" x14ac:dyDescent="0.25">
      <c r="A329" s="25"/>
      <c r="B329" s="8">
        <f>IF(B328="", "", IF(B328+1&gt;'Intro &amp; Setup'!$AG$18, "", B328+1))</f>
        <v>43784</v>
      </c>
      <c r="C329" s="27"/>
      <c r="D329" s="82"/>
      <c r="E329" s="83"/>
      <c r="F329" s="84"/>
      <c r="G329" s="25"/>
      <c r="H329" s="89"/>
      <c r="I329" s="25"/>
      <c r="J329" s="19"/>
      <c r="K329" s="25"/>
      <c r="L329" s="22" t="str">
        <f t="shared" si="43"/>
        <v/>
      </c>
      <c r="M329" s="25"/>
      <c r="N329" s="64">
        <f ca="1">IF($U329="", "", IF($H329=$S$3, 0, IFERROR(INDEX('Intro &amp; Setup'!$W$24:$W$31, MATCH($X329, 'Intro &amp; Setup'!$BM$20:$BM$27, 0)), "")))</f>
        <v>0.33333333333333331</v>
      </c>
      <c r="O329" s="25"/>
      <c r="Q329" s="56">
        <f t="shared" ca="1" si="49"/>
        <v>3.6250000000000009</v>
      </c>
      <c r="R329" s="57">
        <f t="shared" ca="1" si="50"/>
        <v>74.333333333333357</v>
      </c>
      <c r="S329" s="58" t="str">
        <f t="shared" ca="1" si="44"/>
        <v>-1697:00</v>
      </c>
      <c r="T329" s="4" t="str">
        <f t="shared" ca="1" si="45"/>
        <v/>
      </c>
      <c r="U329" s="4" t="str">
        <f t="shared" ca="1" si="46"/>
        <v>X</v>
      </c>
      <c r="V329" s="4" t="str">
        <f t="shared" ca="1" si="47"/>
        <v>X</v>
      </c>
      <c r="X329" s="4" t="str">
        <f t="shared" si="42"/>
        <v>Fri</v>
      </c>
      <c r="Z329" s="4" t="str">
        <f t="shared" si="48"/>
        <v>Nov 2019</v>
      </c>
    </row>
    <row r="330" spans="1:26" x14ac:dyDescent="0.25">
      <c r="A330" s="25"/>
      <c r="B330" s="8">
        <f>IF(B329="", "", IF(B329+1&gt;'Intro &amp; Setup'!$AG$18, "", B329+1))</f>
        <v>43785</v>
      </c>
      <c r="C330" s="27"/>
      <c r="D330" s="82"/>
      <c r="E330" s="83"/>
      <c r="F330" s="84"/>
      <c r="G330" s="25"/>
      <c r="H330" s="89"/>
      <c r="I330" s="25"/>
      <c r="J330" s="19"/>
      <c r="K330" s="25"/>
      <c r="L330" s="22" t="str">
        <f t="shared" si="43"/>
        <v/>
      </c>
      <c r="M330" s="25"/>
      <c r="N330" s="64">
        <f ca="1">IF($U330="", "", IF($H330=$S$3, 0, IFERROR(INDEX('Intro &amp; Setup'!$W$24:$W$31, MATCH($X330, 'Intro &amp; Setup'!$BM$20:$BM$27, 0)), "")))</f>
        <v>0</v>
      </c>
      <c r="O330" s="25"/>
      <c r="Q330" s="56">
        <f t="shared" ca="1" si="49"/>
        <v>3.6250000000000009</v>
      </c>
      <c r="R330" s="57">
        <f t="shared" ca="1" si="50"/>
        <v>74.333333333333357</v>
      </c>
      <c r="S330" s="58" t="str">
        <f t="shared" ca="1" si="44"/>
        <v>-1697:00</v>
      </c>
      <c r="T330" s="4" t="str">
        <f t="shared" ca="1" si="45"/>
        <v/>
      </c>
      <c r="U330" s="4" t="str">
        <f t="shared" ca="1" si="46"/>
        <v>X</v>
      </c>
      <c r="V330" s="4" t="str">
        <f t="shared" ca="1" si="47"/>
        <v/>
      </c>
      <c r="X330" s="4" t="str">
        <f t="shared" si="42"/>
        <v>Sat</v>
      </c>
      <c r="Z330" s="4" t="str">
        <f t="shared" si="48"/>
        <v>Nov 2019</v>
      </c>
    </row>
    <row r="331" spans="1:26" x14ac:dyDescent="0.25">
      <c r="A331" s="25"/>
      <c r="B331" s="8">
        <f>IF(B330="", "", IF(B330+1&gt;'Intro &amp; Setup'!$AG$18, "", B330+1))</f>
        <v>43786</v>
      </c>
      <c r="C331" s="27"/>
      <c r="D331" s="82"/>
      <c r="E331" s="83"/>
      <c r="F331" s="84"/>
      <c r="G331" s="25"/>
      <c r="H331" s="89"/>
      <c r="I331" s="25"/>
      <c r="J331" s="19"/>
      <c r="K331" s="25"/>
      <c r="L331" s="22" t="str">
        <f t="shared" si="43"/>
        <v/>
      </c>
      <c r="M331" s="25"/>
      <c r="N331" s="64">
        <f ca="1">IF($U331="", "", IF($H331=$S$3, 0, IFERROR(INDEX('Intro &amp; Setup'!$W$24:$W$31, MATCH($X331, 'Intro &amp; Setup'!$BM$20:$BM$27, 0)), "")))</f>
        <v>0</v>
      </c>
      <c r="O331" s="25"/>
      <c r="Q331" s="56">
        <f t="shared" ca="1" si="49"/>
        <v>3.6250000000000009</v>
      </c>
      <c r="R331" s="57">
        <f t="shared" ca="1" si="50"/>
        <v>74.333333333333357</v>
      </c>
      <c r="S331" s="58" t="str">
        <f t="shared" ca="1" si="44"/>
        <v>-1697:00</v>
      </c>
      <c r="T331" s="4" t="str">
        <f t="shared" ca="1" si="45"/>
        <v/>
      </c>
      <c r="U331" s="4" t="str">
        <f t="shared" ca="1" si="46"/>
        <v>X</v>
      </c>
      <c r="V331" s="4" t="str">
        <f t="shared" ca="1" si="47"/>
        <v/>
      </c>
      <c r="X331" s="4" t="str">
        <f t="shared" ref="X331:X376" si="51">IF(COUNTIF($AB$22:$AB$37, $B331)&gt;0, $X$4, TEXT($B331, "ddd"))</f>
        <v>Sun</v>
      </c>
      <c r="Z331" s="4" t="str">
        <f t="shared" si="48"/>
        <v>Nov 2019</v>
      </c>
    </row>
    <row r="332" spans="1:26" x14ac:dyDescent="0.25">
      <c r="A332" s="25"/>
      <c r="B332" s="8">
        <f>IF(B331="", "", IF(B331+1&gt;'Intro &amp; Setup'!$AG$18, "", B331+1))</f>
        <v>43787</v>
      </c>
      <c r="C332" s="27"/>
      <c r="D332" s="82"/>
      <c r="E332" s="83"/>
      <c r="F332" s="84"/>
      <c r="G332" s="25"/>
      <c r="H332" s="89"/>
      <c r="I332" s="25"/>
      <c r="J332" s="19"/>
      <c r="K332" s="25"/>
      <c r="L332" s="22" t="str">
        <f t="shared" ref="L332:L376" si="52">IF($J332="", IF(OR(D332="", E332=""), "", E332-D332-F332), $J332)</f>
        <v/>
      </c>
      <c r="M332" s="25"/>
      <c r="N332" s="64">
        <f ca="1">IF($U332="", "", IF($H332=$S$3, 0, IFERROR(INDEX('Intro &amp; Setup'!$W$24:$W$31, MATCH($X332, 'Intro &amp; Setup'!$BM$20:$BM$27, 0)), "")))</f>
        <v>0.33333333333333331</v>
      </c>
      <c r="O332" s="25"/>
      <c r="Q332" s="56">
        <f t="shared" ca="1" si="49"/>
        <v>3.6250000000000009</v>
      </c>
      <c r="R332" s="57">
        <f t="shared" ca="1" si="50"/>
        <v>74.666666666666686</v>
      </c>
      <c r="S332" s="58" t="str">
        <f t="shared" ref="S332:S376" ca="1" si="53">IF(OR($Q332="", $R332=""), "", IF(Q332&gt;=R332, TEXT(Q332-R332, "[h]:mm"), IF(R332&gt;Q332, TEXT(R332-Q332, "-[h]:mm"), "")))</f>
        <v>-1705:00</v>
      </c>
      <c r="T332" s="4" t="str">
        <f t="shared" ref="T332:T376" ca="1" si="54">IF($H332=$S$3, "", IF(AND(NOT(S332=""), S333=""), "X", ""))</f>
        <v/>
      </c>
      <c r="U332" s="4" t="str">
        <f t="shared" ref="U332:U376" ca="1" si="55">IF($Q$3&gt;$B332, "X", IF($L332="", "", "X"))</f>
        <v>X</v>
      </c>
      <c r="V332" s="4" t="str">
        <f t="shared" ref="V332:V376" ca="1" si="56">IF(OR($N332="", $N332=0), "", IF(AND($U332="X", $L332=""), "X", ""))</f>
        <v>X</v>
      </c>
      <c r="X332" s="4" t="str">
        <f t="shared" si="51"/>
        <v>Mon</v>
      </c>
      <c r="Z332" s="4" t="str">
        <f t="shared" ref="Z332:Z376" si="57">IF($B332="", "", TEXT($B332, "mmm yyyy"))</f>
        <v>Nov 2019</v>
      </c>
    </row>
    <row r="333" spans="1:26" x14ac:dyDescent="0.25">
      <c r="A333" s="25"/>
      <c r="B333" s="8">
        <f>IF(B332="", "", IF(B332+1&gt;'Intro &amp; Setup'!$AG$18, "", B332+1))</f>
        <v>43788</v>
      </c>
      <c r="C333" s="27"/>
      <c r="D333" s="82"/>
      <c r="E333" s="83"/>
      <c r="F333" s="84"/>
      <c r="G333" s="25"/>
      <c r="H333" s="89"/>
      <c r="I333" s="25"/>
      <c r="J333" s="19"/>
      <c r="K333" s="25"/>
      <c r="L333" s="22" t="str">
        <f t="shared" si="52"/>
        <v/>
      </c>
      <c r="M333" s="25"/>
      <c r="N333" s="64">
        <f ca="1">IF($U333="", "", IF($H333=$S$3, 0, IFERROR(INDEX('Intro &amp; Setup'!$W$24:$W$31, MATCH($X333, 'Intro &amp; Setup'!$BM$20:$BM$27, 0)), "")))</f>
        <v>0.33333333333333331</v>
      </c>
      <c r="O333" s="25"/>
      <c r="Q333" s="56">
        <f t="shared" ref="Q333:Q376" ca="1" si="58">IF($U333="X", $Q332+IF($L333="", 0, $L333), "")</f>
        <v>3.6250000000000009</v>
      </c>
      <c r="R333" s="57">
        <f t="shared" ref="R333:R376" ca="1" si="59">IF($N333="", "", $R332+$N333)</f>
        <v>75.000000000000014</v>
      </c>
      <c r="S333" s="58" t="str">
        <f t="shared" ca="1" si="53"/>
        <v>-1713:00</v>
      </c>
      <c r="T333" s="4" t="str">
        <f t="shared" ca="1" si="54"/>
        <v/>
      </c>
      <c r="U333" s="4" t="str">
        <f t="shared" ca="1" si="55"/>
        <v>X</v>
      </c>
      <c r="V333" s="4" t="str">
        <f t="shared" ca="1" si="56"/>
        <v>X</v>
      </c>
      <c r="X333" s="4" t="str">
        <f t="shared" si="51"/>
        <v>Tue</v>
      </c>
      <c r="Z333" s="4" t="str">
        <f t="shared" si="57"/>
        <v>Nov 2019</v>
      </c>
    </row>
    <row r="334" spans="1:26" x14ac:dyDescent="0.25">
      <c r="A334" s="25"/>
      <c r="B334" s="8">
        <f>IF(B333="", "", IF(B333+1&gt;'Intro &amp; Setup'!$AG$18, "", B333+1))</f>
        <v>43789</v>
      </c>
      <c r="C334" s="27"/>
      <c r="D334" s="82"/>
      <c r="E334" s="83"/>
      <c r="F334" s="84"/>
      <c r="G334" s="25"/>
      <c r="H334" s="89"/>
      <c r="I334" s="25"/>
      <c r="J334" s="19"/>
      <c r="K334" s="25"/>
      <c r="L334" s="22" t="str">
        <f t="shared" si="52"/>
        <v/>
      </c>
      <c r="M334" s="25"/>
      <c r="N334" s="64">
        <f ca="1">IF($U334="", "", IF($H334=$S$3, 0, IFERROR(INDEX('Intro &amp; Setup'!$W$24:$W$31, MATCH($X334, 'Intro &amp; Setup'!$BM$20:$BM$27, 0)), "")))</f>
        <v>0.33333333333333331</v>
      </c>
      <c r="O334" s="25"/>
      <c r="Q334" s="56">
        <f t="shared" ca="1" si="58"/>
        <v>3.6250000000000009</v>
      </c>
      <c r="R334" s="57">
        <f t="shared" ca="1" si="59"/>
        <v>75.333333333333343</v>
      </c>
      <c r="S334" s="58" t="str">
        <f t="shared" ca="1" si="53"/>
        <v>-1721:00</v>
      </c>
      <c r="T334" s="4" t="str">
        <f t="shared" ca="1" si="54"/>
        <v/>
      </c>
      <c r="U334" s="4" t="str">
        <f t="shared" ca="1" si="55"/>
        <v>X</v>
      </c>
      <c r="V334" s="4" t="str">
        <f t="shared" ca="1" si="56"/>
        <v>X</v>
      </c>
      <c r="X334" s="4" t="str">
        <f t="shared" si="51"/>
        <v>Wed</v>
      </c>
      <c r="Z334" s="4" t="str">
        <f t="shared" si="57"/>
        <v>Nov 2019</v>
      </c>
    </row>
    <row r="335" spans="1:26" x14ac:dyDescent="0.25">
      <c r="A335" s="25"/>
      <c r="B335" s="8">
        <f>IF(B334="", "", IF(B334+1&gt;'Intro &amp; Setup'!$AG$18, "", B334+1))</f>
        <v>43790</v>
      </c>
      <c r="C335" s="27"/>
      <c r="D335" s="82"/>
      <c r="E335" s="83"/>
      <c r="F335" s="84"/>
      <c r="G335" s="25"/>
      <c r="H335" s="89"/>
      <c r="I335" s="25"/>
      <c r="J335" s="19"/>
      <c r="K335" s="25"/>
      <c r="L335" s="22" t="str">
        <f t="shared" si="52"/>
        <v/>
      </c>
      <c r="M335" s="25"/>
      <c r="N335" s="64">
        <f ca="1">IF($U335="", "", IF($H335=$S$3, 0, IFERROR(INDEX('Intro &amp; Setup'!$W$24:$W$31, MATCH($X335, 'Intro &amp; Setup'!$BM$20:$BM$27, 0)), "")))</f>
        <v>0.33333333333333331</v>
      </c>
      <c r="O335" s="25"/>
      <c r="Q335" s="56">
        <f t="shared" ca="1" si="58"/>
        <v>3.6250000000000009</v>
      </c>
      <c r="R335" s="57">
        <f t="shared" ca="1" si="59"/>
        <v>75.666666666666671</v>
      </c>
      <c r="S335" s="58" t="str">
        <f t="shared" ca="1" si="53"/>
        <v>-1729:00</v>
      </c>
      <c r="T335" s="4" t="str">
        <f t="shared" ca="1" si="54"/>
        <v/>
      </c>
      <c r="U335" s="4" t="str">
        <f t="shared" ca="1" si="55"/>
        <v>X</v>
      </c>
      <c r="V335" s="4" t="str">
        <f t="shared" ca="1" si="56"/>
        <v>X</v>
      </c>
      <c r="X335" s="4" t="str">
        <f t="shared" si="51"/>
        <v>Thu</v>
      </c>
      <c r="Z335" s="4" t="str">
        <f t="shared" si="57"/>
        <v>Nov 2019</v>
      </c>
    </row>
    <row r="336" spans="1:26" x14ac:dyDescent="0.25">
      <c r="A336" s="25"/>
      <c r="B336" s="8">
        <f>IF(B335="", "", IF(B335+1&gt;'Intro &amp; Setup'!$AG$18, "", B335+1))</f>
        <v>43791</v>
      </c>
      <c r="C336" s="27"/>
      <c r="D336" s="82"/>
      <c r="E336" s="83"/>
      <c r="F336" s="84"/>
      <c r="G336" s="25"/>
      <c r="H336" s="89"/>
      <c r="I336" s="25"/>
      <c r="J336" s="19"/>
      <c r="K336" s="25"/>
      <c r="L336" s="22" t="str">
        <f t="shared" si="52"/>
        <v/>
      </c>
      <c r="M336" s="25"/>
      <c r="N336" s="64">
        <f ca="1">IF($U336="", "", IF($H336=$S$3, 0, IFERROR(INDEX('Intro &amp; Setup'!$W$24:$W$31, MATCH($X336, 'Intro &amp; Setup'!$BM$20:$BM$27, 0)), "")))</f>
        <v>0.33333333333333331</v>
      </c>
      <c r="O336" s="25"/>
      <c r="Q336" s="56">
        <f t="shared" ca="1" si="58"/>
        <v>3.6250000000000009</v>
      </c>
      <c r="R336" s="57">
        <f t="shared" ca="1" si="59"/>
        <v>76</v>
      </c>
      <c r="S336" s="58" t="str">
        <f t="shared" ca="1" si="53"/>
        <v>-1737:00</v>
      </c>
      <c r="T336" s="4" t="str">
        <f t="shared" ca="1" si="54"/>
        <v/>
      </c>
      <c r="U336" s="4" t="str">
        <f t="shared" ca="1" si="55"/>
        <v>X</v>
      </c>
      <c r="V336" s="4" t="str">
        <f t="shared" ca="1" si="56"/>
        <v>X</v>
      </c>
      <c r="X336" s="4" t="str">
        <f t="shared" si="51"/>
        <v>Fri</v>
      </c>
      <c r="Z336" s="4" t="str">
        <f t="shared" si="57"/>
        <v>Nov 2019</v>
      </c>
    </row>
    <row r="337" spans="1:26" x14ac:dyDescent="0.25">
      <c r="A337" s="25"/>
      <c r="B337" s="8">
        <f>IF(B336="", "", IF(B336+1&gt;'Intro &amp; Setup'!$AG$18, "", B336+1))</f>
        <v>43792</v>
      </c>
      <c r="C337" s="27"/>
      <c r="D337" s="82"/>
      <c r="E337" s="83"/>
      <c r="F337" s="84"/>
      <c r="G337" s="25"/>
      <c r="H337" s="89"/>
      <c r="I337" s="25"/>
      <c r="J337" s="19"/>
      <c r="K337" s="25"/>
      <c r="L337" s="22" t="str">
        <f t="shared" si="52"/>
        <v/>
      </c>
      <c r="M337" s="25"/>
      <c r="N337" s="64">
        <f ca="1">IF($U337="", "", IF($H337=$S$3, 0, IFERROR(INDEX('Intro &amp; Setup'!$W$24:$W$31, MATCH($X337, 'Intro &amp; Setup'!$BM$20:$BM$27, 0)), "")))</f>
        <v>0</v>
      </c>
      <c r="O337" s="25"/>
      <c r="Q337" s="56">
        <f t="shared" ca="1" si="58"/>
        <v>3.6250000000000009</v>
      </c>
      <c r="R337" s="57">
        <f t="shared" ca="1" si="59"/>
        <v>76</v>
      </c>
      <c r="S337" s="58" t="str">
        <f t="shared" ca="1" si="53"/>
        <v>-1737:00</v>
      </c>
      <c r="T337" s="4" t="str">
        <f t="shared" ca="1" si="54"/>
        <v/>
      </c>
      <c r="U337" s="4" t="str">
        <f t="shared" ca="1" si="55"/>
        <v>X</v>
      </c>
      <c r="V337" s="4" t="str">
        <f t="shared" ca="1" si="56"/>
        <v/>
      </c>
      <c r="X337" s="4" t="str">
        <f t="shared" si="51"/>
        <v>Sat</v>
      </c>
      <c r="Z337" s="4" t="str">
        <f t="shared" si="57"/>
        <v>Nov 2019</v>
      </c>
    </row>
    <row r="338" spans="1:26" x14ac:dyDescent="0.25">
      <c r="A338" s="25"/>
      <c r="B338" s="8">
        <f>IF(B337="", "", IF(B337+1&gt;'Intro &amp; Setup'!$AG$18, "", B337+1))</f>
        <v>43793</v>
      </c>
      <c r="C338" s="27"/>
      <c r="D338" s="82"/>
      <c r="E338" s="83"/>
      <c r="F338" s="84"/>
      <c r="G338" s="25"/>
      <c r="H338" s="89"/>
      <c r="I338" s="25"/>
      <c r="J338" s="19"/>
      <c r="K338" s="25"/>
      <c r="L338" s="22" t="str">
        <f t="shared" si="52"/>
        <v/>
      </c>
      <c r="M338" s="25"/>
      <c r="N338" s="64">
        <f ca="1">IF($U338="", "", IF($H338=$S$3, 0, IFERROR(INDEX('Intro &amp; Setup'!$W$24:$W$31, MATCH($X338, 'Intro &amp; Setup'!$BM$20:$BM$27, 0)), "")))</f>
        <v>0</v>
      </c>
      <c r="O338" s="25"/>
      <c r="Q338" s="56">
        <f t="shared" ca="1" si="58"/>
        <v>3.6250000000000009</v>
      </c>
      <c r="R338" s="57">
        <f t="shared" ca="1" si="59"/>
        <v>76</v>
      </c>
      <c r="S338" s="58" t="str">
        <f t="shared" ca="1" si="53"/>
        <v>-1737:00</v>
      </c>
      <c r="T338" s="4" t="str">
        <f t="shared" ca="1" si="54"/>
        <v/>
      </c>
      <c r="U338" s="4" t="str">
        <f t="shared" ca="1" si="55"/>
        <v>X</v>
      </c>
      <c r="V338" s="4" t="str">
        <f t="shared" ca="1" si="56"/>
        <v/>
      </c>
      <c r="X338" s="4" t="str">
        <f t="shared" si="51"/>
        <v>Sun</v>
      </c>
      <c r="Z338" s="4" t="str">
        <f t="shared" si="57"/>
        <v>Nov 2019</v>
      </c>
    </row>
    <row r="339" spans="1:26" x14ac:dyDescent="0.25">
      <c r="A339" s="25"/>
      <c r="B339" s="8">
        <f>IF(B338="", "", IF(B338+1&gt;'Intro &amp; Setup'!$AG$18, "", B338+1))</f>
        <v>43794</v>
      </c>
      <c r="C339" s="27"/>
      <c r="D339" s="82"/>
      <c r="E339" s="83"/>
      <c r="F339" s="84"/>
      <c r="G339" s="25"/>
      <c r="H339" s="89"/>
      <c r="I339" s="25"/>
      <c r="J339" s="19"/>
      <c r="K339" s="25"/>
      <c r="L339" s="22" t="str">
        <f t="shared" si="52"/>
        <v/>
      </c>
      <c r="M339" s="25"/>
      <c r="N339" s="64">
        <f ca="1">IF($U339="", "", IF($H339=$S$3, 0, IFERROR(INDEX('Intro &amp; Setup'!$W$24:$W$31, MATCH($X339, 'Intro &amp; Setup'!$BM$20:$BM$27, 0)), "")))</f>
        <v>0.33333333333333331</v>
      </c>
      <c r="O339" s="25"/>
      <c r="Q339" s="56">
        <f t="shared" ca="1" si="58"/>
        <v>3.6250000000000009</v>
      </c>
      <c r="R339" s="57">
        <f t="shared" ca="1" si="59"/>
        <v>76.333333333333329</v>
      </c>
      <c r="S339" s="58" t="str">
        <f t="shared" ca="1" si="53"/>
        <v>-1745:00</v>
      </c>
      <c r="T339" s="4" t="str">
        <f t="shared" ca="1" si="54"/>
        <v/>
      </c>
      <c r="U339" s="4" t="str">
        <f t="shared" ca="1" si="55"/>
        <v>X</v>
      </c>
      <c r="V339" s="4" t="str">
        <f t="shared" ca="1" si="56"/>
        <v>X</v>
      </c>
      <c r="X339" s="4" t="str">
        <f t="shared" si="51"/>
        <v>Mon</v>
      </c>
      <c r="Z339" s="4" t="str">
        <f t="shared" si="57"/>
        <v>Nov 2019</v>
      </c>
    </row>
    <row r="340" spans="1:26" x14ac:dyDescent="0.25">
      <c r="A340" s="25"/>
      <c r="B340" s="8">
        <f>IF(B339="", "", IF(B339+1&gt;'Intro &amp; Setup'!$AG$18, "", B339+1))</f>
        <v>43795</v>
      </c>
      <c r="C340" s="27"/>
      <c r="D340" s="82"/>
      <c r="E340" s="83"/>
      <c r="F340" s="84"/>
      <c r="G340" s="25"/>
      <c r="H340" s="89"/>
      <c r="I340" s="25"/>
      <c r="J340" s="19"/>
      <c r="K340" s="25"/>
      <c r="L340" s="22" t="str">
        <f t="shared" si="52"/>
        <v/>
      </c>
      <c r="M340" s="25"/>
      <c r="N340" s="64">
        <f ca="1">IF($U340="", "", IF($H340=$S$3, 0, IFERROR(INDEX('Intro &amp; Setup'!$W$24:$W$31, MATCH($X340, 'Intro &amp; Setup'!$BM$20:$BM$27, 0)), "")))</f>
        <v>0.33333333333333331</v>
      </c>
      <c r="O340" s="25"/>
      <c r="Q340" s="56">
        <f t="shared" ca="1" si="58"/>
        <v>3.6250000000000009</v>
      </c>
      <c r="R340" s="57">
        <f t="shared" ca="1" si="59"/>
        <v>76.666666666666657</v>
      </c>
      <c r="S340" s="58" t="str">
        <f t="shared" ca="1" si="53"/>
        <v>-1753:00</v>
      </c>
      <c r="T340" s="4" t="str">
        <f t="shared" ca="1" si="54"/>
        <v/>
      </c>
      <c r="U340" s="4" t="str">
        <f t="shared" ca="1" si="55"/>
        <v>X</v>
      </c>
      <c r="V340" s="4" t="str">
        <f t="shared" ca="1" si="56"/>
        <v>X</v>
      </c>
      <c r="X340" s="4" t="str">
        <f t="shared" si="51"/>
        <v>Tue</v>
      </c>
      <c r="Z340" s="4" t="str">
        <f t="shared" si="57"/>
        <v>Nov 2019</v>
      </c>
    </row>
    <row r="341" spans="1:26" x14ac:dyDescent="0.25">
      <c r="A341" s="25"/>
      <c r="B341" s="8">
        <f>IF(B340="", "", IF(B340+1&gt;'Intro &amp; Setup'!$AG$18, "", B340+1))</f>
        <v>43796</v>
      </c>
      <c r="C341" s="27"/>
      <c r="D341" s="82"/>
      <c r="E341" s="83"/>
      <c r="F341" s="84"/>
      <c r="G341" s="25"/>
      <c r="H341" s="89"/>
      <c r="I341" s="25"/>
      <c r="J341" s="19"/>
      <c r="K341" s="25"/>
      <c r="L341" s="22" t="str">
        <f t="shared" si="52"/>
        <v/>
      </c>
      <c r="M341" s="25"/>
      <c r="N341" s="64">
        <f ca="1">IF($U341="", "", IF($H341=$S$3, 0, IFERROR(INDEX('Intro &amp; Setup'!$W$24:$W$31, MATCH($X341, 'Intro &amp; Setup'!$BM$20:$BM$27, 0)), "")))</f>
        <v>0.33333333333333331</v>
      </c>
      <c r="O341" s="25"/>
      <c r="Q341" s="56">
        <f t="shared" ca="1" si="58"/>
        <v>3.6250000000000009</v>
      </c>
      <c r="R341" s="57">
        <f t="shared" ca="1" si="59"/>
        <v>76.999999999999986</v>
      </c>
      <c r="S341" s="58" t="str">
        <f t="shared" ca="1" si="53"/>
        <v>-1761:00</v>
      </c>
      <c r="T341" s="4" t="str">
        <f t="shared" ca="1" si="54"/>
        <v/>
      </c>
      <c r="U341" s="4" t="str">
        <f t="shared" ca="1" si="55"/>
        <v>X</v>
      </c>
      <c r="V341" s="4" t="str">
        <f t="shared" ca="1" si="56"/>
        <v>X</v>
      </c>
      <c r="X341" s="4" t="str">
        <f t="shared" si="51"/>
        <v>Wed</v>
      </c>
      <c r="Z341" s="4" t="str">
        <f t="shared" si="57"/>
        <v>Nov 2019</v>
      </c>
    </row>
    <row r="342" spans="1:26" x14ac:dyDescent="0.25">
      <c r="A342" s="25"/>
      <c r="B342" s="8">
        <f>IF(B341="", "", IF(B341+1&gt;'Intro &amp; Setup'!$AG$18, "", B341+1))</f>
        <v>43797</v>
      </c>
      <c r="C342" s="27"/>
      <c r="D342" s="82"/>
      <c r="E342" s="83"/>
      <c r="F342" s="84"/>
      <c r="G342" s="25"/>
      <c r="H342" s="89"/>
      <c r="I342" s="25"/>
      <c r="J342" s="19"/>
      <c r="K342" s="25"/>
      <c r="L342" s="22" t="str">
        <f t="shared" si="52"/>
        <v/>
      </c>
      <c r="M342" s="25"/>
      <c r="N342" s="64">
        <f ca="1">IF($U342="", "", IF($H342=$S$3, 0, IFERROR(INDEX('Intro &amp; Setup'!$W$24:$W$31, MATCH($X342, 'Intro &amp; Setup'!$BM$20:$BM$27, 0)), "")))</f>
        <v>0.33333333333333331</v>
      </c>
      <c r="O342" s="25"/>
      <c r="Q342" s="56">
        <f t="shared" ca="1" si="58"/>
        <v>3.6250000000000009</v>
      </c>
      <c r="R342" s="57">
        <f t="shared" ca="1" si="59"/>
        <v>77.333333333333314</v>
      </c>
      <c r="S342" s="58" t="str">
        <f t="shared" ca="1" si="53"/>
        <v>-1769:00</v>
      </c>
      <c r="T342" s="4" t="str">
        <f t="shared" ca="1" si="54"/>
        <v/>
      </c>
      <c r="U342" s="4" t="str">
        <f t="shared" ca="1" si="55"/>
        <v>X</v>
      </c>
      <c r="V342" s="4" t="str">
        <f t="shared" ca="1" si="56"/>
        <v>X</v>
      </c>
      <c r="X342" s="4" t="str">
        <f t="shared" si="51"/>
        <v>Thu</v>
      </c>
      <c r="Z342" s="4" t="str">
        <f t="shared" si="57"/>
        <v>Nov 2019</v>
      </c>
    </row>
    <row r="343" spans="1:26" x14ac:dyDescent="0.25">
      <c r="A343" s="25"/>
      <c r="B343" s="8">
        <f>IF(B342="", "", IF(B342+1&gt;'Intro &amp; Setup'!$AG$18, "", B342+1))</f>
        <v>43798</v>
      </c>
      <c r="C343" s="27"/>
      <c r="D343" s="82"/>
      <c r="E343" s="83"/>
      <c r="F343" s="84"/>
      <c r="G343" s="25"/>
      <c r="H343" s="89"/>
      <c r="I343" s="25"/>
      <c r="J343" s="19"/>
      <c r="K343" s="25"/>
      <c r="L343" s="22" t="str">
        <f t="shared" si="52"/>
        <v/>
      </c>
      <c r="M343" s="25"/>
      <c r="N343" s="64">
        <f ca="1">IF($U343="", "", IF($H343=$S$3, 0, IFERROR(INDEX('Intro &amp; Setup'!$W$24:$W$31, MATCH($X343, 'Intro &amp; Setup'!$BM$20:$BM$27, 0)), "")))</f>
        <v>0.33333333333333331</v>
      </c>
      <c r="O343" s="25"/>
      <c r="Q343" s="56">
        <f t="shared" ca="1" si="58"/>
        <v>3.6250000000000009</v>
      </c>
      <c r="R343" s="57">
        <f t="shared" ca="1" si="59"/>
        <v>77.666666666666643</v>
      </c>
      <c r="S343" s="58" t="str">
        <f t="shared" ca="1" si="53"/>
        <v>-1777:00</v>
      </c>
      <c r="T343" s="4" t="str">
        <f t="shared" ca="1" si="54"/>
        <v/>
      </c>
      <c r="U343" s="4" t="str">
        <f t="shared" ca="1" si="55"/>
        <v>X</v>
      </c>
      <c r="V343" s="4" t="str">
        <f t="shared" ca="1" si="56"/>
        <v>X</v>
      </c>
      <c r="X343" s="4" t="str">
        <f t="shared" si="51"/>
        <v>Fri</v>
      </c>
      <c r="Z343" s="4" t="str">
        <f t="shared" si="57"/>
        <v>Nov 2019</v>
      </c>
    </row>
    <row r="344" spans="1:26" x14ac:dyDescent="0.25">
      <c r="A344" s="25"/>
      <c r="B344" s="8">
        <f>IF(B343="", "", IF(B343+1&gt;'Intro &amp; Setup'!$AG$18, "", B343+1))</f>
        <v>43799</v>
      </c>
      <c r="C344" s="27"/>
      <c r="D344" s="82"/>
      <c r="E344" s="83"/>
      <c r="F344" s="84"/>
      <c r="G344" s="25"/>
      <c r="H344" s="89"/>
      <c r="I344" s="25"/>
      <c r="J344" s="19"/>
      <c r="K344" s="25"/>
      <c r="L344" s="22" t="str">
        <f t="shared" si="52"/>
        <v/>
      </c>
      <c r="M344" s="25"/>
      <c r="N344" s="64">
        <f ca="1">IF($U344="", "", IF($H344=$S$3, 0, IFERROR(INDEX('Intro &amp; Setup'!$W$24:$W$31, MATCH($X344, 'Intro &amp; Setup'!$BM$20:$BM$27, 0)), "")))</f>
        <v>0</v>
      </c>
      <c r="O344" s="25"/>
      <c r="Q344" s="56">
        <f t="shared" ca="1" si="58"/>
        <v>3.6250000000000009</v>
      </c>
      <c r="R344" s="57">
        <f t="shared" ca="1" si="59"/>
        <v>77.666666666666643</v>
      </c>
      <c r="S344" s="58" t="str">
        <f t="shared" ca="1" si="53"/>
        <v>-1777:00</v>
      </c>
      <c r="T344" s="4" t="str">
        <f t="shared" ca="1" si="54"/>
        <v/>
      </c>
      <c r="U344" s="4" t="str">
        <f t="shared" ca="1" si="55"/>
        <v>X</v>
      </c>
      <c r="V344" s="4" t="str">
        <f t="shared" ca="1" si="56"/>
        <v/>
      </c>
      <c r="X344" s="4" t="str">
        <f t="shared" si="51"/>
        <v>Sat</v>
      </c>
      <c r="Z344" s="4" t="str">
        <f t="shared" si="57"/>
        <v>Nov 2019</v>
      </c>
    </row>
    <row r="345" spans="1:26" x14ac:dyDescent="0.25">
      <c r="A345" s="25"/>
      <c r="B345" s="8">
        <f>IF(B344="", "", IF(B344+1&gt;'Intro &amp; Setup'!$AG$18, "", B344+1))</f>
        <v>43800</v>
      </c>
      <c r="C345" s="27"/>
      <c r="D345" s="82"/>
      <c r="E345" s="83"/>
      <c r="F345" s="84"/>
      <c r="G345" s="25"/>
      <c r="H345" s="89"/>
      <c r="I345" s="25"/>
      <c r="J345" s="19"/>
      <c r="K345" s="25"/>
      <c r="L345" s="22" t="str">
        <f t="shared" si="52"/>
        <v/>
      </c>
      <c r="M345" s="25"/>
      <c r="N345" s="64">
        <f ca="1">IF($U345="", "", IF($H345=$S$3, 0, IFERROR(INDEX('Intro &amp; Setup'!$W$24:$W$31, MATCH($X345, 'Intro &amp; Setup'!$BM$20:$BM$27, 0)), "")))</f>
        <v>0</v>
      </c>
      <c r="O345" s="25"/>
      <c r="Q345" s="56">
        <f t="shared" ca="1" si="58"/>
        <v>3.6250000000000009</v>
      </c>
      <c r="R345" s="57">
        <f t="shared" ca="1" si="59"/>
        <v>77.666666666666643</v>
      </c>
      <c r="S345" s="58" t="str">
        <f t="shared" ca="1" si="53"/>
        <v>-1777:00</v>
      </c>
      <c r="T345" s="4" t="str">
        <f t="shared" ca="1" si="54"/>
        <v/>
      </c>
      <c r="U345" s="4" t="str">
        <f t="shared" ca="1" si="55"/>
        <v>X</v>
      </c>
      <c r="V345" s="4" t="str">
        <f t="shared" ca="1" si="56"/>
        <v/>
      </c>
      <c r="X345" s="4" t="str">
        <f t="shared" si="51"/>
        <v>Sun</v>
      </c>
      <c r="Z345" s="4" t="str">
        <f t="shared" si="57"/>
        <v>Dec 2019</v>
      </c>
    </row>
    <row r="346" spans="1:26" x14ac:dyDescent="0.25">
      <c r="A346" s="25"/>
      <c r="B346" s="8">
        <f>IF(B345="", "", IF(B345+1&gt;'Intro &amp; Setup'!$AG$18, "", B345+1))</f>
        <v>43801</v>
      </c>
      <c r="C346" s="27"/>
      <c r="D346" s="82"/>
      <c r="E346" s="83"/>
      <c r="F346" s="84"/>
      <c r="G346" s="25"/>
      <c r="H346" s="89"/>
      <c r="I346" s="25"/>
      <c r="J346" s="19"/>
      <c r="K346" s="25"/>
      <c r="L346" s="22" t="str">
        <f t="shared" si="52"/>
        <v/>
      </c>
      <c r="M346" s="25"/>
      <c r="N346" s="64">
        <f ca="1">IF($U346="", "", IF($H346=$S$3, 0, IFERROR(INDEX('Intro &amp; Setup'!$W$24:$W$31, MATCH($X346, 'Intro &amp; Setup'!$BM$20:$BM$27, 0)), "")))</f>
        <v>0.33333333333333331</v>
      </c>
      <c r="O346" s="25"/>
      <c r="Q346" s="56">
        <f t="shared" ca="1" si="58"/>
        <v>3.6250000000000009</v>
      </c>
      <c r="R346" s="57">
        <f t="shared" ca="1" si="59"/>
        <v>77.999999999999972</v>
      </c>
      <c r="S346" s="58" t="str">
        <f t="shared" ca="1" si="53"/>
        <v>-1785:00</v>
      </c>
      <c r="T346" s="4" t="str">
        <f t="shared" ca="1" si="54"/>
        <v/>
      </c>
      <c r="U346" s="4" t="str">
        <f t="shared" ca="1" si="55"/>
        <v>X</v>
      </c>
      <c r="V346" s="4" t="str">
        <f t="shared" ca="1" si="56"/>
        <v>X</v>
      </c>
      <c r="X346" s="4" t="str">
        <f t="shared" si="51"/>
        <v>Mon</v>
      </c>
      <c r="Z346" s="4" t="str">
        <f t="shared" si="57"/>
        <v>Dec 2019</v>
      </c>
    </row>
    <row r="347" spans="1:26" x14ac:dyDescent="0.25">
      <c r="A347" s="25"/>
      <c r="B347" s="8">
        <f>IF(B346="", "", IF(B346+1&gt;'Intro &amp; Setup'!$AG$18, "", B346+1))</f>
        <v>43802</v>
      </c>
      <c r="C347" s="27"/>
      <c r="D347" s="82"/>
      <c r="E347" s="83"/>
      <c r="F347" s="84"/>
      <c r="G347" s="25"/>
      <c r="H347" s="89"/>
      <c r="I347" s="25"/>
      <c r="J347" s="19"/>
      <c r="K347" s="25"/>
      <c r="L347" s="22" t="str">
        <f t="shared" si="52"/>
        <v/>
      </c>
      <c r="M347" s="25"/>
      <c r="N347" s="64">
        <f ca="1">IF($U347="", "", IF($H347=$S$3, 0, IFERROR(INDEX('Intro &amp; Setup'!$W$24:$W$31, MATCH($X347, 'Intro &amp; Setup'!$BM$20:$BM$27, 0)), "")))</f>
        <v>0.33333333333333331</v>
      </c>
      <c r="O347" s="25"/>
      <c r="Q347" s="56">
        <f t="shared" ca="1" si="58"/>
        <v>3.6250000000000009</v>
      </c>
      <c r="R347" s="57">
        <f t="shared" ca="1" si="59"/>
        <v>78.3333333333333</v>
      </c>
      <c r="S347" s="58" t="str">
        <f t="shared" ca="1" si="53"/>
        <v>-1793:00</v>
      </c>
      <c r="T347" s="4" t="str">
        <f t="shared" ca="1" si="54"/>
        <v/>
      </c>
      <c r="U347" s="4" t="str">
        <f t="shared" ca="1" si="55"/>
        <v>X</v>
      </c>
      <c r="V347" s="4" t="str">
        <f t="shared" ca="1" si="56"/>
        <v>X</v>
      </c>
      <c r="X347" s="4" t="str">
        <f t="shared" si="51"/>
        <v>Tue</v>
      </c>
      <c r="Z347" s="4" t="str">
        <f t="shared" si="57"/>
        <v>Dec 2019</v>
      </c>
    </row>
    <row r="348" spans="1:26" x14ac:dyDescent="0.25">
      <c r="A348" s="25"/>
      <c r="B348" s="8">
        <f>IF(B347="", "", IF(B347+1&gt;'Intro &amp; Setup'!$AG$18, "", B347+1))</f>
        <v>43803</v>
      </c>
      <c r="C348" s="27"/>
      <c r="D348" s="82"/>
      <c r="E348" s="83"/>
      <c r="F348" s="84"/>
      <c r="G348" s="25"/>
      <c r="H348" s="89"/>
      <c r="I348" s="25"/>
      <c r="J348" s="19"/>
      <c r="K348" s="25"/>
      <c r="L348" s="22" t="str">
        <f t="shared" si="52"/>
        <v/>
      </c>
      <c r="M348" s="25"/>
      <c r="N348" s="64">
        <f ca="1">IF($U348="", "", IF($H348=$S$3, 0, IFERROR(INDEX('Intro &amp; Setup'!$W$24:$W$31, MATCH($X348, 'Intro &amp; Setup'!$BM$20:$BM$27, 0)), "")))</f>
        <v>0.33333333333333331</v>
      </c>
      <c r="O348" s="25"/>
      <c r="Q348" s="56">
        <f t="shared" ca="1" si="58"/>
        <v>3.6250000000000009</v>
      </c>
      <c r="R348" s="57">
        <f t="shared" ca="1" si="59"/>
        <v>78.666666666666629</v>
      </c>
      <c r="S348" s="58" t="str">
        <f t="shared" ca="1" si="53"/>
        <v>-1801:00</v>
      </c>
      <c r="T348" s="4" t="str">
        <f t="shared" ca="1" si="54"/>
        <v/>
      </c>
      <c r="U348" s="4" t="str">
        <f t="shared" ca="1" si="55"/>
        <v>X</v>
      </c>
      <c r="V348" s="4" t="str">
        <f t="shared" ca="1" si="56"/>
        <v>X</v>
      </c>
      <c r="X348" s="4" t="str">
        <f t="shared" si="51"/>
        <v>Wed</v>
      </c>
      <c r="Z348" s="4" t="str">
        <f t="shared" si="57"/>
        <v>Dec 2019</v>
      </c>
    </row>
    <row r="349" spans="1:26" x14ac:dyDescent="0.25">
      <c r="A349" s="25"/>
      <c r="B349" s="8">
        <f>IF(B348="", "", IF(B348+1&gt;'Intro &amp; Setup'!$AG$18, "", B348+1))</f>
        <v>43804</v>
      </c>
      <c r="C349" s="27"/>
      <c r="D349" s="82"/>
      <c r="E349" s="83"/>
      <c r="F349" s="84"/>
      <c r="G349" s="25"/>
      <c r="H349" s="89"/>
      <c r="I349" s="25"/>
      <c r="J349" s="19"/>
      <c r="K349" s="25"/>
      <c r="L349" s="22" t="str">
        <f t="shared" si="52"/>
        <v/>
      </c>
      <c r="M349" s="25"/>
      <c r="N349" s="64">
        <f ca="1">IF($U349="", "", IF($H349=$S$3, 0, IFERROR(INDEX('Intro &amp; Setup'!$W$24:$W$31, MATCH($X349, 'Intro &amp; Setup'!$BM$20:$BM$27, 0)), "")))</f>
        <v>0.33333333333333331</v>
      </c>
      <c r="O349" s="25"/>
      <c r="Q349" s="56">
        <f t="shared" ca="1" si="58"/>
        <v>3.6250000000000009</v>
      </c>
      <c r="R349" s="57">
        <f t="shared" ca="1" si="59"/>
        <v>78.999999999999957</v>
      </c>
      <c r="S349" s="58" t="str">
        <f t="shared" ca="1" si="53"/>
        <v>-1809:00</v>
      </c>
      <c r="T349" s="4" t="str">
        <f t="shared" ca="1" si="54"/>
        <v/>
      </c>
      <c r="U349" s="4" t="str">
        <f t="shared" ca="1" si="55"/>
        <v>X</v>
      </c>
      <c r="V349" s="4" t="str">
        <f t="shared" ca="1" si="56"/>
        <v>X</v>
      </c>
      <c r="X349" s="4" t="str">
        <f t="shared" si="51"/>
        <v>Thu</v>
      </c>
      <c r="Z349" s="4" t="str">
        <f t="shared" si="57"/>
        <v>Dec 2019</v>
      </c>
    </row>
    <row r="350" spans="1:26" x14ac:dyDescent="0.25">
      <c r="A350" s="25"/>
      <c r="B350" s="8">
        <f>IF(B349="", "", IF(B349+1&gt;'Intro &amp; Setup'!$AG$18, "", B349+1))</f>
        <v>43805</v>
      </c>
      <c r="C350" s="27"/>
      <c r="D350" s="82"/>
      <c r="E350" s="83"/>
      <c r="F350" s="84"/>
      <c r="G350" s="25"/>
      <c r="H350" s="89"/>
      <c r="I350" s="25"/>
      <c r="J350" s="19"/>
      <c r="K350" s="25"/>
      <c r="L350" s="22" t="str">
        <f t="shared" si="52"/>
        <v/>
      </c>
      <c r="M350" s="25"/>
      <c r="N350" s="64">
        <f ca="1">IF($U350="", "", IF($H350=$S$3, 0, IFERROR(INDEX('Intro &amp; Setup'!$W$24:$W$31, MATCH($X350, 'Intro &amp; Setup'!$BM$20:$BM$27, 0)), "")))</f>
        <v>0.33333333333333331</v>
      </c>
      <c r="O350" s="25"/>
      <c r="Q350" s="56">
        <f t="shared" ca="1" si="58"/>
        <v>3.6250000000000009</v>
      </c>
      <c r="R350" s="57">
        <f t="shared" ca="1" si="59"/>
        <v>79.333333333333286</v>
      </c>
      <c r="S350" s="58" t="str">
        <f t="shared" ca="1" si="53"/>
        <v>-1817:00</v>
      </c>
      <c r="T350" s="4" t="str">
        <f t="shared" ca="1" si="54"/>
        <v/>
      </c>
      <c r="U350" s="4" t="str">
        <f t="shared" ca="1" si="55"/>
        <v>X</v>
      </c>
      <c r="V350" s="4" t="str">
        <f t="shared" ca="1" si="56"/>
        <v>X</v>
      </c>
      <c r="X350" s="4" t="str">
        <f t="shared" si="51"/>
        <v>Fri</v>
      </c>
      <c r="Z350" s="4" t="str">
        <f t="shared" si="57"/>
        <v>Dec 2019</v>
      </c>
    </row>
    <row r="351" spans="1:26" x14ac:dyDescent="0.25">
      <c r="A351" s="25"/>
      <c r="B351" s="8">
        <f>IF(B350="", "", IF(B350+1&gt;'Intro &amp; Setup'!$AG$18, "", B350+1))</f>
        <v>43806</v>
      </c>
      <c r="C351" s="27"/>
      <c r="D351" s="82"/>
      <c r="E351" s="83"/>
      <c r="F351" s="84"/>
      <c r="G351" s="25"/>
      <c r="H351" s="89"/>
      <c r="I351" s="25"/>
      <c r="J351" s="19"/>
      <c r="K351" s="25"/>
      <c r="L351" s="22" t="str">
        <f t="shared" si="52"/>
        <v/>
      </c>
      <c r="M351" s="25"/>
      <c r="N351" s="64">
        <f ca="1">IF($U351="", "", IF($H351=$S$3, 0, IFERROR(INDEX('Intro &amp; Setup'!$W$24:$W$31, MATCH($X351, 'Intro &amp; Setup'!$BM$20:$BM$27, 0)), "")))</f>
        <v>0</v>
      </c>
      <c r="O351" s="25"/>
      <c r="Q351" s="56">
        <f t="shared" ca="1" si="58"/>
        <v>3.6250000000000009</v>
      </c>
      <c r="R351" s="57">
        <f t="shared" ca="1" si="59"/>
        <v>79.333333333333286</v>
      </c>
      <c r="S351" s="58" t="str">
        <f t="shared" ca="1" si="53"/>
        <v>-1817:00</v>
      </c>
      <c r="T351" s="4" t="str">
        <f t="shared" ca="1" si="54"/>
        <v/>
      </c>
      <c r="U351" s="4" t="str">
        <f t="shared" ca="1" si="55"/>
        <v>X</v>
      </c>
      <c r="V351" s="4" t="str">
        <f t="shared" ca="1" si="56"/>
        <v/>
      </c>
      <c r="X351" s="4" t="str">
        <f t="shared" si="51"/>
        <v>Sat</v>
      </c>
      <c r="Z351" s="4" t="str">
        <f t="shared" si="57"/>
        <v>Dec 2019</v>
      </c>
    </row>
    <row r="352" spans="1:26" x14ac:dyDescent="0.25">
      <c r="A352" s="25"/>
      <c r="B352" s="8">
        <f>IF(B351="", "", IF(B351+1&gt;'Intro &amp; Setup'!$AG$18, "", B351+1))</f>
        <v>43807</v>
      </c>
      <c r="C352" s="27"/>
      <c r="D352" s="82"/>
      <c r="E352" s="83"/>
      <c r="F352" s="84"/>
      <c r="G352" s="25"/>
      <c r="H352" s="89"/>
      <c r="I352" s="25"/>
      <c r="J352" s="19"/>
      <c r="K352" s="25"/>
      <c r="L352" s="22" t="str">
        <f t="shared" si="52"/>
        <v/>
      </c>
      <c r="M352" s="25"/>
      <c r="N352" s="64">
        <f ca="1">IF($U352="", "", IF($H352=$S$3, 0, IFERROR(INDEX('Intro &amp; Setup'!$W$24:$W$31, MATCH($X352, 'Intro &amp; Setup'!$BM$20:$BM$27, 0)), "")))</f>
        <v>0</v>
      </c>
      <c r="O352" s="25"/>
      <c r="Q352" s="56">
        <f t="shared" ca="1" si="58"/>
        <v>3.6250000000000009</v>
      </c>
      <c r="R352" s="57">
        <f t="shared" ca="1" si="59"/>
        <v>79.333333333333286</v>
      </c>
      <c r="S352" s="58" t="str">
        <f t="shared" ca="1" si="53"/>
        <v>-1817:00</v>
      </c>
      <c r="T352" s="4" t="str">
        <f t="shared" ca="1" si="54"/>
        <v/>
      </c>
      <c r="U352" s="4" t="str">
        <f t="shared" ca="1" si="55"/>
        <v>X</v>
      </c>
      <c r="V352" s="4" t="str">
        <f t="shared" ca="1" si="56"/>
        <v/>
      </c>
      <c r="X352" s="4" t="str">
        <f t="shared" si="51"/>
        <v>Sun</v>
      </c>
      <c r="Z352" s="4" t="str">
        <f t="shared" si="57"/>
        <v>Dec 2019</v>
      </c>
    </row>
    <row r="353" spans="1:26" x14ac:dyDescent="0.25">
      <c r="A353" s="25"/>
      <c r="B353" s="8">
        <f>IF(B352="", "", IF(B352+1&gt;'Intro &amp; Setup'!$AG$18, "", B352+1))</f>
        <v>43808</v>
      </c>
      <c r="C353" s="27"/>
      <c r="D353" s="82"/>
      <c r="E353" s="83"/>
      <c r="F353" s="84"/>
      <c r="G353" s="25"/>
      <c r="H353" s="89"/>
      <c r="I353" s="25"/>
      <c r="J353" s="19"/>
      <c r="K353" s="25"/>
      <c r="L353" s="22" t="str">
        <f t="shared" si="52"/>
        <v/>
      </c>
      <c r="M353" s="25"/>
      <c r="N353" s="64">
        <f ca="1">IF($U353="", "", IF($H353=$S$3, 0, IFERROR(INDEX('Intro &amp; Setup'!$W$24:$W$31, MATCH($X353, 'Intro &amp; Setup'!$BM$20:$BM$27, 0)), "")))</f>
        <v>0.33333333333333331</v>
      </c>
      <c r="O353" s="25"/>
      <c r="Q353" s="56">
        <f t="shared" ca="1" si="58"/>
        <v>3.6250000000000009</v>
      </c>
      <c r="R353" s="57">
        <f t="shared" ca="1" si="59"/>
        <v>79.666666666666615</v>
      </c>
      <c r="S353" s="58" t="str">
        <f t="shared" ca="1" si="53"/>
        <v>-1825:00</v>
      </c>
      <c r="T353" s="4" t="str">
        <f t="shared" ca="1" si="54"/>
        <v/>
      </c>
      <c r="U353" s="4" t="str">
        <f t="shared" ca="1" si="55"/>
        <v>X</v>
      </c>
      <c r="V353" s="4" t="str">
        <f t="shared" ca="1" si="56"/>
        <v>X</v>
      </c>
      <c r="X353" s="4" t="str">
        <f t="shared" si="51"/>
        <v>Mon</v>
      </c>
      <c r="Z353" s="4" t="str">
        <f t="shared" si="57"/>
        <v>Dec 2019</v>
      </c>
    </row>
    <row r="354" spans="1:26" x14ac:dyDescent="0.25">
      <c r="A354" s="25"/>
      <c r="B354" s="8">
        <f>IF(B353="", "", IF(B353+1&gt;'Intro &amp; Setup'!$AG$18, "", B353+1))</f>
        <v>43809</v>
      </c>
      <c r="C354" s="27"/>
      <c r="D354" s="82"/>
      <c r="E354" s="83"/>
      <c r="F354" s="84"/>
      <c r="G354" s="25"/>
      <c r="H354" s="89"/>
      <c r="I354" s="25"/>
      <c r="J354" s="19"/>
      <c r="K354" s="25"/>
      <c r="L354" s="22" t="str">
        <f t="shared" si="52"/>
        <v/>
      </c>
      <c r="M354" s="25"/>
      <c r="N354" s="64">
        <f ca="1">IF($U354="", "", IF($H354=$S$3, 0, IFERROR(INDEX('Intro &amp; Setup'!$W$24:$W$31, MATCH($X354, 'Intro &amp; Setup'!$BM$20:$BM$27, 0)), "")))</f>
        <v>0.33333333333333331</v>
      </c>
      <c r="O354" s="25"/>
      <c r="Q354" s="56">
        <f t="shared" ca="1" si="58"/>
        <v>3.6250000000000009</v>
      </c>
      <c r="R354" s="57">
        <f t="shared" ca="1" si="59"/>
        <v>79.999999999999943</v>
      </c>
      <c r="S354" s="58" t="str">
        <f t="shared" ca="1" si="53"/>
        <v>-1833:00</v>
      </c>
      <c r="T354" s="4" t="str">
        <f t="shared" ca="1" si="54"/>
        <v/>
      </c>
      <c r="U354" s="4" t="str">
        <f t="shared" ca="1" si="55"/>
        <v>X</v>
      </c>
      <c r="V354" s="4" t="str">
        <f t="shared" ca="1" si="56"/>
        <v>X</v>
      </c>
      <c r="X354" s="4" t="str">
        <f t="shared" si="51"/>
        <v>Tue</v>
      </c>
      <c r="Z354" s="4" t="str">
        <f t="shared" si="57"/>
        <v>Dec 2019</v>
      </c>
    </row>
    <row r="355" spans="1:26" x14ac:dyDescent="0.25">
      <c r="A355" s="25"/>
      <c r="B355" s="8">
        <f>IF(B354="", "", IF(B354+1&gt;'Intro &amp; Setup'!$AG$18, "", B354+1))</f>
        <v>43810</v>
      </c>
      <c r="C355" s="27"/>
      <c r="D355" s="82"/>
      <c r="E355" s="83"/>
      <c r="F355" s="84"/>
      <c r="G355" s="25"/>
      <c r="H355" s="89"/>
      <c r="I355" s="25"/>
      <c r="J355" s="19"/>
      <c r="K355" s="25"/>
      <c r="L355" s="22" t="str">
        <f t="shared" si="52"/>
        <v/>
      </c>
      <c r="M355" s="25"/>
      <c r="N355" s="64">
        <f ca="1">IF($U355="", "", IF($H355=$S$3, 0, IFERROR(INDEX('Intro &amp; Setup'!$W$24:$W$31, MATCH($X355, 'Intro &amp; Setup'!$BM$20:$BM$27, 0)), "")))</f>
        <v>0.33333333333333331</v>
      </c>
      <c r="O355" s="25"/>
      <c r="Q355" s="56">
        <f t="shared" ca="1" si="58"/>
        <v>3.6250000000000009</v>
      </c>
      <c r="R355" s="57">
        <f t="shared" ca="1" si="59"/>
        <v>80.333333333333272</v>
      </c>
      <c r="S355" s="58" t="str">
        <f t="shared" ca="1" si="53"/>
        <v>-1841:00</v>
      </c>
      <c r="T355" s="4" t="str">
        <f t="shared" ca="1" si="54"/>
        <v/>
      </c>
      <c r="U355" s="4" t="str">
        <f t="shared" ca="1" si="55"/>
        <v>X</v>
      </c>
      <c r="V355" s="4" t="str">
        <f t="shared" ca="1" si="56"/>
        <v>X</v>
      </c>
      <c r="X355" s="4" t="str">
        <f t="shared" si="51"/>
        <v>Wed</v>
      </c>
      <c r="Z355" s="4" t="str">
        <f t="shared" si="57"/>
        <v>Dec 2019</v>
      </c>
    </row>
    <row r="356" spans="1:26" x14ac:dyDescent="0.25">
      <c r="A356" s="25"/>
      <c r="B356" s="8">
        <f>IF(B355="", "", IF(B355+1&gt;'Intro &amp; Setup'!$AG$18, "", B355+1))</f>
        <v>43811</v>
      </c>
      <c r="C356" s="27"/>
      <c r="D356" s="82"/>
      <c r="E356" s="83"/>
      <c r="F356" s="84"/>
      <c r="G356" s="25"/>
      <c r="H356" s="89"/>
      <c r="I356" s="25"/>
      <c r="J356" s="19"/>
      <c r="K356" s="25"/>
      <c r="L356" s="22" t="str">
        <f t="shared" si="52"/>
        <v/>
      </c>
      <c r="M356" s="25"/>
      <c r="N356" s="64">
        <f ca="1">IF($U356="", "", IF($H356=$S$3, 0, IFERROR(INDEX('Intro &amp; Setup'!$W$24:$W$31, MATCH($X356, 'Intro &amp; Setup'!$BM$20:$BM$27, 0)), "")))</f>
        <v>0.33333333333333331</v>
      </c>
      <c r="O356" s="25"/>
      <c r="Q356" s="56">
        <f t="shared" ca="1" si="58"/>
        <v>3.6250000000000009</v>
      </c>
      <c r="R356" s="57">
        <f t="shared" ca="1" si="59"/>
        <v>80.6666666666666</v>
      </c>
      <c r="S356" s="58" t="str">
        <f t="shared" ca="1" si="53"/>
        <v>-1849:00</v>
      </c>
      <c r="T356" s="4" t="str">
        <f t="shared" ca="1" si="54"/>
        <v/>
      </c>
      <c r="U356" s="4" t="str">
        <f t="shared" ca="1" si="55"/>
        <v>X</v>
      </c>
      <c r="V356" s="4" t="str">
        <f t="shared" ca="1" si="56"/>
        <v>X</v>
      </c>
      <c r="X356" s="4" t="str">
        <f t="shared" si="51"/>
        <v>Thu</v>
      </c>
      <c r="Z356" s="4" t="str">
        <f t="shared" si="57"/>
        <v>Dec 2019</v>
      </c>
    </row>
    <row r="357" spans="1:26" x14ac:dyDescent="0.25">
      <c r="A357" s="25"/>
      <c r="B357" s="8">
        <f>IF(B356="", "", IF(B356+1&gt;'Intro &amp; Setup'!$AG$18, "", B356+1))</f>
        <v>43812</v>
      </c>
      <c r="C357" s="27"/>
      <c r="D357" s="82"/>
      <c r="E357" s="83"/>
      <c r="F357" s="84"/>
      <c r="G357" s="25"/>
      <c r="H357" s="89"/>
      <c r="I357" s="25"/>
      <c r="J357" s="19"/>
      <c r="K357" s="25"/>
      <c r="L357" s="22" t="str">
        <f t="shared" si="52"/>
        <v/>
      </c>
      <c r="M357" s="25"/>
      <c r="N357" s="64">
        <f ca="1">IF($U357="", "", IF($H357=$S$3, 0, IFERROR(INDEX('Intro &amp; Setup'!$W$24:$W$31, MATCH($X357, 'Intro &amp; Setup'!$BM$20:$BM$27, 0)), "")))</f>
        <v>0.33333333333333331</v>
      </c>
      <c r="O357" s="25"/>
      <c r="Q357" s="56">
        <f t="shared" ca="1" si="58"/>
        <v>3.6250000000000009</v>
      </c>
      <c r="R357" s="57">
        <f t="shared" ca="1" si="59"/>
        <v>80.999999999999929</v>
      </c>
      <c r="S357" s="58" t="str">
        <f t="shared" ca="1" si="53"/>
        <v>-1857:00</v>
      </c>
      <c r="T357" s="4" t="str">
        <f t="shared" ca="1" si="54"/>
        <v/>
      </c>
      <c r="U357" s="4" t="str">
        <f t="shared" ca="1" si="55"/>
        <v>X</v>
      </c>
      <c r="V357" s="4" t="str">
        <f t="shared" ca="1" si="56"/>
        <v>X</v>
      </c>
      <c r="X357" s="4" t="str">
        <f t="shared" si="51"/>
        <v>Fri</v>
      </c>
      <c r="Z357" s="4" t="str">
        <f t="shared" si="57"/>
        <v>Dec 2019</v>
      </c>
    </row>
    <row r="358" spans="1:26" x14ac:dyDescent="0.25">
      <c r="A358" s="25"/>
      <c r="B358" s="8">
        <f>IF(B357="", "", IF(B357+1&gt;'Intro &amp; Setup'!$AG$18, "", B357+1))</f>
        <v>43813</v>
      </c>
      <c r="C358" s="27"/>
      <c r="D358" s="82"/>
      <c r="E358" s="83"/>
      <c r="F358" s="84"/>
      <c r="G358" s="25"/>
      <c r="H358" s="89"/>
      <c r="I358" s="25"/>
      <c r="J358" s="19"/>
      <c r="K358" s="25"/>
      <c r="L358" s="22" t="str">
        <f t="shared" si="52"/>
        <v/>
      </c>
      <c r="M358" s="25"/>
      <c r="N358" s="64">
        <f ca="1">IF($U358="", "", IF($H358=$S$3, 0, IFERROR(INDEX('Intro &amp; Setup'!$W$24:$W$31, MATCH($X358, 'Intro &amp; Setup'!$BM$20:$BM$27, 0)), "")))</f>
        <v>0</v>
      </c>
      <c r="O358" s="25"/>
      <c r="Q358" s="56">
        <f t="shared" ca="1" si="58"/>
        <v>3.6250000000000009</v>
      </c>
      <c r="R358" s="57">
        <f t="shared" ca="1" si="59"/>
        <v>80.999999999999929</v>
      </c>
      <c r="S358" s="58" t="str">
        <f t="shared" ca="1" si="53"/>
        <v>-1857:00</v>
      </c>
      <c r="T358" s="4" t="str">
        <f t="shared" ca="1" si="54"/>
        <v/>
      </c>
      <c r="U358" s="4" t="str">
        <f t="shared" ca="1" si="55"/>
        <v>X</v>
      </c>
      <c r="V358" s="4" t="str">
        <f t="shared" ca="1" si="56"/>
        <v/>
      </c>
      <c r="X358" s="4" t="str">
        <f t="shared" si="51"/>
        <v>Sat</v>
      </c>
      <c r="Z358" s="4" t="str">
        <f t="shared" si="57"/>
        <v>Dec 2019</v>
      </c>
    </row>
    <row r="359" spans="1:26" x14ac:dyDescent="0.25">
      <c r="A359" s="25"/>
      <c r="B359" s="8">
        <f>IF(B358="", "", IF(B358+1&gt;'Intro &amp; Setup'!$AG$18, "", B358+1))</f>
        <v>43814</v>
      </c>
      <c r="C359" s="27"/>
      <c r="D359" s="82"/>
      <c r="E359" s="83"/>
      <c r="F359" s="84"/>
      <c r="G359" s="25"/>
      <c r="H359" s="89"/>
      <c r="I359" s="25"/>
      <c r="J359" s="19"/>
      <c r="K359" s="25"/>
      <c r="L359" s="22" t="str">
        <f t="shared" si="52"/>
        <v/>
      </c>
      <c r="M359" s="25"/>
      <c r="N359" s="64">
        <f ca="1">IF($U359="", "", IF($H359=$S$3, 0, IFERROR(INDEX('Intro &amp; Setup'!$W$24:$W$31, MATCH($X359, 'Intro &amp; Setup'!$BM$20:$BM$27, 0)), "")))</f>
        <v>0</v>
      </c>
      <c r="O359" s="25"/>
      <c r="Q359" s="56">
        <f t="shared" ca="1" si="58"/>
        <v>3.6250000000000009</v>
      </c>
      <c r="R359" s="57">
        <f t="shared" ca="1" si="59"/>
        <v>80.999999999999929</v>
      </c>
      <c r="S359" s="58" t="str">
        <f t="shared" ca="1" si="53"/>
        <v>-1857:00</v>
      </c>
      <c r="T359" s="4" t="str">
        <f t="shared" ca="1" si="54"/>
        <v/>
      </c>
      <c r="U359" s="4" t="str">
        <f t="shared" ca="1" si="55"/>
        <v>X</v>
      </c>
      <c r="V359" s="4" t="str">
        <f t="shared" ca="1" si="56"/>
        <v/>
      </c>
      <c r="X359" s="4" t="str">
        <f t="shared" si="51"/>
        <v>Sun</v>
      </c>
      <c r="Z359" s="4" t="str">
        <f t="shared" si="57"/>
        <v>Dec 2019</v>
      </c>
    </row>
    <row r="360" spans="1:26" x14ac:dyDescent="0.25">
      <c r="A360" s="25"/>
      <c r="B360" s="8">
        <f>IF(B359="", "", IF(B359+1&gt;'Intro &amp; Setup'!$AG$18, "", B359+1))</f>
        <v>43815</v>
      </c>
      <c r="C360" s="27"/>
      <c r="D360" s="82"/>
      <c r="E360" s="83"/>
      <c r="F360" s="84"/>
      <c r="G360" s="25"/>
      <c r="H360" s="89"/>
      <c r="I360" s="25"/>
      <c r="J360" s="19"/>
      <c r="K360" s="25"/>
      <c r="L360" s="22" t="str">
        <f t="shared" si="52"/>
        <v/>
      </c>
      <c r="M360" s="25"/>
      <c r="N360" s="64">
        <f ca="1">IF($U360="", "", IF($H360=$S$3, 0, IFERROR(INDEX('Intro &amp; Setup'!$W$24:$W$31, MATCH($X360, 'Intro &amp; Setup'!$BM$20:$BM$27, 0)), "")))</f>
        <v>0.33333333333333331</v>
      </c>
      <c r="O360" s="25"/>
      <c r="Q360" s="56">
        <f t="shared" ca="1" si="58"/>
        <v>3.6250000000000009</v>
      </c>
      <c r="R360" s="57">
        <f t="shared" ca="1" si="59"/>
        <v>81.333333333333258</v>
      </c>
      <c r="S360" s="58" t="str">
        <f t="shared" ca="1" si="53"/>
        <v>-1865:00</v>
      </c>
      <c r="T360" s="4" t="str">
        <f t="shared" ca="1" si="54"/>
        <v/>
      </c>
      <c r="U360" s="4" t="str">
        <f t="shared" ca="1" si="55"/>
        <v>X</v>
      </c>
      <c r="V360" s="4" t="str">
        <f t="shared" ca="1" si="56"/>
        <v>X</v>
      </c>
      <c r="X360" s="4" t="str">
        <f t="shared" si="51"/>
        <v>Mon</v>
      </c>
      <c r="Z360" s="4" t="str">
        <f t="shared" si="57"/>
        <v>Dec 2019</v>
      </c>
    </row>
    <row r="361" spans="1:26" x14ac:dyDescent="0.25">
      <c r="A361" s="25"/>
      <c r="B361" s="8">
        <f>IF(B360="", "", IF(B360+1&gt;'Intro &amp; Setup'!$AG$18, "", B360+1))</f>
        <v>43816</v>
      </c>
      <c r="C361" s="27"/>
      <c r="D361" s="82"/>
      <c r="E361" s="83"/>
      <c r="F361" s="84"/>
      <c r="G361" s="25"/>
      <c r="H361" s="89"/>
      <c r="I361" s="25"/>
      <c r="J361" s="19"/>
      <c r="K361" s="25"/>
      <c r="L361" s="22" t="str">
        <f t="shared" si="52"/>
        <v/>
      </c>
      <c r="M361" s="25"/>
      <c r="N361" s="64">
        <f ca="1">IF($U361="", "", IF($H361=$S$3, 0, IFERROR(INDEX('Intro &amp; Setup'!$W$24:$W$31, MATCH($X361, 'Intro &amp; Setup'!$BM$20:$BM$27, 0)), "")))</f>
        <v>0.33333333333333331</v>
      </c>
      <c r="O361" s="25"/>
      <c r="Q361" s="56">
        <f t="shared" ca="1" si="58"/>
        <v>3.6250000000000009</v>
      </c>
      <c r="R361" s="57">
        <f t="shared" ca="1" si="59"/>
        <v>81.666666666666586</v>
      </c>
      <c r="S361" s="58" t="str">
        <f t="shared" ca="1" si="53"/>
        <v>-1873:00</v>
      </c>
      <c r="T361" s="4" t="str">
        <f t="shared" ca="1" si="54"/>
        <v/>
      </c>
      <c r="U361" s="4" t="str">
        <f t="shared" ca="1" si="55"/>
        <v>X</v>
      </c>
      <c r="V361" s="4" t="str">
        <f t="shared" ca="1" si="56"/>
        <v>X</v>
      </c>
      <c r="X361" s="4" t="str">
        <f t="shared" si="51"/>
        <v>Tue</v>
      </c>
      <c r="Z361" s="4" t="str">
        <f t="shared" si="57"/>
        <v>Dec 2019</v>
      </c>
    </row>
    <row r="362" spans="1:26" x14ac:dyDescent="0.25">
      <c r="A362" s="25"/>
      <c r="B362" s="8">
        <f>IF(B361="", "", IF(B361+1&gt;'Intro &amp; Setup'!$AG$18, "", B361+1))</f>
        <v>43817</v>
      </c>
      <c r="C362" s="27"/>
      <c r="D362" s="82"/>
      <c r="E362" s="83"/>
      <c r="F362" s="84"/>
      <c r="G362" s="25"/>
      <c r="H362" s="89"/>
      <c r="I362" s="25"/>
      <c r="J362" s="19"/>
      <c r="K362" s="25"/>
      <c r="L362" s="22" t="str">
        <f t="shared" si="52"/>
        <v/>
      </c>
      <c r="M362" s="25"/>
      <c r="N362" s="64">
        <f ca="1">IF($U362="", "", IF($H362=$S$3, 0, IFERROR(INDEX('Intro &amp; Setup'!$W$24:$W$31, MATCH($X362, 'Intro &amp; Setup'!$BM$20:$BM$27, 0)), "")))</f>
        <v>0.33333333333333331</v>
      </c>
      <c r="O362" s="25"/>
      <c r="Q362" s="56">
        <f t="shared" ca="1" si="58"/>
        <v>3.6250000000000009</v>
      </c>
      <c r="R362" s="57">
        <f t="shared" ca="1" si="59"/>
        <v>81.999999999999915</v>
      </c>
      <c r="S362" s="58" t="str">
        <f t="shared" ca="1" si="53"/>
        <v>-1881:00</v>
      </c>
      <c r="T362" s="4" t="str">
        <f t="shared" ca="1" si="54"/>
        <v/>
      </c>
      <c r="U362" s="4" t="str">
        <f t="shared" ca="1" si="55"/>
        <v>X</v>
      </c>
      <c r="V362" s="4" t="str">
        <f t="shared" ca="1" si="56"/>
        <v>X</v>
      </c>
      <c r="X362" s="4" t="str">
        <f t="shared" si="51"/>
        <v>Wed</v>
      </c>
      <c r="Z362" s="4" t="str">
        <f t="shared" si="57"/>
        <v>Dec 2019</v>
      </c>
    </row>
    <row r="363" spans="1:26" x14ac:dyDescent="0.25">
      <c r="A363" s="25"/>
      <c r="B363" s="8">
        <f>IF(B362="", "", IF(B362+1&gt;'Intro &amp; Setup'!$AG$18, "", B362+1))</f>
        <v>43818</v>
      </c>
      <c r="C363" s="27"/>
      <c r="D363" s="82"/>
      <c r="E363" s="83"/>
      <c r="F363" s="84"/>
      <c r="G363" s="25"/>
      <c r="H363" s="89"/>
      <c r="I363" s="25"/>
      <c r="J363" s="19"/>
      <c r="K363" s="25"/>
      <c r="L363" s="22" t="str">
        <f t="shared" si="52"/>
        <v/>
      </c>
      <c r="M363" s="25"/>
      <c r="N363" s="64">
        <f ca="1">IF($U363="", "", IF($H363=$S$3, 0, IFERROR(INDEX('Intro &amp; Setup'!$W$24:$W$31, MATCH($X363, 'Intro &amp; Setup'!$BM$20:$BM$27, 0)), "")))</f>
        <v>0.33333333333333331</v>
      </c>
      <c r="O363" s="25"/>
      <c r="Q363" s="56">
        <f t="shared" ca="1" si="58"/>
        <v>3.6250000000000009</v>
      </c>
      <c r="R363" s="57">
        <f t="shared" ca="1" si="59"/>
        <v>82.333333333333243</v>
      </c>
      <c r="S363" s="58" t="str">
        <f t="shared" ca="1" si="53"/>
        <v>-1889:00</v>
      </c>
      <c r="T363" s="4" t="str">
        <f t="shared" ca="1" si="54"/>
        <v/>
      </c>
      <c r="U363" s="4" t="str">
        <f t="shared" ca="1" si="55"/>
        <v>X</v>
      </c>
      <c r="V363" s="4" t="str">
        <f t="shared" ca="1" si="56"/>
        <v>X</v>
      </c>
      <c r="X363" s="4" t="str">
        <f t="shared" si="51"/>
        <v>Thu</v>
      </c>
      <c r="Z363" s="4" t="str">
        <f t="shared" si="57"/>
        <v>Dec 2019</v>
      </c>
    </row>
    <row r="364" spans="1:26" x14ac:dyDescent="0.25">
      <c r="A364" s="25"/>
      <c r="B364" s="8">
        <f>IF(B363="", "", IF(B363+1&gt;'Intro &amp; Setup'!$AG$18, "", B363+1))</f>
        <v>43819</v>
      </c>
      <c r="C364" s="27"/>
      <c r="D364" s="82"/>
      <c r="E364" s="83"/>
      <c r="F364" s="84"/>
      <c r="G364" s="25"/>
      <c r="H364" s="89"/>
      <c r="I364" s="25"/>
      <c r="J364" s="19"/>
      <c r="K364" s="25"/>
      <c r="L364" s="22" t="str">
        <f t="shared" si="52"/>
        <v/>
      </c>
      <c r="M364" s="25"/>
      <c r="N364" s="64">
        <f ca="1">IF($U364="", "", IF($H364=$S$3, 0, IFERROR(INDEX('Intro &amp; Setup'!$W$24:$W$31, MATCH($X364, 'Intro &amp; Setup'!$BM$20:$BM$27, 0)), "")))</f>
        <v>0.33333333333333331</v>
      </c>
      <c r="O364" s="25"/>
      <c r="Q364" s="56">
        <f t="shared" ca="1" si="58"/>
        <v>3.6250000000000009</v>
      </c>
      <c r="R364" s="57">
        <f t="shared" ca="1" si="59"/>
        <v>82.666666666666572</v>
      </c>
      <c r="S364" s="58" t="str">
        <f t="shared" ca="1" si="53"/>
        <v>-1897:00</v>
      </c>
      <c r="T364" s="4" t="str">
        <f t="shared" ca="1" si="54"/>
        <v/>
      </c>
      <c r="U364" s="4" t="str">
        <f t="shared" ca="1" si="55"/>
        <v>X</v>
      </c>
      <c r="V364" s="4" t="str">
        <f t="shared" ca="1" si="56"/>
        <v>X</v>
      </c>
      <c r="X364" s="4" t="str">
        <f t="shared" si="51"/>
        <v>Fri</v>
      </c>
      <c r="Z364" s="4" t="str">
        <f t="shared" si="57"/>
        <v>Dec 2019</v>
      </c>
    </row>
    <row r="365" spans="1:26" x14ac:dyDescent="0.25">
      <c r="A365" s="25"/>
      <c r="B365" s="8">
        <f>IF(B364="", "", IF(B364+1&gt;'Intro &amp; Setup'!$AG$18, "", B364+1))</f>
        <v>43820</v>
      </c>
      <c r="C365" s="27"/>
      <c r="D365" s="82"/>
      <c r="E365" s="83"/>
      <c r="F365" s="84"/>
      <c r="G365" s="25"/>
      <c r="H365" s="89"/>
      <c r="I365" s="25"/>
      <c r="J365" s="19"/>
      <c r="K365" s="25"/>
      <c r="L365" s="22" t="str">
        <f t="shared" si="52"/>
        <v/>
      </c>
      <c r="M365" s="25"/>
      <c r="N365" s="64">
        <f ca="1">IF($U365="", "", IF($H365=$S$3, 0, IFERROR(INDEX('Intro &amp; Setup'!$W$24:$W$31, MATCH($X365, 'Intro &amp; Setup'!$BM$20:$BM$27, 0)), "")))</f>
        <v>0</v>
      </c>
      <c r="O365" s="25"/>
      <c r="Q365" s="56">
        <f t="shared" ca="1" si="58"/>
        <v>3.6250000000000009</v>
      </c>
      <c r="R365" s="57">
        <f t="shared" ca="1" si="59"/>
        <v>82.666666666666572</v>
      </c>
      <c r="S365" s="58" t="str">
        <f t="shared" ca="1" si="53"/>
        <v>-1897:00</v>
      </c>
      <c r="T365" s="4" t="str">
        <f t="shared" ca="1" si="54"/>
        <v/>
      </c>
      <c r="U365" s="4" t="str">
        <f t="shared" ca="1" si="55"/>
        <v>X</v>
      </c>
      <c r="V365" s="4" t="str">
        <f t="shared" ca="1" si="56"/>
        <v/>
      </c>
      <c r="X365" s="4" t="str">
        <f t="shared" si="51"/>
        <v>Sat</v>
      </c>
      <c r="Z365" s="4" t="str">
        <f t="shared" si="57"/>
        <v>Dec 2019</v>
      </c>
    </row>
    <row r="366" spans="1:26" x14ac:dyDescent="0.25">
      <c r="A366" s="25"/>
      <c r="B366" s="8">
        <f>IF(B365="", "", IF(B365+1&gt;'Intro &amp; Setup'!$AG$18, "", B365+1))</f>
        <v>43821</v>
      </c>
      <c r="C366" s="27"/>
      <c r="D366" s="82"/>
      <c r="E366" s="83"/>
      <c r="F366" s="84"/>
      <c r="G366" s="25"/>
      <c r="H366" s="89"/>
      <c r="I366" s="25"/>
      <c r="J366" s="19"/>
      <c r="K366" s="25"/>
      <c r="L366" s="22" t="str">
        <f t="shared" si="52"/>
        <v/>
      </c>
      <c r="M366" s="25"/>
      <c r="N366" s="64">
        <f ca="1">IF($U366="", "", IF($H366=$S$3, 0, IFERROR(INDEX('Intro &amp; Setup'!$W$24:$W$31, MATCH($X366, 'Intro &amp; Setup'!$BM$20:$BM$27, 0)), "")))</f>
        <v>0</v>
      </c>
      <c r="O366" s="25"/>
      <c r="Q366" s="56">
        <f t="shared" ca="1" si="58"/>
        <v>3.6250000000000009</v>
      </c>
      <c r="R366" s="57">
        <f t="shared" ca="1" si="59"/>
        <v>82.666666666666572</v>
      </c>
      <c r="S366" s="58" t="str">
        <f t="shared" ca="1" si="53"/>
        <v>-1897:00</v>
      </c>
      <c r="T366" s="4" t="str">
        <f t="shared" ca="1" si="54"/>
        <v/>
      </c>
      <c r="U366" s="4" t="str">
        <f t="shared" ca="1" si="55"/>
        <v>X</v>
      </c>
      <c r="V366" s="4" t="str">
        <f t="shared" ca="1" si="56"/>
        <v/>
      </c>
      <c r="X366" s="4" t="str">
        <f t="shared" si="51"/>
        <v>Sun</v>
      </c>
      <c r="Z366" s="4" t="str">
        <f t="shared" si="57"/>
        <v>Dec 2019</v>
      </c>
    </row>
    <row r="367" spans="1:26" x14ac:dyDescent="0.25">
      <c r="A367" s="25"/>
      <c r="B367" s="8">
        <f>IF(B366="", "", IF(B366+1&gt;'Intro &amp; Setup'!$AG$18, "", B366+1))</f>
        <v>43822</v>
      </c>
      <c r="C367" s="27"/>
      <c r="D367" s="82"/>
      <c r="E367" s="83"/>
      <c r="F367" s="84"/>
      <c r="G367" s="25"/>
      <c r="H367" s="89"/>
      <c r="I367" s="25"/>
      <c r="J367" s="19"/>
      <c r="K367" s="25"/>
      <c r="L367" s="22" t="str">
        <f t="shared" si="52"/>
        <v/>
      </c>
      <c r="M367" s="25"/>
      <c r="N367" s="64">
        <f ca="1">IF($U367="", "", IF($H367=$S$3, 0, IFERROR(INDEX('Intro &amp; Setup'!$W$24:$W$31, MATCH($X367, 'Intro &amp; Setup'!$BM$20:$BM$27, 0)), "")))</f>
        <v>0.33333333333333331</v>
      </c>
      <c r="O367" s="25"/>
      <c r="Q367" s="56">
        <f t="shared" ca="1" si="58"/>
        <v>3.6250000000000009</v>
      </c>
      <c r="R367" s="57">
        <f t="shared" ca="1" si="59"/>
        <v>82.999999999999901</v>
      </c>
      <c r="S367" s="58" t="str">
        <f t="shared" ca="1" si="53"/>
        <v>-1905:00</v>
      </c>
      <c r="T367" s="4" t="str">
        <f t="shared" ca="1" si="54"/>
        <v/>
      </c>
      <c r="U367" s="4" t="str">
        <f t="shared" ca="1" si="55"/>
        <v>X</v>
      </c>
      <c r="V367" s="4" t="str">
        <f t="shared" ca="1" si="56"/>
        <v>X</v>
      </c>
      <c r="X367" s="4" t="str">
        <f t="shared" si="51"/>
        <v>Mon</v>
      </c>
      <c r="Z367" s="4" t="str">
        <f t="shared" si="57"/>
        <v>Dec 2019</v>
      </c>
    </row>
    <row r="368" spans="1:26" x14ac:dyDescent="0.25">
      <c r="A368" s="25"/>
      <c r="B368" s="8">
        <f>IF(B367="", "", IF(B367+1&gt;'Intro &amp; Setup'!$AG$18, "", B367+1))</f>
        <v>43823</v>
      </c>
      <c r="C368" s="27"/>
      <c r="D368" s="82"/>
      <c r="E368" s="83"/>
      <c r="F368" s="84"/>
      <c r="G368" s="25"/>
      <c r="H368" s="89"/>
      <c r="I368" s="25"/>
      <c r="J368" s="19"/>
      <c r="K368" s="25"/>
      <c r="L368" s="22" t="str">
        <f t="shared" si="52"/>
        <v/>
      </c>
      <c r="M368" s="25"/>
      <c r="N368" s="64">
        <f ca="1">IF($U368="", "", IF($H368=$S$3, 0, IFERROR(INDEX('Intro &amp; Setup'!$W$24:$W$31, MATCH($X368, 'Intro &amp; Setup'!$BM$20:$BM$27, 0)), "")))</f>
        <v>0.33333333333333331</v>
      </c>
      <c r="O368" s="25"/>
      <c r="Q368" s="56">
        <f t="shared" ca="1" si="58"/>
        <v>3.6250000000000009</v>
      </c>
      <c r="R368" s="57">
        <f t="shared" ca="1" si="59"/>
        <v>83.333333333333229</v>
      </c>
      <c r="S368" s="58" t="str">
        <f t="shared" ca="1" si="53"/>
        <v>-1913:00</v>
      </c>
      <c r="T368" s="4" t="str">
        <f t="shared" ca="1" si="54"/>
        <v/>
      </c>
      <c r="U368" s="4" t="str">
        <f t="shared" ca="1" si="55"/>
        <v>X</v>
      </c>
      <c r="V368" s="4" t="str">
        <f t="shared" ca="1" si="56"/>
        <v>X</v>
      </c>
      <c r="X368" s="4" t="str">
        <f t="shared" si="51"/>
        <v>Tue</v>
      </c>
      <c r="Z368" s="4" t="str">
        <f t="shared" si="57"/>
        <v>Dec 2019</v>
      </c>
    </row>
    <row r="369" spans="1:26" x14ac:dyDescent="0.25">
      <c r="A369" s="25"/>
      <c r="B369" s="8">
        <f>IF(B368="", "", IF(B368+1&gt;'Intro &amp; Setup'!$AG$18, "", B368+1))</f>
        <v>43824</v>
      </c>
      <c r="C369" s="27"/>
      <c r="D369" s="82"/>
      <c r="E369" s="83"/>
      <c r="F369" s="84"/>
      <c r="G369" s="25"/>
      <c r="H369" s="89"/>
      <c r="I369" s="25"/>
      <c r="J369" s="19"/>
      <c r="K369" s="25"/>
      <c r="L369" s="22" t="str">
        <f t="shared" si="52"/>
        <v/>
      </c>
      <c r="M369" s="25"/>
      <c r="N369" s="64">
        <f ca="1">IF($U369="", "", IF($H369=$S$3, 0, IFERROR(INDEX('Intro &amp; Setup'!$W$24:$W$31, MATCH($X369, 'Intro &amp; Setup'!$BM$20:$BM$27, 0)), "")))</f>
        <v>0</v>
      </c>
      <c r="O369" s="25"/>
      <c r="Q369" s="56">
        <f t="shared" ca="1" si="58"/>
        <v>3.6250000000000009</v>
      </c>
      <c r="R369" s="57">
        <f t="shared" ca="1" si="59"/>
        <v>83.333333333333229</v>
      </c>
      <c r="S369" s="58" t="str">
        <f t="shared" ca="1" si="53"/>
        <v>-1913:00</v>
      </c>
      <c r="T369" s="4" t="str">
        <f t="shared" ca="1" si="54"/>
        <v/>
      </c>
      <c r="U369" s="4" t="str">
        <f t="shared" ca="1" si="55"/>
        <v>X</v>
      </c>
      <c r="V369" s="4" t="str">
        <f t="shared" ca="1" si="56"/>
        <v/>
      </c>
      <c r="X369" s="4" t="str">
        <f t="shared" si="51"/>
        <v>BH</v>
      </c>
      <c r="Z369" s="4" t="str">
        <f t="shared" si="57"/>
        <v>Dec 2019</v>
      </c>
    </row>
    <row r="370" spans="1:26" x14ac:dyDescent="0.25">
      <c r="A370" s="25"/>
      <c r="B370" s="8">
        <f>IF(B369="", "", IF(B369+1&gt;'Intro &amp; Setup'!$AG$18, "", B369+1))</f>
        <v>43825</v>
      </c>
      <c r="C370" s="27"/>
      <c r="D370" s="82"/>
      <c r="E370" s="83"/>
      <c r="F370" s="84"/>
      <c r="G370" s="25"/>
      <c r="H370" s="89"/>
      <c r="I370" s="25"/>
      <c r="J370" s="19"/>
      <c r="K370" s="25"/>
      <c r="L370" s="22" t="str">
        <f t="shared" si="52"/>
        <v/>
      </c>
      <c r="M370" s="25"/>
      <c r="N370" s="64">
        <f ca="1">IF($U370="", "", IF($H370=$S$3, 0, IFERROR(INDEX('Intro &amp; Setup'!$W$24:$W$31, MATCH($X370, 'Intro &amp; Setup'!$BM$20:$BM$27, 0)), "")))</f>
        <v>0</v>
      </c>
      <c r="O370" s="25"/>
      <c r="Q370" s="56">
        <f t="shared" ca="1" si="58"/>
        <v>3.6250000000000009</v>
      </c>
      <c r="R370" s="57">
        <f t="shared" ca="1" si="59"/>
        <v>83.333333333333229</v>
      </c>
      <c r="S370" s="58" t="str">
        <f t="shared" ca="1" si="53"/>
        <v>-1913:00</v>
      </c>
      <c r="T370" s="4" t="str">
        <f t="shared" ca="1" si="54"/>
        <v/>
      </c>
      <c r="U370" s="4" t="str">
        <f t="shared" ca="1" si="55"/>
        <v>X</v>
      </c>
      <c r="V370" s="4" t="str">
        <f t="shared" ca="1" si="56"/>
        <v/>
      </c>
      <c r="X370" s="4" t="str">
        <f t="shared" si="51"/>
        <v>BH</v>
      </c>
      <c r="Z370" s="4" t="str">
        <f t="shared" si="57"/>
        <v>Dec 2019</v>
      </c>
    </row>
    <row r="371" spans="1:26" x14ac:dyDescent="0.25">
      <c r="A371" s="25"/>
      <c r="B371" s="8">
        <f>IF(B370="", "", IF(B370+1&gt;'Intro &amp; Setup'!$AG$18, "", B370+1))</f>
        <v>43826</v>
      </c>
      <c r="C371" s="27"/>
      <c r="D371" s="82"/>
      <c r="E371" s="83"/>
      <c r="F371" s="84"/>
      <c r="G371" s="25"/>
      <c r="H371" s="89"/>
      <c r="I371" s="25"/>
      <c r="J371" s="19"/>
      <c r="K371" s="25"/>
      <c r="L371" s="22" t="str">
        <f t="shared" si="52"/>
        <v/>
      </c>
      <c r="M371" s="25"/>
      <c r="N371" s="64">
        <f ca="1">IF($U371="", "", IF($H371=$S$3, 0, IFERROR(INDEX('Intro &amp; Setup'!$W$24:$W$31, MATCH($X371, 'Intro &amp; Setup'!$BM$20:$BM$27, 0)), "")))</f>
        <v>0.33333333333333331</v>
      </c>
      <c r="O371" s="25"/>
      <c r="Q371" s="56">
        <f t="shared" ca="1" si="58"/>
        <v>3.6250000000000009</v>
      </c>
      <c r="R371" s="57">
        <f t="shared" ca="1" si="59"/>
        <v>83.666666666666558</v>
      </c>
      <c r="S371" s="58" t="str">
        <f t="shared" ca="1" si="53"/>
        <v>-1921:00</v>
      </c>
      <c r="T371" s="4" t="str">
        <f t="shared" ca="1" si="54"/>
        <v/>
      </c>
      <c r="U371" s="4" t="str">
        <f t="shared" ca="1" si="55"/>
        <v>X</v>
      </c>
      <c r="V371" s="4" t="str">
        <f t="shared" ca="1" si="56"/>
        <v>X</v>
      </c>
      <c r="X371" s="4" t="str">
        <f t="shared" si="51"/>
        <v>Fri</v>
      </c>
      <c r="Z371" s="4" t="str">
        <f t="shared" si="57"/>
        <v>Dec 2019</v>
      </c>
    </row>
    <row r="372" spans="1:26" x14ac:dyDescent="0.25">
      <c r="A372" s="25"/>
      <c r="B372" s="8">
        <f>IF(B371="", "", IF(B371+1&gt;'Intro &amp; Setup'!$AG$18, "", B371+1))</f>
        <v>43827</v>
      </c>
      <c r="C372" s="27"/>
      <c r="D372" s="82"/>
      <c r="E372" s="83"/>
      <c r="F372" s="84"/>
      <c r="G372" s="25"/>
      <c r="H372" s="89"/>
      <c r="I372" s="25"/>
      <c r="J372" s="19"/>
      <c r="K372" s="25"/>
      <c r="L372" s="22" t="str">
        <f t="shared" si="52"/>
        <v/>
      </c>
      <c r="M372" s="25"/>
      <c r="N372" s="64">
        <f ca="1">IF($U372="", "", IF($H372=$S$3, 0, IFERROR(INDEX('Intro &amp; Setup'!$W$24:$W$31, MATCH($X372, 'Intro &amp; Setup'!$BM$20:$BM$27, 0)), "")))</f>
        <v>0</v>
      </c>
      <c r="O372" s="25"/>
      <c r="Q372" s="56">
        <f t="shared" ca="1" si="58"/>
        <v>3.6250000000000009</v>
      </c>
      <c r="R372" s="57">
        <f t="shared" ca="1" si="59"/>
        <v>83.666666666666558</v>
      </c>
      <c r="S372" s="58" t="str">
        <f t="shared" ca="1" si="53"/>
        <v>-1921:00</v>
      </c>
      <c r="T372" s="4" t="str">
        <f t="shared" ca="1" si="54"/>
        <v/>
      </c>
      <c r="U372" s="4" t="str">
        <f t="shared" ca="1" si="55"/>
        <v>X</v>
      </c>
      <c r="V372" s="4" t="str">
        <f t="shared" ca="1" si="56"/>
        <v/>
      </c>
      <c r="X372" s="4" t="str">
        <f t="shared" si="51"/>
        <v>Sat</v>
      </c>
      <c r="Z372" s="4" t="str">
        <f t="shared" si="57"/>
        <v>Dec 2019</v>
      </c>
    </row>
    <row r="373" spans="1:26" x14ac:dyDescent="0.25">
      <c r="A373" s="25"/>
      <c r="B373" s="8">
        <f>IF(B372="", "", IF(B372+1&gt;'Intro &amp; Setup'!$AG$18, "", B372+1))</f>
        <v>43828</v>
      </c>
      <c r="C373" s="27"/>
      <c r="D373" s="82"/>
      <c r="E373" s="83"/>
      <c r="F373" s="84"/>
      <c r="G373" s="25"/>
      <c r="H373" s="89"/>
      <c r="I373" s="25"/>
      <c r="J373" s="19"/>
      <c r="K373" s="25"/>
      <c r="L373" s="22" t="str">
        <f t="shared" si="52"/>
        <v/>
      </c>
      <c r="M373" s="25"/>
      <c r="N373" s="64">
        <f ca="1">IF($U373="", "", IF($H373=$S$3, 0, IFERROR(INDEX('Intro &amp; Setup'!$W$24:$W$31, MATCH($X373, 'Intro &amp; Setup'!$BM$20:$BM$27, 0)), "")))</f>
        <v>0</v>
      </c>
      <c r="O373" s="25"/>
      <c r="Q373" s="56">
        <f t="shared" ca="1" si="58"/>
        <v>3.6250000000000009</v>
      </c>
      <c r="R373" s="57">
        <f t="shared" ca="1" si="59"/>
        <v>83.666666666666558</v>
      </c>
      <c r="S373" s="58" t="str">
        <f t="shared" ca="1" si="53"/>
        <v>-1921:00</v>
      </c>
      <c r="T373" s="4" t="str">
        <f t="shared" ca="1" si="54"/>
        <v/>
      </c>
      <c r="U373" s="4" t="str">
        <f t="shared" ca="1" si="55"/>
        <v>X</v>
      </c>
      <c r="V373" s="4" t="str">
        <f t="shared" ca="1" si="56"/>
        <v/>
      </c>
      <c r="X373" s="4" t="str">
        <f t="shared" si="51"/>
        <v>Sun</v>
      </c>
      <c r="Z373" s="4" t="str">
        <f t="shared" si="57"/>
        <v>Dec 2019</v>
      </c>
    </row>
    <row r="374" spans="1:26" x14ac:dyDescent="0.25">
      <c r="A374" s="25"/>
      <c r="B374" s="8">
        <f>IF(B373="", "", IF(B373+1&gt;'Intro &amp; Setup'!$AG$18, "", B373+1))</f>
        <v>43829</v>
      </c>
      <c r="C374" s="27"/>
      <c r="D374" s="82"/>
      <c r="E374" s="83"/>
      <c r="F374" s="84"/>
      <c r="G374" s="25"/>
      <c r="H374" s="89"/>
      <c r="I374" s="25"/>
      <c r="J374" s="19"/>
      <c r="K374" s="25"/>
      <c r="L374" s="22" t="str">
        <f t="shared" si="52"/>
        <v/>
      </c>
      <c r="M374" s="25"/>
      <c r="N374" s="64">
        <f ca="1">IF($U374="", "", IF($H374=$S$3, 0, IFERROR(INDEX('Intro &amp; Setup'!$W$24:$W$31, MATCH($X374, 'Intro &amp; Setup'!$BM$20:$BM$27, 0)), "")))</f>
        <v>0.33333333333333331</v>
      </c>
      <c r="O374" s="25"/>
      <c r="Q374" s="56">
        <f t="shared" ca="1" si="58"/>
        <v>3.6250000000000009</v>
      </c>
      <c r="R374" s="57">
        <f t="shared" ca="1" si="59"/>
        <v>83.999999999999886</v>
      </c>
      <c r="S374" s="58" t="str">
        <f t="shared" ca="1" si="53"/>
        <v>-1929:00</v>
      </c>
      <c r="T374" s="4" t="str">
        <f t="shared" ca="1" si="54"/>
        <v/>
      </c>
      <c r="U374" s="4" t="str">
        <f t="shared" ca="1" si="55"/>
        <v>X</v>
      </c>
      <c r="V374" s="4" t="str">
        <f t="shared" ca="1" si="56"/>
        <v>X</v>
      </c>
      <c r="X374" s="4" t="str">
        <f t="shared" si="51"/>
        <v>Mon</v>
      </c>
      <c r="Z374" s="4" t="str">
        <f t="shared" si="57"/>
        <v>Dec 2019</v>
      </c>
    </row>
    <row r="375" spans="1:26" x14ac:dyDescent="0.25">
      <c r="A375" s="25"/>
      <c r="B375" s="8">
        <f>IF(B374="", "", IF(B374+1&gt;'Intro &amp; Setup'!$AG$18, "", B374+1))</f>
        <v>43830</v>
      </c>
      <c r="C375" s="27"/>
      <c r="D375" s="82"/>
      <c r="E375" s="83"/>
      <c r="F375" s="84"/>
      <c r="G375" s="25"/>
      <c r="H375" s="89"/>
      <c r="I375" s="25"/>
      <c r="J375" s="19"/>
      <c r="K375" s="25"/>
      <c r="L375" s="22" t="str">
        <f t="shared" si="52"/>
        <v/>
      </c>
      <c r="M375" s="25"/>
      <c r="N375" s="64">
        <f ca="1">IF($U375="", "", IF($H375=$S$3, 0, IFERROR(INDEX('Intro &amp; Setup'!$W$24:$W$31, MATCH($X375, 'Intro &amp; Setup'!$BM$20:$BM$27, 0)), "")))</f>
        <v>0.33333333333333331</v>
      </c>
      <c r="O375" s="25"/>
      <c r="Q375" s="56">
        <f t="shared" ca="1" si="58"/>
        <v>3.6250000000000009</v>
      </c>
      <c r="R375" s="57">
        <f t="shared" ca="1" si="59"/>
        <v>84.333333333333215</v>
      </c>
      <c r="S375" s="58" t="str">
        <f t="shared" ca="1" si="53"/>
        <v>-1937:00</v>
      </c>
      <c r="T375" s="4" t="str">
        <f t="shared" ca="1" si="54"/>
        <v>X</v>
      </c>
      <c r="U375" s="4" t="str">
        <f t="shared" ca="1" si="55"/>
        <v>X</v>
      </c>
      <c r="V375" s="4" t="str">
        <f t="shared" ca="1" si="56"/>
        <v>X</v>
      </c>
      <c r="X375" s="4" t="str">
        <f t="shared" si="51"/>
        <v>Tue</v>
      </c>
      <c r="Z375" s="4" t="str">
        <f t="shared" si="57"/>
        <v>Dec 2019</v>
      </c>
    </row>
    <row r="376" spans="1:26" x14ac:dyDescent="0.25">
      <c r="A376" s="25"/>
      <c r="B376" s="9" t="str">
        <f>IF(B375="", "", IF(B375+1&gt;'Intro &amp; Setup'!$AG$18, "", B375+1))</f>
        <v/>
      </c>
      <c r="C376" s="27"/>
      <c r="D376" s="85"/>
      <c r="E376" s="86"/>
      <c r="F376" s="87"/>
      <c r="G376" s="25"/>
      <c r="H376" s="90"/>
      <c r="I376" s="25"/>
      <c r="J376" s="20"/>
      <c r="K376" s="25"/>
      <c r="L376" s="23" t="str">
        <f t="shared" si="52"/>
        <v/>
      </c>
      <c r="M376" s="25"/>
      <c r="N376" s="65" t="str">
        <f ca="1">IF($U376="", "", IF($H376=$S$3, 0, IFERROR(INDEX('Intro &amp; Setup'!$W$24:$W$31, MATCH($X376, 'Intro &amp; Setup'!$BM$20:$BM$27, 0)), "")))</f>
        <v/>
      </c>
      <c r="O376" s="25"/>
      <c r="Q376" s="59" t="str">
        <f t="shared" ca="1" si="58"/>
        <v/>
      </c>
      <c r="R376" s="60" t="str">
        <f t="shared" ca="1" si="59"/>
        <v/>
      </c>
      <c r="S376" s="61" t="str">
        <f t="shared" ca="1" si="53"/>
        <v/>
      </c>
      <c r="T376" s="5" t="str">
        <f t="shared" ca="1" si="54"/>
        <v/>
      </c>
      <c r="U376" s="5" t="str">
        <f t="shared" ca="1" si="55"/>
        <v/>
      </c>
      <c r="V376" s="5" t="str">
        <f t="shared" ca="1" si="56"/>
        <v/>
      </c>
      <c r="X376" s="5" t="str">
        <f t="shared" si="51"/>
        <v/>
      </c>
      <c r="Z376" s="5" t="str">
        <f t="shared" si="57"/>
        <v/>
      </c>
    </row>
    <row r="377" spans="1:26" x14ac:dyDescent="0.25">
      <c r="A377" s="25"/>
      <c r="B377" s="27"/>
      <c r="C377" s="27"/>
      <c r="D377" s="25"/>
      <c r="E377" s="25"/>
      <c r="F377" s="25"/>
      <c r="G377" s="25"/>
      <c r="H377" s="25"/>
      <c r="I377" s="25"/>
      <c r="J377" s="25"/>
      <c r="K377" s="25"/>
      <c r="L377" s="25"/>
      <c r="M377" s="25"/>
      <c r="N377" s="25"/>
      <c r="O377" s="25"/>
    </row>
    <row r="378" spans="1:26" hidden="1" x14ac:dyDescent="0.25">
      <c r="B378" s="6"/>
      <c r="C378" s="6"/>
    </row>
    <row r="379" spans="1:26" hidden="1" x14ac:dyDescent="0.25">
      <c r="B379" s="6"/>
      <c r="C379" s="6"/>
    </row>
    <row r="380" spans="1:26" hidden="1" x14ac:dyDescent="0.25">
      <c r="B380" s="6"/>
      <c r="C380" s="6"/>
    </row>
    <row r="381" spans="1:26" hidden="1" x14ac:dyDescent="0.25">
      <c r="B381" s="6"/>
      <c r="C381" s="6"/>
    </row>
    <row r="382" spans="1:26" hidden="1" x14ac:dyDescent="0.25">
      <c r="B382" s="6"/>
      <c r="C382" s="6"/>
    </row>
    <row r="383" spans="1:26" hidden="1" x14ac:dyDescent="0.25">
      <c r="B383" s="6"/>
      <c r="C383" s="6"/>
    </row>
    <row r="384" spans="1:26" hidden="1" x14ac:dyDescent="0.25">
      <c r="B384" s="6"/>
      <c r="C384" s="6"/>
    </row>
    <row r="385" spans="2:3" hidden="1" x14ac:dyDescent="0.25">
      <c r="B385" s="6"/>
      <c r="C385" s="6"/>
    </row>
    <row r="386" spans="2:3" hidden="1" x14ac:dyDescent="0.25">
      <c r="B386" s="6"/>
      <c r="C386" s="6"/>
    </row>
    <row r="387" spans="2:3" hidden="1" x14ac:dyDescent="0.25">
      <c r="B387" s="6"/>
      <c r="C387" s="6"/>
    </row>
    <row r="388" spans="2:3" hidden="1" x14ac:dyDescent="0.25">
      <c r="B388" s="6"/>
      <c r="C388" s="6"/>
    </row>
    <row r="389" spans="2:3" hidden="1" x14ac:dyDescent="0.25"/>
    <row r="390" spans="2:3" hidden="1" x14ac:dyDescent="0.25"/>
    <row r="391" spans="2:3" hidden="1" x14ac:dyDescent="0.25"/>
    <row r="392" spans="2:3" hidden="1" x14ac:dyDescent="0.25"/>
    <row r="393" spans="2:3" hidden="1" x14ac:dyDescent="0.25"/>
    <row r="394" spans="2:3" hidden="1" x14ac:dyDescent="0.25"/>
  </sheetData>
  <sheetProtection algorithmName="SHA-512" hashValue="WmxAhOiuXFqJOke8QYBAEOtLTRnblo4lEvzE7MN2/GM4Q9YtNEs3qcwX2rs1gd+Xqo9uK6S00FxP0GxqPQQieQ==" saltValue="zuFNNwD+Zpu3+qevqGMjzQ==" spinCount="100000" sheet="1" objects="1" scenarios="1"/>
  <mergeCells count="4">
    <mergeCell ref="B2:F3"/>
    <mergeCell ref="B5:N8"/>
    <mergeCell ref="B4:F4"/>
    <mergeCell ref="Q9:S9"/>
  </mergeCells>
  <conditionalFormatting sqref="B11:B376">
    <cfRule type="expression" dxfId="6" priority="4">
      <formula>$X11=$X$4</formula>
    </cfRule>
    <cfRule type="expression" dxfId="5" priority="5">
      <formula>OR($X11="Sun", $X11="Sat")</formula>
    </cfRule>
  </conditionalFormatting>
  <conditionalFormatting sqref="J3">
    <cfRule type="expression" dxfId="4" priority="2">
      <formula>(LEFT($J$3, 1)="-")=FALSE</formula>
    </cfRule>
    <cfRule type="expression" dxfId="3" priority="3">
      <formula>(LEFT($J$3, 1)="-")=TRUE</formula>
    </cfRule>
  </conditionalFormatting>
  <conditionalFormatting sqref="D11:E24 J11:J24">
    <cfRule type="expression" dxfId="2" priority="1">
      <formula>$V11="X"</formula>
    </cfRule>
  </conditionalFormatting>
  <dataValidations count="1">
    <dataValidation type="list" allowBlank="1" showInputMessage="1" showErrorMessage="1" sqref="H11:H376" xr:uid="{4F0CB061-64FF-490C-A1F5-6E5C93223B6E}">
      <formula1>$S$2:$S$3</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3587-13F8-4058-BDB3-3DA10957A709}">
  <sheetPr>
    <tabColor rgb="FF002060"/>
  </sheetPr>
  <dimension ref="A1:BF66"/>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55" width="11.42578125" style="1" hidden="1" customWidth="1"/>
    <col min="56" max="56" width="17.140625" style="1" hidden="1" customWidth="1"/>
    <col min="57" max="57" width="17.28515625" style="1" hidden="1" customWidth="1"/>
    <col min="58" max="58" width="17.140625" style="1" hidden="1" customWidth="1"/>
    <col min="59" max="16384" width="2.85546875" style="1" hidden="1"/>
  </cols>
  <sheetData>
    <row r="1" spans="1:58"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row>
    <row r="2" spans="1:58" x14ac:dyDescent="0.25">
      <c r="A2" s="25"/>
      <c r="B2" s="179" t="str">
        <f>_xlfn.CONCAT("Time Worked Report for ", 'Intro &amp; Setup'!$W$21, " at ", 'Intro &amp; Setup'!$H$16)</f>
        <v>Time Worked Report for Staff Name at Your Business</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1"/>
      <c r="AT2" s="25"/>
    </row>
    <row r="3" spans="1:58" x14ac:dyDescent="0.25">
      <c r="A3" s="25"/>
      <c r="B3" s="182"/>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4"/>
      <c r="AT3" s="25"/>
      <c r="BB3" s="2" t="s">
        <v>82</v>
      </c>
      <c r="BC3" s="2" t="s">
        <v>26</v>
      </c>
      <c r="BD3" s="2" t="s">
        <v>84</v>
      </c>
      <c r="BE3" s="2" t="s">
        <v>83</v>
      </c>
      <c r="BF3" s="2" t="s">
        <v>85</v>
      </c>
    </row>
    <row r="4" spans="1:58" x14ac:dyDescent="0.25">
      <c r="A4" s="25"/>
      <c r="B4" s="202" t="str">
        <f>_xlfn.CONCAT( "From ", 'Intro &amp; Setup'!$BR$5, " to ", 'Intro &amp; Setup'!$BR$16)</f>
        <v>From Jan 2019 to Dec 2019</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5"/>
      <c r="BA4" s="66" t="str">
        <f>'Intro &amp; Setup'!$BR5</f>
        <v>Jan 2019</v>
      </c>
      <c r="BB4" s="21">
        <f>SUMIF('Daily Hours Capture'!$Z$11:$Z$376, $BA4, 'Daily Hours Capture'!$L$11:$L$376)</f>
        <v>3.2500000000000009</v>
      </c>
      <c r="BC4" s="70">
        <f ca="1">SUMIF('Daily Hours Capture'!$Z$11:$Z$376, $BA4, 'Daily Hours Capture'!$N$11:$N$376)</f>
        <v>7.3333333333333304</v>
      </c>
      <c r="BD4" s="53">
        <f ca="1">IF(BB4&lt;=BC4, BB4, IF(BB4&gt;BC4, BC4, ""))</f>
        <v>3.2500000000000009</v>
      </c>
      <c r="BE4" s="21">
        <f ca="1">IF(BC4&gt;BB4, BC4-BB4, 0)</f>
        <v>4.0833333333333295</v>
      </c>
      <c r="BF4" s="70">
        <f ca="1">IF(BB4&gt;BC4, BB4-BC4, 0)</f>
        <v>0</v>
      </c>
    </row>
    <row r="5" spans="1:58" x14ac:dyDescent="0.25">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BA5" s="67" t="str">
        <f>'Intro &amp; Setup'!$BR6</f>
        <v>Feb 2019</v>
      </c>
      <c r="BB5" s="22">
        <f>SUMIF('Daily Hours Capture'!$Z$11:$Z$376, $BA5, 'Daily Hours Capture'!$L$11:$L$376)</f>
        <v>0</v>
      </c>
      <c r="BC5" s="71">
        <f ca="1">SUMIF('Daily Hours Capture'!$Z$11:$Z$376, $BA5, 'Daily Hours Capture'!$N$11:$N$376)</f>
        <v>6.6666666666666643</v>
      </c>
      <c r="BD5" s="56">
        <f t="shared" ref="BD5:BD15" ca="1" si="0">IF(BB5&lt;=BC5, BB5, IF(BB5&gt;BC5, BC5, ""))</f>
        <v>0</v>
      </c>
      <c r="BE5" s="22">
        <f t="shared" ref="BE5:BE15" ca="1" si="1">IF(BC5&gt;BB5, BC5-BB5, 0)</f>
        <v>6.6666666666666643</v>
      </c>
      <c r="BF5" s="71">
        <f t="shared" ref="BF5:BF15" ca="1" si="2">IF(BB5&gt;BC5, BB5-BC5, 0)</f>
        <v>0</v>
      </c>
    </row>
    <row r="6" spans="1:58" x14ac:dyDescent="0.2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BA6" s="67" t="str">
        <f>'Intro &amp; Setup'!$BR7</f>
        <v>Mar 2019</v>
      </c>
      <c r="BB6" s="22">
        <f>SUMIF('Daily Hours Capture'!$Z$11:$Z$376, $BA6, 'Daily Hours Capture'!$L$11:$L$376)</f>
        <v>0</v>
      </c>
      <c r="BC6" s="71">
        <f ca="1">SUMIF('Daily Hours Capture'!$Z$11:$Z$376, $BA6, 'Daily Hours Capture'!$N$11:$N$376)</f>
        <v>6.9999999999999973</v>
      </c>
      <c r="BD6" s="56">
        <f t="shared" ca="1" si="0"/>
        <v>0</v>
      </c>
      <c r="BE6" s="22">
        <f t="shared" ca="1" si="1"/>
        <v>6.9999999999999973</v>
      </c>
      <c r="BF6" s="71">
        <f t="shared" ca="1" si="2"/>
        <v>0</v>
      </c>
    </row>
    <row r="7" spans="1:58" x14ac:dyDescent="0.25">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BA7" s="67" t="str">
        <f>'Intro &amp; Setup'!$BR8</f>
        <v>Apr 2019</v>
      </c>
      <c r="BB7" s="22">
        <f>SUMIF('Daily Hours Capture'!$Z$11:$Z$376, $BA7, 'Daily Hours Capture'!$L$11:$L$376)</f>
        <v>0.375</v>
      </c>
      <c r="BC7" s="71">
        <f ca="1">SUMIF('Daily Hours Capture'!$Z$11:$Z$376, $BA7, 'Daily Hours Capture'!$N$11:$N$376)</f>
        <v>6.6666666666666643</v>
      </c>
      <c r="BD7" s="56">
        <f t="shared" ca="1" si="0"/>
        <v>0.375</v>
      </c>
      <c r="BE7" s="22">
        <f t="shared" ca="1" si="1"/>
        <v>6.2916666666666643</v>
      </c>
      <c r="BF7" s="71">
        <f t="shared" ca="1" si="2"/>
        <v>0</v>
      </c>
    </row>
    <row r="8" spans="1:58" x14ac:dyDescent="0.25">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BA8" s="67" t="str">
        <f>'Intro &amp; Setup'!$BR9</f>
        <v>May 2019</v>
      </c>
      <c r="BB8" s="22">
        <f>SUMIF('Daily Hours Capture'!$Z$11:$Z$376, $BA8, 'Daily Hours Capture'!$L$11:$L$376)</f>
        <v>0</v>
      </c>
      <c r="BC8" s="71">
        <f ca="1">SUMIF('Daily Hours Capture'!$Z$11:$Z$376, $BA8, 'Daily Hours Capture'!$N$11:$N$376)</f>
        <v>6.9999999999999973</v>
      </c>
      <c r="BD8" s="56">
        <f t="shared" ca="1" si="0"/>
        <v>0</v>
      </c>
      <c r="BE8" s="22">
        <f t="shared" ca="1" si="1"/>
        <v>6.9999999999999973</v>
      </c>
      <c r="BF8" s="71">
        <f t="shared" ca="1" si="2"/>
        <v>0</v>
      </c>
    </row>
    <row r="9" spans="1:58" x14ac:dyDescent="0.25">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BA9" s="67" t="str">
        <f>'Intro &amp; Setup'!$BR10</f>
        <v>Jun 2019</v>
      </c>
      <c r="BB9" s="22">
        <f>SUMIF('Daily Hours Capture'!$Z$11:$Z$376, $BA9, 'Daily Hours Capture'!$L$11:$L$376)</f>
        <v>0</v>
      </c>
      <c r="BC9" s="71">
        <f ca="1">SUMIF('Daily Hours Capture'!$Z$11:$Z$376, $BA9, 'Daily Hours Capture'!$N$11:$N$376)</f>
        <v>6.6666666666666643</v>
      </c>
      <c r="BD9" s="56">
        <f t="shared" ca="1" si="0"/>
        <v>0</v>
      </c>
      <c r="BE9" s="22">
        <f t="shared" ca="1" si="1"/>
        <v>6.6666666666666643</v>
      </c>
      <c r="BF9" s="71">
        <f t="shared" ca="1" si="2"/>
        <v>0</v>
      </c>
    </row>
    <row r="10" spans="1:58" x14ac:dyDescent="0.25">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BA10" s="67" t="str">
        <f>'Intro &amp; Setup'!$BR11</f>
        <v>Jul 2019</v>
      </c>
      <c r="BB10" s="22">
        <f>SUMIF('Daily Hours Capture'!$Z$11:$Z$376, $BA10, 'Daily Hours Capture'!$L$11:$L$376)</f>
        <v>0</v>
      </c>
      <c r="BC10" s="71">
        <f ca="1">SUMIF('Daily Hours Capture'!$Z$11:$Z$376, $BA10, 'Daily Hours Capture'!$N$11:$N$376)</f>
        <v>7.6666666666666634</v>
      </c>
      <c r="BD10" s="56">
        <f t="shared" ca="1" si="0"/>
        <v>0</v>
      </c>
      <c r="BE10" s="22">
        <f t="shared" ca="1" si="1"/>
        <v>7.6666666666666634</v>
      </c>
      <c r="BF10" s="71">
        <f t="shared" ca="1" si="2"/>
        <v>0</v>
      </c>
    </row>
    <row r="11" spans="1:58" x14ac:dyDescent="0.25">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BA11" s="67" t="str">
        <f>'Intro &amp; Setup'!$BR12</f>
        <v>Aug 2019</v>
      </c>
      <c r="BB11" s="22">
        <f>SUMIF('Daily Hours Capture'!$Z$11:$Z$376, $BA11, 'Daily Hours Capture'!$L$11:$L$376)</f>
        <v>0</v>
      </c>
      <c r="BC11" s="71">
        <f ca="1">SUMIF('Daily Hours Capture'!$Z$11:$Z$376, $BA11, 'Daily Hours Capture'!$N$11:$N$376)</f>
        <v>6.9999999999999973</v>
      </c>
      <c r="BD11" s="56">
        <f t="shared" ca="1" si="0"/>
        <v>0</v>
      </c>
      <c r="BE11" s="22">
        <f t="shared" ca="1" si="1"/>
        <v>6.9999999999999973</v>
      </c>
      <c r="BF11" s="71">
        <f t="shared" ca="1" si="2"/>
        <v>0</v>
      </c>
    </row>
    <row r="12" spans="1:58"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BA12" s="67" t="str">
        <f>'Intro &amp; Setup'!$BR13</f>
        <v>Sep 2019</v>
      </c>
      <c r="BB12" s="22">
        <f>SUMIF('Daily Hours Capture'!$Z$11:$Z$376, $BA12, 'Daily Hours Capture'!$L$11:$L$376)</f>
        <v>0</v>
      </c>
      <c r="BC12" s="71">
        <f ca="1">SUMIF('Daily Hours Capture'!$Z$11:$Z$376, $BA12, 'Daily Hours Capture'!$N$11:$N$376)</f>
        <v>6.9999999999999973</v>
      </c>
      <c r="BD12" s="56">
        <f t="shared" ca="1" si="0"/>
        <v>0</v>
      </c>
      <c r="BE12" s="22">
        <f t="shared" ca="1" si="1"/>
        <v>6.9999999999999973</v>
      </c>
      <c r="BF12" s="71">
        <f t="shared" ca="1" si="2"/>
        <v>0</v>
      </c>
    </row>
    <row r="13" spans="1:58" x14ac:dyDescent="0.2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BA13" s="67" t="str">
        <f>'Intro &amp; Setup'!$BR14</f>
        <v>Oct 2019</v>
      </c>
      <c r="BB13" s="22">
        <f>SUMIF('Daily Hours Capture'!$Z$11:$Z$376, $BA13, 'Daily Hours Capture'!$L$11:$L$376)</f>
        <v>0</v>
      </c>
      <c r="BC13" s="71">
        <f ca="1">SUMIF('Daily Hours Capture'!$Z$11:$Z$376, $BA13, 'Daily Hours Capture'!$N$11:$N$376)</f>
        <v>7.6666666666666634</v>
      </c>
      <c r="BD13" s="56">
        <f t="shared" ca="1" si="0"/>
        <v>0</v>
      </c>
      <c r="BE13" s="22">
        <f t="shared" ca="1" si="1"/>
        <v>7.6666666666666634</v>
      </c>
      <c r="BF13" s="71">
        <f t="shared" ca="1" si="2"/>
        <v>0</v>
      </c>
    </row>
    <row r="14" spans="1:58" x14ac:dyDescent="0.25">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BA14" s="67" t="str">
        <f>'Intro &amp; Setup'!$BR15</f>
        <v>Nov 2019</v>
      </c>
      <c r="BB14" s="22">
        <f>SUMIF('Daily Hours Capture'!$Z$11:$Z$376, $BA14, 'Daily Hours Capture'!$L$11:$L$376)</f>
        <v>0</v>
      </c>
      <c r="BC14" s="71">
        <f ca="1">SUMIF('Daily Hours Capture'!$Z$11:$Z$376, $BA14, 'Daily Hours Capture'!$N$11:$N$376)</f>
        <v>6.9999999999999973</v>
      </c>
      <c r="BD14" s="56">
        <f t="shared" ca="1" si="0"/>
        <v>0</v>
      </c>
      <c r="BE14" s="22">
        <f t="shared" ca="1" si="1"/>
        <v>6.9999999999999973</v>
      </c>
      <c r="BF14" s="71">
        <f t="shared" ca="1" si="2"/>
        <v>0</v>
      </c>
    </row>
    <row r="15" spans="1:58" x14ac:dyDescent="0.2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BA15" s="68" t="str">
        <f>'Intro &amp; Setup'!$BR16</f>
        <v>Dec 2019</v>
      </c>
      <c r="BB15" s="23">
        <f>SUMIF('Daily Hours Capture'!$Z$11:$Z$376, $BA15, 'Daily Hours Capture'!$L$11:$L$376)</f>
        <v>0</v>
      </c>
      <c r="BC15" s="72">
        <f ca="1">SUMIF('Daily Hours Capture'!$Z$11:$Z$376, $BA15, 'Daily Hours Capture'!$N$11:$N$376)</f>
        <v>6.6666666666666643</v>
      </c>
      <c r="BD15" s="59">
        <f t="shared" ca="1" si="0"/>
        <v>0</v>
      </c>
      <c r="BE15" s="23">
        <f t="shared" ca="1" si="1"/>
        <v>6.6666666666666643</v>
      </c>
      <c r="BF15" s="72">
        <f t="shared" ca="1" si="2"/>
        <v>0</v>
      </c>
    </row>
    <row r="16" spans="1:58"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BB16" s="74">
        <f>SUM(BB$4:BB$15)</f>
        <v>3.6250000000000009</v>
      </c>
      <c r="BC16" s="73">
        <f ca="1">SUM(BC$4:BC$15)</f>
        <v>84.333333333333314</v>
      </c>
    </row>
    <row r="17" spans="1:5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row>
    <row r="18" spans="1:5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BC18" s="28" t="str">
        <f>BD3</f>
        <v>Time Worked Within Expected</v>
      </c>
      <c r="BD18" s="74">
        <f ca="1">IF(BB16&lt;=BC16, BB16, IF(BB16&gt;BC16, BC16, ""))</f>
        <v>3.6250000000000009</v>
      </c>
    </row>
    <row r="19" spans="1:58" x14ac:dyDescent="0.2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BC19" s="28" t="str">
        <f>BE3</f>
        <v>Time Worked Short of Expected</v>
      </c>
      <c r="BD19" s="74">
        <f ca="1">IF(BC16&gt;BB16, BC16-BB16, 0)</f>
        <v>80.708333333333314</v>
      </c>
    </row>
    <row r="20" spans="1:58"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BC20" s="28" t="str">
        <f>BF3</f>
        <v>Time Worked Over Expected</v>
      </c>
      <c r="BD20" s="74">
        <f ca="1">IF(BB16&gt;BC16, BB16-BC16, 0)</f>
        <v>0</v>
      </c>
    </row>
    <row r="21" spans="1:58" x14ac:dyDescent="0.25">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row>
    <row r="22" spans="1:58" x14ac:dyDescent="0.25">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row>
    <row r="23" spans="1:58" x14ac:dyDescent="0.25">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row>
    <row r="24" spans="1:58" x14ac:dyDescent="0.2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BB24" s="2" t="str">
        <f>BB3</f>
        <v>Time Worked</v>
      </c>
      <c r="BC24" s="2" t="str">
        <f t="shared" ref="BC24:BF24" si="3">BC3</f>
        <v>Expected Time</v>
      </c>
      <c r="BD24" s="2" t="str">
        <f t="shared" si="3"/>
        <v>Time Worked Within Expected</v>
      </c>
      <c r="BE24" s="2" t="str">
        <f t="shared" si="3"/>
        <v>Time Worked Short of Expected</v>
      </c>
      <c r="BF24" s="2" t="str">
        <f t="shared" si="3"/>
        <v>Time Worked Over Expected</v>
      </c>
    </row>
    <row r="25" spans="1:58" x14ac:dyDescent="0.25">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BA25" s="3" t="str">
        <f>'Intro &amp; Setup'!BM20</f>
        <v>Mon</v>
      </c>
      <c r="BB25" s="21">
        <f>SUMIF('Daily Hours Capture'!$X$11:$X$376, $BA25, 'Daily Hours Capture'!$L$11:$L$376)</f>
        <v>0.75000000000000011</v>
      </c>
      <c r="BC25" s="54">
        <f ca="1">SUMIF('Daily Hours Capture'!$X$11:$X$376, $BA25, 'Daily Hours Capture'!$N$11:$N$376)</f>
        <v>16.000000000000011</v>
      </c>
      <c r="BD25" s="53">
        <f ca="1">IF(BB25&lt;=BC25, BB25, IF(BB25&gt;BC25, BC25, ""))</f>
        <v>0.75000000000000011</v>
      </c>
      <c r="BE25" s="21">
        <f ca="1">IF(BC25&gt;BB25, BC25-BB25, 0)</f>
        <v>15.250000000000011</v>
      </c>
      <c r="BF25" s="70">
        <f ca="1">IF(BB25&gt;BC25, BB25-BC25, 0)</f>
        <v>0</v>
      </c>
    </row>
    <row r="26" spans="1:58" x14ac:dyDescent="0.2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BA26" s="4" t="str">
        <f>'Intro &amp; Setup'!BM21</f>
        <v>Tue</v>
      </c>
      <c r="BB26" s="22">
        <f>SUMIF('Daily Hours Capture'!$X$11:$X$376, $BA26, 'Daily Hours Capture'!$L$11:$L$376)</f>
        <v>0.45833333333333337</v>
      </c>
      <c r="BC26" s="57">
        <f ca="1">SUMIF('Daily Hours Capture'!$X$11:$X$376, $BA26, 'Daily Hours Capture'!$N$11:$N$376)</f>
        <v>17.333333333333339</v>
      </c>
      <c r="BD26" s="56">
        <f t="shared" ref="BD26:BD32" ca="1" si="4">IF(BB26&lt;=BC26, BB26, IF(BB26&gt;BC26, BC26, ""))</f>
        <v>0.45833333333333337</v>
      </c>
      <c r="BE26" s="22">
        <f t="shared" ref="BE26:BE32" ca="1" si="5">IF(BC26&gt;BB26, BC26-BB26, 0)</f>
        <v>16.875000000000007</v>
      </c>
      <c r="BF26" s="71">
        <f t="shared" ref="BF26:BF32" ca="1" si="6">IF(BB26&gt;BC26, BB26-BC26, 0)</f>
        <v>0</v>
      </c>
    </row>
    <row r="27" spans="1:58"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BA27" s="4" t="str">
        <f>'Intro &amp; Setup'!BM22</f>
        <v>Wed</v>
      </c>
      <c r="BB27" s="22">
        <f>SUMIF('Daily Hours Capture'!$X$11:$X$376, $BA27, 'Daily Hours Capture'!$L$11:$L$376)</f>
        <v>0.83333333333333337</v>
      </c>
      <c r="BC27" s="57">
        <f ca="1">SUMIF('Daily Hours Capture'!$X$11:$X$376, $BA27, 'Daily Hours Capture'!$N$11:$N$376)</f>
        <v>17.000000000000007</v>
      </c>
      <c r="BD27" s="56">
        <f t="shared" ca="1" si="4"/>
        <v>0.83333333333333337</v>
      </c>
      <c r="BE27" s="22">
        <f t="shared" ca="1" si="5"/>
        <v>16.166666666666675</v>
      </c>
      <c r="BF27" s="71">
        <f t="shared" ca="1" si="6"/>
        <v>0</v>
      </c>
    </row>
    <row r="28" spans="1:58"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BA28" s="4" t="str">
        <f>'Intro &amp; Setup'!BM23</f>
        <v>Thu</v>
      </c>
      <c r="BB28" s="22">
        <f>SUMIF('Daily Hours Capture'!$X$11:$X$376, $BA28, 'Daily Hours Capture'!$L$11:$L$376)</f>
        <v>0.66666666666666674</v>
      </c>
      <c r="BC28" s="57">
        <f ca="1">SUMIF('Daily Hours Capture'!$X$11:$X$376, $BA28, 'Daily Hours Capture'!$N$11:$N$376)</f>
        <v>17.000000000000007</v>
      </c>
      <c r="BD28" s="56">
        <f t="shared" ca="1" si="4"/>
        <v>0.66666666666666674</v>
      </c>
      <c r="BE28" s="22">
        <f t="shared" ca="1" si="5"/>
        <v>16.333333333333339</v>
      </c>
      <c r="BF28" s="71">
        <f t="shared" ca="1" si="6"/>
        <v>0</v>
      </c>
    </row>
    <row r="29" spans="1:58" x14ac:dyDescent="0.2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BA29" s="4" t="str">
        <f>'Intro &amp; Setup'!BM24</f>
        <v>Fri</v>
      </c>
      <c r="BB29" s="22">
        <f>SUMIF('Daily Hours Capture'!$X$11:$X$376, $BA29, 'Daily Hours Capture'!$L$11:$L$376)</f>
        <v>0.66666666666666674</v>
      </c>
      <c r="BC29" s="57">
        <f ca="1">SUMIF('Daily Hours Capture'!$X$11:$X$376, $BA29, 'Daily Hours Capture'!$N$11:$N$376)</f>
        <v>17.000000000000007</v>
      </c>
      <c r="BD29" s="56">
        <f t="shared" ca="1" si="4"/>
        <v>0.66666666666666674</v>
      </c>
      <c r="BE29" s="22">
        <f t="shared" ca="1" si="5"/>
        <v>16.333333333333339</v>
      </c>
      <c r="BF29" s="71">
        <f t="shared" ca="1" si="6"/>
        <v>0</v>
      </c>
    </row>
    <row r="30" spans="1:58" x14ac:dyDescent="0.2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BA30" s="4" t="str">
        <f>'Intro &amp; Setup'!BM25</f>
        <v>Sat</v>
      </c>
      <c r="BB30" s="22">
        <f>SUMIF('Daily Hours Capture'!$X$11:$X$376, $BA30, 'Daily Hours Capture'!$L$11:$L$376)</f>
        <v>0.25000000000000006</v>
      </c>
      <c r="BC30" s="57">
        <f ca="1">SUMIF('Daily Hours Capture'!$X$11:$X$376, $BA30, 'Daily Hours Capture'!$N$11:$N$376)</f>
        <v>0</v>
      </c>
      <c r="BD30" s="56">
        <f t="shared" ca="1" si="4"/>
        <v>0</v>
      </c>
      <c r="BE30" s="22">
        <f t="shared" ca="1" si="5"/>
        <v>0</v>
      </c>
      <c r="BF30" s="71">
        <f t="shared" ca="1" si="6"/>
        <v>0.25000000000000006</v>
      </c>
    </row>
    <row r="31" spans="1:58" x14ac:dyDescent="0.2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BA31" s="4" t="str">
        <f>'Intro &amp; Setup'!BM26</f>
        <v>Sun</v>
      </c>
      <c r="BB31" s="22">
        <f>SUMIF('Daily Hours Capture'!$X$11:$X$376, $BA31, 'Daily Hours Capture'!$L$11:$L$376)</f>
        <v>0</v>
      </c>
      <c r="BC31" s="57">
        <f ca="1">SUMIF('Daily Hours Capture'!$X$11:$X$376, $BA31, 'Daily Hours Capture'!$N$11:$N$376)</f>
        <v>0</v>
      </c>
      <c r="BD31" s="56">
        <f t="shared" ca="1" si="4"/>
        <v>0</v>
      </c>
      <c r="BE31" s="22">
        <f t="shared" ca="1" si="5"/>
        <v>0</v>
      </c>
      <c r="BF31" s="71">
        <f t="shared" ca="1" si="6"/>
        <v>0</v>
      </c>
    </row>
    <row r="32" spans="1:58"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BA32" s="5" t="str">
        <f>'Intro &amp; Setup'!BM27</f>
        <v>BH</v>
      </c>
      <c r="BB32" s="23">
        <f>SUMIF('Daily Hours Capture'!$X$11:$X$376, $BA32, 'Daily Hours Capture'!$L$11:$L$376)</f>
        <v>0</v>
      </c>
      <c r="BC32" s="60">
        <f ca="1">SUMIF('Daily Hours Capture'!$X$11:$X$376, $BA32, 'Daily Hours Capture'!$N$11:$N$376)</f>
        <v>0</v>
      </c>
      <c r="BD32" s="59">
        <f t="shared" ca="1" si="4"/>
        <v>0</v>
      </c>
      <c r="BE32" s="23">
        <f t="shared" ca="1" si="5"/>
        <v>0</v>
      </c>
      <c r="BF32" s="72">
        <f t="shared" ca="1" si="6"/>
        <v>0</v>
      </c>
    </row>
    <row r="33" spans="1:46"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row>
    <row r="34" spans="1:46"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row>
    <row r="35" spans="1:46"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row>
    <row r="36" spans="1:46"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row>
    <row r="37" spans="1:46"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row>
    <row r="38" spans="1:46"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row>
    <row r="39" spans="1:46"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row>
    <row r="40" spans="1:46"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row>
    <row r="41" spans="1:46"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row>
    <row r="42" spans="1:46"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row>
    <row r="43" spans="1:46"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row>
    <row r="44" spans="1:46"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row>
    <row r="45" spans="1:46"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row>
    <row r="46" spans="1:46"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row>
    <row r="47" spans="1:46"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row>
    <row r="48" spans="1:46"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row>
    <row r="49" spans="1:53"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row>
    <row r="50" spans="1:53"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row>
    <row r="51" spans="1:53" x14ac:dyDescent="0.25">
      <c r="A51" s="25"/>
      <c r="B51" s="163" t="s">
        <v>89</v>
      </c>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5"/>
      <c r="AT51" s="25"/>
    </row>
    <row r="52" spans="1:53"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row>
    <row r="53" spans="1:53" x14ac:dyDescent="0.25">
      <c r="A53" s="25"/>
      <c r="B53" s="25"/>
      <c r="C53" s="25"/>
      <c r="D53" s="25"/>
      <c r="E53" s="25"/>
      <c r="F53" s="208" t="s">
        <v>86</v>
      </c>
      <c r="G53" s="209"/>
      <c r="H53" s="209"/>
      <c r="I53" s="209"/>
      <c r="J53" s="209"/>
      <c r="K53" s="210"/>
      <c r="L53" s="208" t="s">
        <v>87</v>
      </c>
      <c r="M53" s="209"/>
      <c r="N53" s="209"/>
      <c r="O53" s="209"/>
      <c r="P53" s="209"/>
      <c r="Q53" s="210"/>
      <c r="R53" s="208" t="s">
        <v>54</v>
      </c>
      <c r="S53" s="209"/>
      <c r="T53" s="209"/>
      <c r="U53" s="209"/>
      <c r="V53" s="209"/>
      <c r="W53" s="210"/>
      <c r="X53" s="211" t="s">
        <v>88</v>
      </c>
      <c r="Y53" s="212"/>
      <c r="Z53" s="212"/>
      <c r="AA53" s="212"/>
      <c r="AB53" s="212"/>
      <c r="AC53" s="212"/>
      <c r="AD53" s="212"/>
      <c r="AE53" s="212"/>
      <c r="AF53" s="25"/>
      <c r="AG53" s="25"/>
      <c r="AH53" s="163" t="s">
        <v>90</v>
      </c>
      <c r="AI53" s="164"/>
      <c r="AJ53" s="164"/>
      <c r="AK53" s="164"/>
      <c r="AL53" s="164"/>
      <c r="AM53" s="164"/>
      <c r="AN53" s="164"/>
      <c r="AO53" s="164"/>
      <c r="AP53" s="164"/>
      <c r="AQ53" s="164"/>
      <c r="AR53" s="164"/>
      <c r="AS53" s="165"/>
      <c r="AT53" s="25"/>
    </row>
    <row r="54" spans="1:53" x14ac:dyDescent="0.25">
      <c r="A54" s="25"/>
      <c r="B54" s="203" t="str">
        <f>'Intro &amp; Setup'!$BR5</f>
        <v>Jan 2019</v>
      </c>
      <c r="C54" s="203"/>
      <c r="D54" s="203"/>
      <c r="E54" s="163"/>
      <c r="F54" s="204">
        <f ca="1">$BC4</f>
        <v>7.3333333333333304</v>
      </c>
      <c r="G54" s="205"/>
      <c r="H54" s="205"/>
      <c r="I54" s="205"/>
      <c r="J54" s="205"/>
      <c r="K54" s="205"/>
      <c r="L54" s="205">
        <f>$BB4</f>
        <v>3.2500000000000009</v>
      </c>
      <c r="M54" s="205"/>
      <c r="N54" s="205"/>
      <c r="O54" s="205"/>
      <c r="P54" s="205"/>
      <c r="Q54" s="205"/>
      <c r="R54" s="140" t="str">
        <f ca="1">IF(OR($L54="", $F54=""), "", IF(L54&gt;=F54, TEXT(L54-F54, "[h]:mm"), IF(F54&gt;L54, TEXT(F54-L54, "-[h]:mm"), "")))</f>
        <v>-98:00</v>
      </c>
      <c r="S54" s="140"/>
      <c r="T54" s="140"/>
      <c r="U54" s="140"/>
      <c r="V54" s="140"/>
      <c r="W54" s="140"/>
      <c r="X54" s="139" t="str">
        <f ca="1">IFERROR(INDEX('Daily Hours Capture'!$S$11:$S$376, MATCH($BA54, 'Daily Hours Capture'!$B$11:$B$376, 0)), "")</f>
        <v>-98:00</v>
      </c>
      <c r="Y54" s="140"/>
      <c r="Z54" s="140"/>
      <c r="AA54" s="140"/>
      <c r="AB54" s="140"/>
      <c r="AC54" s="140"/>
      <c r="AD54" s="140"/>
      <c r="AE54" s="141"/>
      <c r="AF54" s="25"/>
      <c r="AG54" s="25"/>
      <c r="AH54" s="213">
        <f ca="1">'Daily Hours Capture'!$N$3</f>
        <v>84.333333333333215</v>
      </c>
      <c r="AI54" s="214"/>
      <c r="AJ54" s="214"/>
      <c r="AK54" s="214"/>
      <c r="AL54" s="214"/>
      <c r="AM54" s="214"/>
      <c r="AN54" s="214"/>
      <c r="AO54" s="214"/>
      <c r="AP54" s="214"/>
      <c r="AQ54" s="214"/>
      <c r="AR54" s="214"/>
      <c r="AS54" s="215"/>
      <c r="AT54" s="25"/>
      <c r="BA54" s="32">
        <f>'Intro &amp; Setup'!$BQ5</f>
        <v>43496</v>
      </c>
    </row>
    <row r="55" spans="1:53" x14ac:dyDescent="0.25">
      <c r="A55" s="25"/>
      <c r="B55" s="203" t="str">
        <f>'Intro &amp; Setup'!$BR6</f>
        <v>Feb 2019</v>
      </c>
      <c r="C55" s="203"/>
      <c r="D55" s="203"/>
      <c r="E55" s="163"/>
      <c r="F55" s="206">
        <f t="shared" ref="F55:F65" ca="1" si="7">$BC5</f>
        <v>6.6666666666666643</v>
      </c>
      <c r="G55" s="207"/>
      <c r="H55" s="207"/>
      <c r="I55" s="207"/>
      <c r="J55" s="207"/>
      <c r="K55" s="207"/>
      <c r="L55" s="207">
        <f t="shared" ref="L55:L65" si="8">$BB5</f>
        <v>0</v>
      </c>
      <c r="M55" s="207"/>
      <c r="N55" s="207"/>
      <c r="O55" s="207"/>
      <c r="P55" s="207"/>
      <c r="Q55" s="207"/>
      <c r="R55" s="143" t="str">
        <f t="shared" ref="R55:R65" ca="1" si="9">IF(OR($L55="", $F55=""), "", IF(L55&gt;=F55, TEXT(L55-F55, "[h]:mm"), IF(F55&gt;L55, TEXT(F55-L55, "-[h]:mm"), "")))</f>
        <v>-160:00</v>
      </c>
      <c r="S55" s="143"/>
      <c r="T55" s="143"/>
      <c r="U55" s="143"/>
      <c r="V55" s="143"/>
      <c r="W55" s="143"/>
      <c r="X55" s="142" t="str">
        <f ca="1">IFERROR(INDEX('Daily Hours Capture'!$S$11:$S$376, MATCH($BA55, 'Daily Hours Capture'!$B$11:$B$376, 0)), "")</f>
        <v>-258:00</v>
      </c>
      <c r="Y55" s="143"/>
      <c r="Z55" s="143"/>
      <c r="AA55" s="143"/>
      <c r="AB55" s="143"/>
      <c r="AC55" s="143"/>
      <c r="AD55" s="143"/>
      <c r="AE55" s="144"/>
      <c r="AF55" s="25"/>
      <c r="AG55" s="25"/>
      <c r="AH55" s="216"/>
      <c r="AI55" s="217"/>
      <c r="AJ55" s="217"/>
      <c r="AK55" s="217"/>
      <c r="AL55" s="217"/>
      <c r="AM55" s="217"/>
      <c r="AN55" s="217"/>
      <c r="AO55" s="217"/>
      <c r="AP55" s="217"/>
      <c r="AQ55" s="217"/>
      <c r="AR55" s="217"/>
      <c r="AS55" s="218"/>
      <c r="AT55" s="25"/>
      <c r="BA55" s="36">
        <f>'Intro &amp; Setup'!$BQ6</f>
        <v>43524</v>
      </c>
    </row>
    <row r="56" spans="1:53" x14ac:dyDescent="0.25">
      <c r="A56" s="25"/>
      <c r="B56" s="203" t="str">
        <f>'Intro &amp; Setup'!$BR7</f>
        <v>Mar 2019</v>
      </c>
      <c r="C56" s="203"/>
      <c r="D56" s="203"/>
      <c r="E56" s="163"/>
      <c r="F56" s="206">
        <f t="shared" ca="1" si="7"/>
        <v>6.9999999999999973</v>
      </c>
      <c r="G56" s="207"/>
      <c r="H56" s="207"/>
      <c r="I56" s="207"/>
      <c r="J56" s="207"/>
      <c r="K56" s="207"/>
      <c r="L56" s="207">
        <f t="shared" si="8"/>
        <v>0</v>
      </c>
      <c r="M56" s="207"/>
      <c r="N56" s="207"/>
      <c r="O56" s="207"/>
      <c r="P56" s="207"/>
      <c r="Q56" s="207"/>
      <c r="R56" s="143" t="str">
        <f t="shared" ca="1" si="9"/>
        <v>-168:00</v>
      </c>
      <c r="S56" s="143"/>
      <c r="T56" s="143"/>
      <c r="U56" s="143"/>
      <c r="V56" s="143"/>
      <c r="W56" s="143"/>
      <c r="X56" s="142" t="str">
        <f ca="1">IFERROR(INDEX('Daily Hours Capture'!$S$11:$S$376, MATCH($BA56, 'Daily Hours Capture'!$B$11:$B$376, 0)), "")</f>
        <v>-426:00</v>
      </c>
      <c r="Y56" s="143"/>
      <c r="Z56" s="143"/>
      <c r="AA56" s="143"/>
      <c r="AB56" s="143"/>
      <c r="AC56" s="143"/>
      <c r="AD56" s="143"/>
      <c r="AE56" s="144"/>
      <c r="AF56" s="25"/>
      <c r="AG56" s="25"/>
      <c r="AH56" s="25"/>
      <c r="AI56" s="25"/>
      <c r="AJ56" s="25"/>
      <c r="AK56" s="25"/>
      <c r="AL56" s="25"/>
      <c r="AM56" s="25"/>
      <c r="AN56" s="25"/>
      <c r="AO56" s="25"/>
      <c r="AP56" s="25"/>
      <c r="AQ56" s="25"/>
      <c r="AR56" s="25"/>
      <c r="AS56" s="25"/>
      <c r="AT56" s="25"/>
      <c r="BA56" s="36">
        <f>'Intro &amp; Setup'!$BQ7</f>
        <v>43555</v>
      </c>
    </row>
    <row r="57" spans="1:53" x14ac:dyDescent="0.25">
      <c r="A57" s="25"/>
      <c r="B57" s="203" t="str">
        <f>'Intro &amp; Setup'!$BR8</f>
        <v>Apr 2019</v>
      </c>
      <c r="C57" s="203"/>
      <c r="D57" s="203"/>
      <c r="E57" s="163"/>
      <c r="F57" s="206">
        <f t="shared" ca="1" si="7"/>
        <v>6.6666666666666643</v>
      </c>
      <c r="G57" s="207"/>
      <c r="H57" s="207"/>
      <c r="I57" s="207"/>
      <c r="J57" s="207"/>
      <c r="K57" s="207"/>
      <c r="L57" s="207">
        <f t="shared" si="8"/>
        <v>0.375</v>
      </c>
      <c r="M57" s="207"/>
      <c r="N57" s="207"/>
      <c r="O57" s="207"/>
      <c r="P57" s="207"/>
      <c r="Q57" s="207"/>
      <c r="R57" s="143" t="str">
        <f t="shared" ca="1" si="9"/>
        <v>-151:00</v>
      </c>
      <c r="S57" s="143"/>
      <c r="T57" s="143"/>
      <c r="U57" s="143"/>
      <c r="V57" s="143"/>
      <c r="W57" s="143"/>
      <c r="X57" s="142" t="str">
        <f ca="1">IFERROR(INDEX('Daily Hours Capture'!$S$11:$S$376, MATCH($BA57, 'Daily Hours Capture'!$B$11:$B$376, 0)), "")</f>
        <v>-577:00</v>
      </c>
      <c r="Y57" s="143"/>
      <c r="Z57" s="143"/>
      <c r="AA57" s="143"/>
      <c r="AB57" s="143"/>
      <c r="AC57" s="143"/>
      <c r="AD57" s="143"/>
      <c r="AE57" s="144"/>
      <c r="AF57" s="25"/>
      <c r="AG57" s="25"/>
      <c r="AH57" s="25"/>
      <c r="AI57" s="25"/>
      <c r="AJ57" s="25"/>
      <c r="AK57" s="25"/>
      <c r="AL57" s="25"/>
      <c r="AM57" s="25"/>
      <c r="AN57" s="25"/>
      <c r="AO57" s="25"/>
      <c r="AP57" s="25"/>
      <c r="AQ57" s="25"/>
      <c r="AR57" s="25"/>
      <c r="AS57" s="25"/>
      <c r="AT57" s="25"/>
      <c r="BA57" s="36">
        <f>'Intro &amp; Setup'!$BQ8</f>
        <v>43585</v>
      </c>
    </row>
    <row r="58" spans="1:53" x14ac:dyDescent="0.25">
      <c r="A58" s="25"/>
      <c r="B58" s="203" t="str">
        <f>'Intro &amp; Setup'!$BR9</f>
        <v>May 2019</v>
      </c>
      <c r="C58" s="203"/>
      <c r="D58" s="203"/>
      <c r="E58" s="163"/>
      <c r="F58" s="206">
        <f t="shared" ca="1" si="7"/>
        <v>6.9999999999999973</v>
      </c>
      <c r="G58" s="207"/>
      <c r="H58" s="207"/>
      <c r="I58" s="207"/>
      <c r="J58" s="207"/>
      <c r="K58" s="207"/>
      <c r="L58" s="207">
        <f t="shared" si="8"/>
        <v>0</v>
      </c>
      <c r="M58" s="207"/>
      <c r="N58" s="207"/>
      <c r="O58" s="207"/>
      <c r="P58" s="207"/>
      <c r="Q58" s="207"/>
      <c r="R58" s="143" t="str">
        <f t="shared" ca="1" si="9"/>
        <v>-168:00</v>
      </c>
      <c r="S58" s="143"/>
      <c r="T58" s="143"/>
      <c r="U58" s="143"/>
      <c r="V58" s="143"/>
      <c r="W58" s="143"/>
      <c r="X58" s="142" t="str">
        <f ca="1">IFERROR(INDEX('Daily Hours Capture'!$S$11:$S$376, MATCH($BA58, 'Daily Hours Capture'!$B$11:$B$376, 0)), "")</f>
        <v>-745:00</v>
      </c>
      <c r="Y58" s="143"/>
      <c r="Z58" s="143"/>
      <c r="AA58" s="143"/>
      <c r="AB58" s="143"/>
      <c r="AC58" s="143"/>
      <c r="AD58" s="143"/>
      <c r="AE58" s="144"/>
      <c r="AF58" s="25"/>
      <c r="AG58" s="25"/>
      <c r="AH58" s="163" t="s">
        <v>91</v>
      </c>
      <c r="AI58" s="164"/>
      <c r="AJ58" s="164"/>
      <c r="AK58" s="164"/>
      <c r="AL58" s="164"/>
      <c r="AM58" s="164"/>
      <c r="AN58" s="164"/>
      <c r="AO58" s="164"/>
      <c r="AP58" s="164"/>
      <c r="AQ58" s="164"/>
      <c r="AR58" s="164"/>
      <c r="AS58" s="165"/>
      <c r="AT58" s="25"/>
      <c r="BA58" s="36">
        <f>'Intro &amp; Setup'!$BQ9</f>
        <v>43616</v>
      </c>
    </row>
    <row r="59" spans="1:53" x14ac:dyDescent="0.25">
      <c r="A59" s="25"/>
      <c r="B59" s="203" t="str">
        <f>'Intro &amp; Setup'!$BR10</f>
        <v>Jun 2019</v>
      </c>
      <c r="C59" s="203"/>
      <c r="D59" s="203"/>
      <c r="E59" s="163"/>
      <c r="F59" s="206">
        <f t="shared" ca="1" si="7"/>
        <v>6.6666666666666643</v>
      </c>
      <c r="G59" s="207"/>
      <c r="H59" s="207"/>
      <c r="I59" s="207"/>
      <c r="J59" s="207"/>
      <c r="K59" s="207"/>
      <c r="L59" s="207">
        <f t="shared" si="8"/>
        <v>0</v>
      </c>
      <c r="M59" s="207"/>
      <c r="N59" s="207"/>
      <c r="O59" s="207"/>
      <c r="P59" s="207"/>
      <c r="Q59" s="207"/>
      <c r="R59" s="143" t="str">
        <f t="shared" ca="1" si="9"/>
        <v>-160:00</v>
      </c>
      <c r="S59" s="143"/>
      <c r="T59" s="143"/>
      <c r="U59" s="143"/>
      <c r="V59" s="143"/>
      <c r="W59" s="143"/>
      <c r="X59" s="142" t="str">
        <f ca="1">IFERROR(INDEX('Daily Hours Capture'!$S$11:$S$376, MATCH($BA59, 'Daily Hours Capture'!$B$11:$B$376, 0)), "")</f>
        <v>-905:00</v>
      </c>
      <c r="Y59" s="143"/>
      <c r="Z59" s="143"/>
      <c r="AA59" s="143"/>
      <c r="AB59" s="143"/>
      <c r="AC59" s="143"/>
      <c r="AD59" s="143"/>
      <c r="AE59" s="144"/>
      <c r="AF59" s="25"/>
      <c r="AG59" s="25"/>
      <c r="AH59" s="213">
        <f ca="1">'Daily Hours Capture'!$L$3</f>
        <v>3.6250000000000009</v>
      </c>
      <c r="AI59" s="214"/>
      <c r="AJ59" s="214"/>
      <c r="AK59" s="214"/>
      <c r="AL59" s="214"/>
      <c r="AM59" s="214"/>
      <c r="AN59" s="214"/>
      <c r="AO59" s="214"/>
      <c r="AP59" s="214"/>
      <c r="AQ59" s="214"/>
      <c r="AR59" s="214"/>
      <c r="AS59" s="215"/>
      <c r="AT59" s="25"/>
      <c r="BA59" s="36">
        <f>'Intro &amp; Setup'!$BQ10</f>
        <v>43646</v>
      </c>
    </row>
    <row r="60" spans="1:53" x14ac:dyDescent="0.25">
      <c r="A60" s="25"/>
      <c r="B60" s="203" t="str">
        <f>'Intro &amp; Setup'!$BR11</f>
        <v>Jul 2019</v>
      </c>
      <c r="C60" s="203"/>
      <c r="D60" s="203"/>
      <c r="E60" s="163"/>
      <c r="F60" s="206">
        <f t="shared" ca="1" si="7"/>
        <v>7.6666666666666634</v>
      </c>
      <c r="G60" s="207"/>
      <c r="H60" s="207"/>
      <c r="I60" s="207"/>
      <c r="J60" s="207"/>
      <c r="K60" s="207"/>
      <c r="L60" s="207">
        <f t="shared" si="8"/>
        <v>0</v>
      </c>
      <c r="M60" s="207"/>
      <c r="N60" s="207"/>
      <c r="O60" s="207"/>
      <c r="P60" s="207"/>
      <c r="Q60" s="207"/>
      <c r="R60" s="143" t="str">
        <f t="shared" ca="1" si="9"/>
        <v>-184:00</v>
      </c>
      <c r="S60" s="143"/>
      <c r="T60" s="143"/>
      <c r="U60" s="143"/>
      <c r="V60" s="143"/>
      <c r="W60" s="143"/>
      <c r="X60" s="142" t="str">
        <f ca="1">IFERROR(INDEX('Daily Hours Capture'!$S$11:$S$376, MATCH($BA60, 'Daily Hours Capture'!$B$11:$B$376, 0)), "")</f>
        <v>-1089:00</v>
      </c>
      <c r="Y60" s="143"/>
      <c r="Z60" s="143"/>
      <c r="AA60" s="143"/>
      <c r="AB60" s="143"/>
      <c r="AC60" s="143"/>
      <c r="AD60" s="143"/>
      <c r="AE60" s="144"/>
      <c r="AF60" s="25"/>
      <c r="AG60" s="25"/>
      <c r="AH60" s="216"/>
      <c r="AI60" s="217"/>
      <c r="AJ60" s="217"/>
      <c r="AK60" s="217"/>
      <c r="AL60" s="217"/>
      <c r="AM60" s="217"/>
      <c r="AN60" s="217"/>
      <c r="AO60" s="217"/>
      <c r="AP60" s="217"/>
      <c r="AQ60" s="217"/>
      <c r="AR60" s="217"/>
      <c r="AS60" s="218"/>
      <c r="AT60" s="25"/>
      <c r="BA60" s="36">
        <f>'Intro &amp; Setup'!$BQ11</f>
        <v>43677</v>
      </c>
    </row>
    <row r="61" spans="1:53" x14ac:dyDescent="0.25">
      <c r="A61" s="25"/>
      <c r="B61" s="203" t="str">
        <f>'Intro &amp; Setup'!$BR12</f>
        <v>Aug 2019</v>
      </c>
      <c r="C61" s="203"/>
      <c r="D61" s="203"/>
      <c r="E61" s="163"/>
      <c r="F61" s="206">
        <f t="shared" ca="1" si="7"/>
        <v>6.9999999999999973</v>
      </c>
      <c r="G61" s="207"/>
      <c r="H61" s="207"/>
      <c r="I61" s="207"/>
      <c r="J61" s="207"/>
      <c r="K61" s="207"/>
      <c r="L61" s="207">
        <f t="shared" si="8"/>
        <v>0</v>
      </c>
      <c r="M61" s="207"/>
      <c r="N61" s="207"/>
      <c r="O61" s="207"/>
      <c r="P61" s="207"/>
      <c r="Q61" s="207"/>
      <c r="R61" s="143" t="str">
        <f t="shared" ca="1" si="9"/>
        <v>-168:00</v>
      </c>
      <c r="S61" s="143"/>
      <c r="T61" s="143"/>
      <c r="U61" s="143"/>
      <c r="V61" s="143"/>
      <c r="W61" s="143"/>
      <c r="X61" s="142" t="str">
        <f ca="1">IFERROR(INDEX('Daily Hours Capture'!$S$11:$S$376, MATCH($BA61, 'Daily Hours Capture'!$B$11:$B$376, 0)), "")</f>
        <v>-1257:00</v>
      </c>
      <c r="Y61" s="143"/>
      <c r="Z61" s="143"/>
      <c r="AA61" s="143"/>
      <c r="AB61" s="143"/>
      <c r="AC61" s="143"/>
      <c r="AD61" s="143"/>
      <c r="AE61" s="144"/>
      <c r="AF61" s="25"/>
      <c r="AG61" s="25"/>
      <c r="AH61" s="25"/>
      <c r="AI61" s="25"/>
      <c r="AJ61" s="25"/>
      <c r="AK61" s="25"/>
      <c r="AL61" s="25"/>
      <c r="AM61" s="25"/>
      <c r="AN61" s="25"/>
      <c r="AO61" s="25"/>
      <c r="AP61" s="25"/>
      <c r="AQ61" s="25"/>
      <c r="AR61" s="25"/>
      <c r="AS61" s="25"/>
      <c r="AT61" s="25"/>
      <c r="BA61" s="36">
        <f>'Intro &amp; Setup'!$BQ12</f>
        <v>43708</v>
      </c>
    </row>
    <row r="62" spans="1:53" x14ac:dyDescent="0.25">
      <c r="A62" s="25"/>
      <c r="B62" s="203" t="str">
        <f>'Intro &amp; Setup'!$BR13</f>
        <v>Sep 2019</v>
      </c>
      <c r="C62" s="203"/>
      <c r="D62" s="203"/>
      <c r="E62" s="163"/>
      <c r="F62" s="206">
        <f t="shared" ca="1" si="7"/>
        <v>6.9999999999999973</v>
      </c>
      <c r="G62" s="207"/>
      <c r="H62" s="207"/>
      <c r="I62" s="207"/>
      <c r="J62" s="207"/>
      <c r="K62" s="207"/>
      <c r="L62" s="207">
        <f t="shared" si="8"/>
        <v>0</v>
      </c>
      <c r="M62" s="207"/>
      <c r="N62" s="207"/>
      <c r="O62" s="207"/>
      <c r="P62" s="207"/>
      <c r="Q62" s="207"/>
      <c r="R62" s="143" t="str">
        <f t="shared" ca="1" si="9"/>
        <v>-168:00</v>
      </c>
      <c r="S62" s="143"/>
      <c r="T62" s="143"/>
      <c r="U62" s="143"/>
      <c r="V62" s="143"/>
      <c r="W62" s="143"/>
      <c r="X62" s="142" t="str">
        <f ca="1">IFERROR(INDEX('Daily Hours Capture'!$S$11:$S$376, MATCH($BA62, 'Daily Hours Capture'!$B$11:$B$376, 0)), "")</f>
        <v>-1425:00</v>
      </c>
      <c r="Y62" s="143"/>
      <c r="Z62" s="143"/>
      <c r="AA62" s="143"/>
      <c r="AB62" s="143"/>
      <c r="AC62" s="143"/>
      <c r="AD62" s="143"/>
      <c r="AE62" s="144"/>
      <c r="AF62" s="25"/>
      <c r="AG62" s="25"/>
      <c r="AH62" s="25"/>
      <c r="AI62" s="25"/>
      <c r="AJ62" s="25"/>
      <c r="AK62" s="25"/>
      <c r="AL62" s="25"/>
      <c r="AM62" s="25"/>
      <c r="AN62" s="25"/>
      <c r="AO62" s="25"/>
      <c r="AP62" s="25"/>
      <c r="AQ62" s="25"/>
      <c r="AR62" s="25"/>
      <c r="AS62" s="25"/>
      <c r="AT62" s="25"/>
      <c r="BA62" s="36">
        <f>'Intro &amp; Setup'!$BQ13</f>
        <v>43738</v>
      </c>
    </row>
    <row r="63" spans="1:53" x14ac:dyDescent="0.25">
      <c r="A63" s="25"/>
      <c r="B63" s="203" t="str">
        <f>'Intro &amp; Setup'!$BR14</f>
        <v>Oct 2019</v>
      </c>
      <c r="C63" s="203"/>
      <c r="D63" s="203"/>
      <c r="E63" s="163"/>
      <c r="F63" s="206">
        <f t="shared" ca="1" si="7"/>
        <v>7.6666666666666634</v>
      </c>
      <c r="G63" s="207"/>
      <c r="H63" s="207"/>
      <c r="I63" s="207"/>
      <c r="J63" s="207"/>
      <c r="K63" s="207"/>
      <c r="L63" s="207">
        <f t="shared" si="8"/>
        <v>0</v>
      </c>
      <c r="M63" s="207"/>
      <c r="N63" s="207"/>
      <c r="O63" s="207"/>
      <c r="P63" s="207"/>
      <c r="Q63" s="207"/>
      <c r="R63" s="143" t="str">
        <f t="shared" ca="1" si="9"/>
        <v>-184:00</v>
      </c>
      <c r="S63" s="143"/>
      <c r="T63" s="143"/>
      <c r="U63" s="143"/>
      <c r="V63" s="143"/>
      <c r="W63" s="143"/>
      <c r="X63" s="142" t="str">
        <f ca="1">IFERROR(INDEX('Daily Hours Capture'!$S$11:$S$376, MATCH($BA63, 'Daily Hours Capture'!$B$11:$B$376, 0)), "")</f>
        <v>-1609:00</v>
      </c>
      <c r="Y63" s="143"/>
      <c r="Z63" s="143"/>
      <c r="AA63" s="143"/>
      <c r="AB63" s="143"/>
      <c r="AC63" s="143"/>
      <c r="AD63" s="143"/>
      <c r="AE63" s="144"/>
      <c r="AF63" s="25"/>
      <c r="AG63" s="25"/>
      <c r="AH63" s="163" t="s">
        <v>92</v>
      </c>
      <c r="AI63" s="164"/>
      <c r="AJ63" s="164"/>
      <c r="AK63" s="164"/>
      <c r="AL63" s="164"/>
      <c r="AM63" s="164"/>
      <c r="AN63" s="164"/>
      <c r="AO63" s="164"/>
      <c r="AP63" s="164"/>
      <c r="AQ63" s="164"/>
      <c r="AR63" s="164"/>
      <c r="AS63" s="165"/>
      <c r="AT63" s="25"/>
      <c r="BA63" s="36">
        <f>'Intro &amp; Setup'!$BQ14</f>
        <v>43769</v>
      </c>
    </row>
    <row r="64" spans="1:53" x14ac:dyDescent="0.25">
      <c r="A64" s="25"/>
      <c r="B64" s="203" t="str">
        <f>'Intro &amp; Setup'!$BR15</f>
        <v>Nov 2019</v>
      </c>
      <c r="C64" s="203"/>
      <c r="D64" s="203"/>
      <c r="E64" s="163"/>
      <c r="F64" s="206">
        <f t="shared" ca="1" si="7"/>
        <v>6.9999999999999973</v>
      </c>
      <c r="G64" s="207"/>
      <c r="H64" s="207"/>
      <c r="I64" s="207"/>
      <c r="J64" s="207"/>
      <c r="K64" s="207"/>
      <c r="L64" s="207">
        <f t="shared" si="8"/>
        <v>0</v>
      </c>
      <c r="M64" s="207"/>
      <c r="N64" s="207"/>
      <c r="O64" s="207"/>
      <c r="P64" s="207"/>
      <c r="Q64" s="207"/>
      <c r="R64" s="143" t="str">
        <f t="shared" ca="1" si="9"/>
        <v>-168:00</v>
      </c>
      <c r="S64" s="143"/>
      <c r="T64" s="143"/>
      <c r="U64" s="143"/>
      <c r="V64" s="143"/>
      <c r="W64" s="143"/>
      <c r="X64" s="142" t="str">
        <f ca="1">IFERROR(INDEX('Daily Hours Capture'!$S$11:$S$376, MATCH($BA64, 'Daily Hours Capture'!$B$11:$B$376, 0)), "")</f>
        <v>-1777:00</v>
      </c>
      <c r="Y64" s="143"/>
      <c r="Z64" s="143"/>
      <c r="AA64" s="143"/>
      <c r="AB64" s="143"/>
      <c r="AC64" s="143"/>
      <c r="AD64" s="143"/>
      <c r="AE64" s="144"/>
      <c r="AF64" s="25"/>
      <c r="AG64" s="25"/>
      <c r="AH64" s="213" t="str">
        <f ca="1">'Daily Hours Capture'!$J$3</f>
        <v>-1937:00</v>
      </c>
      <c r="AI64" s="214"/>
      <c r="AJ64" s="214"/>
      <c r="AK64" s="214"/>
      <c r="AL64" s="214"/>
      <c r="AM64" s="214"/>
      <c r="AN64" s="214"/>
      <c r="AO64" s="214"/>
      <c r="AP64" s="214"/>
      <c r="AQ64" s="214"/>
      <c r="AR64" s="214"/>
      <c r="AS64" s="215"/>
      <c r="AT64" s="25"/>
      <c r="BA64" s="36">
        <f>'Intro &amp; Setup'!$BQ15</f>
        <v>43799</v>
      </c>
    </row>
    <row r="65" spans="1:53" x14ac:dyDescent="0.25">
      <c r="A65" s="25"/>
      <c r="B65" s="203" t="str">
        <f>'Intro &amp; Setup'!$BR16</f>
        <v>Dec 2019</v>
      </c>
      <c r="C65" s="203"/>
      <c r="D65" s="203"/>
      <c r="E65" s="163"/>
      <c r="F65" s="219">
        <f t="shared" ca="1" si="7"/>
        <v>6.6666666666666643</v>
      </c>
      <c r="G65" s="220"/>
      <c r="H65" s="220"/>
      <c r="I65" s="220"/>
      <c r="J65" s="220"/>
      <c r="K65" s="220"/>
      <c r="L65" s="220">
        <f t="shared" si="8"/>
        <v>0</v>
      </c>
      <c r="M65" s="220"/>
      <c r="N65" s="220"/>
      <c r="O65" s="220"/>
      <c r="P65" s="220"/>
      <c r="Q65" s="220"/>
      <c r="R65" s="146" t="str">
        <f t="shared" ca="1" si="9"/>
        <v>-160:00</v>
      </c>
      <c r="S65" s="146"/>
      <c r="T65" s="146"/>
      <c r="U65" s="146"/>
      <c r="V65" s="146"/>
      <c r="W65" s="146"/>
      <c r="X65" s="145" t="str">
        <f ca="1">IFERROR(INDEX('Daily Hours Capture'!$S$11:$S$376, MATCH($BA65, 'Daily Hours Capture'!$B$11:$B$376, 0)), "")</f>
        <v>-1937:00</v>
      </c>
      <c r="Y65" s="146"/>
      <c r="Z65" s="146"/>
      <c r="AA65" s="146"/>
      <c r="AB65" s="146"/>
      <c r="AC65" s="146"/>
      <c r="AD65" s="146"/>
      <c r="AE65" s="147"/>
      <c r="AF65" s="25"/>
      <c r="AG65" s="25"/>
      <c r="AH65" s="216"/>
      <c r="AI65" s="217"/>
      <c r="AJ65" s="217"/>
      <c r="AK65" s="217"/>
      <c r="AL65" s="217"/>
      <c r="AM65" s="217"/>
      <c r="AN65" s="217"/>
      <c r="AO65" s="217"/>
      <c r="AP65" s="217"/>
      <c r="AQ65" s="217"/>
      <c r="AR65" s="217"/>
      <c r="AS65" s="218"/>
      <c r="AT65" s="25"/>
      <c r="BA65" s="69">
        <f>'Intro &amp; Setup'!$BQ16</f>
        <v>43830</v>
      </c>
    </row>
    <row r="66" spans="1:53"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row>
  </sheetData>
  <sheetProtection algorithmName="SHA-512" hashValue="FWs6IHcXBNdJ71eIl3QVWCGLE+cJEM4nOtf64bnJC8xmSIGDfg9cEDLrEZhfV5Q50uOZtPTiLrKOdF0qvAEcdA==" saltValue="qklbFKT1nCoZcOwCPmIxCA==" spinCount="100000" sheet="1" objects="1" scenarios="1"/>
  <mergeCells count="73">
    <mergeCell ref="B51:AS51"/>
    <mergeCell ref="AH53:AS53"/>
    <mergeCell ref="AH54:AS55"/>
    <mergeCell ref="AH58:AS58"/>
    <mergeCell ref="AH59:AS60"/>
    <mergeCell ref="F59:K59"/>
    <mergeCell ref="L59:Q59"/>
    <mergeCell ref="R59:W59"/>
    <mergeCell ref="X59:AE59"/>
    <mergeCell ref="F60:K60"/>
    <mergeCell ref="L60:Q60"/>
    <mergeCell ref="R60:W60"/>
    <mergeCell ref="X60:AE60"/>
    <mergeCell ref="F57:K57"/>
    <mergeCell ref="L57:Q57"/>
    <mergeCell ref="R57:W57"/>
    <mergeCell ref="F63:K63"/>
    <mergeCell ref="L63:Q63"/>
    <mergeCell ref="R63:W63"/>
    <mergeCell ref="X63:AE63"/>
    <mergeCell ref="AH64:AS65"/>
    <mergeCell ref="AH63:AS63"/>
    <mergeCell ref="F64:K64"/>
    <mergeCell ref="L64:Q64"/>
    <mergeCell ref="R64:W64"/>
    <mergeCell ref="X64:AE64"/>
    <mergeCell ref="F65:K65"/>
    <mergeCell ref="L65:Q65"/>
    <mergeCell ref="R65:W65"/>
    <mergeCell ref="X65:AE65"/>
    <mergeCell ref="F61:K61"/>
    <mergeCell ref="L61:Q61"/>
    <mergeCell ref="R61:W61"/>
    <mergeCell ref="X61:AE61"/>
    <mergeCell ref="L62:Q62"/>
    <mergeCell ref="R62:W62"/>
    <mergeCell ref="X62:AE62"/>
    <mergeCell ref="F62:K62"/>
    <mergeCell ref="X57:AE57"/>
    <mergeCell ref="F58:K58"/>
    <mergeCell ref="L58:Q58"/>
    <mergeCell ref="R58:W58"/>
    <mergeCell ref="X58:AE58"/>
    <mergeCell ref="L53:Q53"/>
    <mergeCell ref="R53:W53"/>
    <mergeCell ref="X53:AE53"/>
    <mergeCell ref="B56:E56"/>
    <mergeCell ref="L54:Q54"/>
    <mergeCell ref="R54:W54"/>
    <mergeCell ref="X54:AE54"/>
    <mergeCell ref="F55:K55"/>
    <mergeCell ref="L55:Q55"/>
    <mergeCell ref="R55:W55"/>
    <mergeCell ref="X55:AE55"/>
    <mergeCell ref="L56:Q56"/>
    <mergeCell ref="R56:W56"/>
    <mergeCell ref="X56:AE56"/>
    <mergeCell ref="B2:AS3"/>
    <mergeCell ref="B4:AS4"/>
    <mergeCell ref="B65:E65"/>
    <mergeCell ref="B58:E58"/>
    <mergeCell ref="B59:E59"/>
    <mergeCell ref="B60:E60"/>
    <mergeCell ref="B61:E61"/>
    <mergeCell ref="B62:E62"/>
    <mergeCell ref="B63:E63"/>
    <mergeCell ref="B64:E64"/>
    <mergeCell ref="B57:E57"/>
    <mergeCell ref="B54:E54"/>
    <mergeCell ref="B55:E55"/>
    <mergeCell ref="F54:K54"/>
    <mergeCell ref="F56:K56"/>
    <mergeCell ref="F53:K53"/>
  </mergeCells>
  <conditionalFormatting sqref="X54:AE65 AH64:AS65">
    <cfRule type="expression" dxfId="1" priority="1">
      <formula>AND((LEFT(X54, 1)="-")=TRUE, NOT(X54=""))</formula>
    </cfRule>
    <cfRule type="expression" dxfId="0" priority="2">
      <formula>AND((LEFT(X54, 1)="-")=FALSE, NOT(X54=""))</formula>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D51C6A-C12B-4477-BB2C-441C8447F62D}"/>
</file>

<file path=customXml/itemProps2.xml><?xml version="1.0" encoding="utf-8"?>
<ds:datastoreItem xmlns:ds="http://schemas.openxmlformats.org/officeDocument/2006/customXml" ds:itemID="{11E6EDB7-A182-4846-A157-C65010688B98}">
  <ds:schemaRef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c22b865-9d05-42be-b306-86f259ab344c"/>
    <ds:schemaRef ds:uri="http://www.w3.org/XML/1998/namespace"/>
    <ds:schemaRef ds:uri="http://purl.org/dc/dcmitype/"/>
  </ds:schemaRefs>
</ds:datastoreItem>
</file>

<file path=customXml/itemProps3.xml><?xml version="1.0" encoding="utf-8"?>
<ds:datastoreItem xmlns:ds="http://schemas.openxmlformats.org/officeDocument/2006/customXml" ds:itemID="{4489B07D-629A-4E90-8584-987BB7D5E5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 &amp; Setup</vt:lpstr>
      <vt:lpstr>Daily Hours Capture</vt:lpstr>
      <vt:lpstr>Report</vt:lpstr>
      <vt:lpstr>'Daily Hours Capture'!Print_Area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2019-04-02T20:52:14Z</dcterms:created>
  <dcterms:modified xsi:type="dcterms:W3CDTF">2020-01-23T21:25:09Z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AuthorIds_UIVersion_2560">
    <vt:lpwstr>6</vt:lpwstr>
  </property>
</Properties>
</file>